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hamed_limaiem\Desktop\BUREAU\TRESORERIE 2023 GPE SNA\"/>
    </mc:Choice>
  </mc:AlternateContent>
  <xr:revisionPtr revIDLastSave="0" documentId="13_ncr:1_{3D48258B-73DB-4797-A48C-FF76ED330D63}" xr6:coauthVersionLast="47" xr6:coauthVersionMax="47" xr10:uidLastSave="{00000000-0000-0000-0000-000000000000}"/>
  <bookViews>
    <workbookView xWindow="-120" yWindow="-120" windowWidth="29040" windowHeight="15720" tabRatio="917" firstSheet="4" activeTab="6" xr2:uid="{00000000-000D-0000-FFFF-FFFF00000000}"/>
  </bookViews>
  <sheets>
    <sheet name="09-2022" sheetId="105" r:id="rId1"/>
    <sheet name="etranger" sheetId="3" r:id="rId2"/>
    <sheet name="CMT" sheetId="5" r:id="rId3"/>
    <sheet name="EXPORT" sheetId="1" r:id="rId4"/>
    <sheet name="CT" sheetId="75" r:id="rId5"/>
    <sheet name="TR " sheetId="76" r:id="rId6"/>
    <sheet name="SNA" sheetId="35" r:id="rId7"/>
    <sheet name="SND" sheetId="37" r:id="rId8"/>
    <sheet name="TIP" sheetId="38" r:id="rId9"/>
    <sheet name="NBI" sheetId="40" r:id="rId10"/>
    <sheet name="Feuil1" sheetId="104" state="hidden" r:id="rId11"/>
    <sheet name="NOUR AKKU" sheetId="106" r:id="rId12"/>
    <sheet name="ENGAGEMENT" sheetId="107" r:id="rId13"/>
    <sheet name="POLO SEDAN" sheetId="108" r:id="rId14"/>
    <sheet name="SWIFT" sheetId="109" r:id="rId15"/>
    <sheet name="CIAZ" sheetId="110" r:id="rId16"/>
    <sheet name="CT 10" sheetId="111" r:id="rId17"/>
    <sheet name="TR" sheetId="112" r:id="rId18"/>
    <sheet name="Mouvements" sheetId="113" r:id="rId19"/>
    <sheet name="ct 12" sheetId="114" r:id="rId20"/>
    <sheet name="tr 12" sheetId="115" r:id="rId21"/>
    <sheet name="ct (2)" sheetId="116" r:id="rId22"/>
    <sheet name="ct sna" sheetId="117" r:id="rId23"/>
    <sheet name="tr (2)" sheetId="118" r:id="rId24"/>
  </sheets>
  <definedNames>
    <definedName name="_xlnm._FilterDatabase" localSheetId="4" hidden="1">CT!$A$1:$A$1621</definedName>
    <definedName name="_xlnm._FilterDatabase" localSheetId="3" hidden="1">EXPORT!$A$2:$N$70</definedName>
    <definedName name="_xlnm._FilterDatabase" localSheetId="9" hidden="1">NBI!$A$1:$L$1</definedName>
    <definedName name="_xlnm._FilterDatabase" localSheetId="6" hidden="1">SNA!$A$1:$R$1262</definedName>
    <definedName name="_xlnm._FilterDatabase" localSheetId="7" hidden="1">SND!$A$1:$M$1</definedName>
    <definedName name="_xlnm._FilterDatabase" localSheetId="8" hidden="1">TIP!$A$1:$L$93</definedName>
    <definedName name="_xlnm.Print_Area" localSheetId="2">CMT!$B$9:$G$31</definedName>
    <definedName name="_xlnm.Print_Area" localSheetId="4">CT!$A$1:$D$1</definedName>
    <definedName name="_xlnm.Print_Area" localSheetId="1">etranger!$A$8:$F$54</definedName>
    <definedName name="_xlnm.Print_Area" localSheetId="3">EXPORT!$A$2:$M$95</definedName>
    <definedName name="_xlnm.Print_Area" localSheetId="10">Feuil1!$A$1:$E$8</definedName>
    <definedName name="_xlnm.Print_Area" localSheetId="6">SNA!#REF!</definedName>
    <definedName name="_xlnm.Print_Area" localSheetId="8">TIP!#REF!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89" i="35" l="1"/>
  <c r="F1390" i="35"/>
  <c r="F1391" i="35"/>
  <c r="F1392" i="35"/>
  <c r="F1393" i="35"/>
  <c r="F1394" i="35"/>
  <c r="F1395" i="35"/>
  <c r="F1396" i="35"/>
  <c r="F1397" i="35"/>
  <c r="F1398" i="35"/>
  <c r="F1399" i="35"/>
  <c r="F1400" i="35"/>
  <c r="F1401" i="35"/>
  <c r="F1402" i="35"/>
  <c r="F1403" i="35"/>
  <c r="F1404" i="35"/>
  <c r="F1405" i="35"/>
  <c r="F1406" i="35"/>
  <c r="F1407" i="35"/>
  <c r="F1408" i="35"/>
  <c r="F1409" i="35"/>
  <c r="F1410" i="35"/>
  <c r="F1411" i="35"/>
  <c r="F1412" i="35"/>
  <c r="F1413" i="35"/>
  <c r="F1414" i="35"/>
  <c r="F1415" i="35"/>
  <c r="F1416" i="35"/>
  <c r="F1417" i="35"/>
  <c r="F1418" i="35"/>
  <c r="F1419" i="35"/>
  <c r="F1420" i="35"/>
  <c r="F1421" i="35"/>
  <c r="F1422" i="35"/>
  <c r="F1423" i="35"/>
  <c r="F1424" i="35"/>
  <c r="F1425" i="35"/>
  <c r="F1426" i="35"/>
  <c r="F1427" i="35"/>
  <c r="F1428" i="35"/>
  <c r="F1429" i="35"/>
  <c r="F1430" i="35"/>
  <c r="F1431" i="35"/>
  <c r="F1432" i="35"/>
  <c r="F1433" i="35"/>
  <c r="F1434" i="35"/>
  <c r="F1435" i="35"/>
  <c r="F1436" i="35"/>
  <c r="F1437" i="35"/>
  <c r="F1438" i="35"/>
  <c r="F1439" i="35"/>
  <c r="F1440" i="35"/>
  <c r="F1441" i="35"/>
  <c r="F1442" i="35"/>
  <c r="F1443" i="35"/>
  <c r="F1444" i="35"/>
  <c r="F1445" i="35"/>
  <c r="F1446" i="35"/>
  <c r="F1447" i="35"/>
  <c r="F1448" i="35"/>
  <c r="F1449" i="35"/>
  <c r="F1450" i="35"/>
  <c r="F1451" i="35"/>
  <c r="F1452" i="35"/>
  <c r="F1453" i="35"/>
  <c r="F1454" i="35"/>
  <c r="F1455" i="35"/>
  <c r="F1456" i="35"/>
  <c r="F1457" i="35"/>
  <c r="F1458" i="35"/>
  <c r="F1459" i="35"/>
  <c r="F1460" i="35"/>
  <c r="F1461" i="35"/>
  <c r="F1462" i="35"/>
  <c r="F1463" i="35"/>
  <c r="F1464" i="35"/>
  <c r="F1465" i="35"/>
  <c r="F1466" i="35"/>
  <c r="F1467" i="35"/>
  <c r="F1468" i="35"/>
  <c r="F1469" i="35"/>
  <c r="F1470" i="35"/>
  <c r="F1471" i="35"/>
  <c r="F1472" i="35"/>
  <c r="F1473" i="35"/>
  <c r="F1474" i="35"/>
  <c r="F1475" i="35"/>
  <c r="F1476" i="35"/>
  <c r="F1477" i="35"/>
  <c r="F1478" i="35"/>
  <c r="F1479" i="35"/>
  <c r="F1480" i="35"/>
  <c r="F1481" i="35"/>
  <c r="F1482" i="35"/>
  <c r="F1483" i="35"/>
  <c r="F1484" i="35"/>
  <c r="F1485" i="35"/>
  <c r="F1486" i="35"/>
  <c r="F1487" i="35"/>
  <c r="F1488" i="35"/>
  <c r="F1489" i="35"/>
  <c r="F1490" i="35"/>
  <c r="F1491" i="35"/>
  <c r="F1492" i="35"/>
  <c r="F1493" i="35"/>
  <c r="F1494" i="35"/>
  <c r="F1495" i="35"/>
  <c r="F1496" i="35"/>
  <c r="F1497" i="35"/>
  <c r="F1498" i="35"/>
  <c r="F1499" i="35"/>
  <c r="F1500" i="35"/>
  <c r="F1501" i="35"/>
  <c r="F1502" i="35"/>
  <c r="F1503" i="35"/>
  <c r="F1504" i="35"/>
  <c r="F1505" i="35"/>
  <c r="F1506" i="35"/>
  <c r="F1507" i="35"/>
  <c r="F1508" i="35"/>
  <c r="F1509" i="35"/>
  <c r="F1510" i="35"/>
  <c r="F1511" i="35"/>
  <c r="F1512" i="35"/>
  <c r="F1513" i="35"/>
  <c r="F1514" i="35"/>
  <c r="F1515" i="35"/>
  <c r="F1516" i="35"/>
  <c r="F1517" i="35"/>
  <c r="F1518" i="35"/>
  <c r="F1519" i="35"/>
  <c r="F1520" i="35"/>
  <c r="F1521" i="35"/>
  <c r="F1522" i="35"/>
  <c r="F1523" i="35"/>
  <c r="F1524" i="35"/>
  <c r="F1525" i="35"/>
  <c r="F1526" i="35"/>
  <c r="F1527" i="35"/>
  <c r="F1528" i="35"/>
  <c r="F1529" i="35"/>
  <c r="F1530" i="35"/>
  <c r="F1531" i="35"/>
  <c r="F1532" i="35"/>
  <c r="F1533" i="35"/>
  <c r="F1534" i="35"/>
  <c r="F1535" i="35"/>
  <c r="F1536" i="35"/>
  <c r="F1537" i="35"/>
  <c r="F1538" i="35"/>
  <c r="F1539" i="35"/>
  <c r="F1540" i="35"/>
  <c r="F1541" i="35"/>
  <c r="F1542" i="35"/>
  <c r="F1543" i="35"/>
  <c r="F1544" i="35"/>
  <c r="F1545" i="35"/>
  <c r="F1546" i="35"/>
  <c r="F1547" i="35"/>
  <c r="F1548" i="35"/>
  <c r="F1549" i="35"/>
  <c r="F1550" i="35"/>
  <c r="F1551" i="35"/>
  <c r="F1552" i="35"/>
  <c r="F1553" i="35"/>
  <c r="F1554" i="35"/>
  <c r="F1555" i="35"/>
  <c r="F1556" i="35"/>
  <c r="F1557" i="35"/>
  <c r="F1558" i="35"/>
  <c r="F1559" i="35"/>
  <c r="F1560" i="35"/>
  <c r="F1561" i="35"/>
  <c r="F1562" i="35"/>
  <c r="F1563" i="35"/>
  <c r="F1564" i="35"/>
  <c r="F1565" i="35"/>
  <c r="F1566" i="35"/>
  <c r="F1567" i="35"/>
  <c r="F1568" i="35"/>
  <c r="F1569" i="35"/>
  <c r="F1570" i="35"/>
  <c r="F1571" i="35"/>
  <c r="F1572" i="35"/>
  <c r="F1573" i="35"/>
  <c r="F1574" i="35"/>
  <c r="F1575" i="35"/>
  <c r="F1576" i="35"/>
  <c r="F1577" i="35"/>
  <c r="J1386" i="35"/>
  <c r="J1388" i="35"/>
  <c r="J1387" i="35"/>
  <c r="J1104" i="35"/>
  <c r="J1105" i="35"/>
  <c r="J1106" i="35"/>
  <c r="J1107" i="35"/>
  <c r="J1108" i="35"/>
  <c r="J1109" i="35"/>
  <c r="J722" i="35"/>
  <c r="J723" i="35"/>
  <c r="J725" i="35"/>
  <c r="J727" i="35"/>
  <c r="J735" i="35"/>
  <c r="J736" i="35"/>
  <c r="J739" i="35"/>
  <c r="J740" i="35"/>
  <c r="J742" i="35"/>
  <c r="J721" i="35"/>
  <c r="J726" i="35"/>
  <c r="J737" i="35"/>
  <c r="J738" i="35"/>
  <c r="J724" i="35"/>
  <c r="J743" i="35"/>
  <c r="J746" i="35"/>
  <c r="J748" i="35"/>
  <c r="J749" i="35"/>
  <c r="J753" i="35"/>
  <c r="J754" i="35"/>
  <c r="J755" i="35"/>
  <c r="J744" i="35"/>
  <c r="J745" i="35"/>
  <c r="J747" i="35"/>
  <c r="J750" i="35"/>
  <c r="J751" i="35"/>
  <c r="J752" i="35"/>
  <c r="J756" i="35"/>
  <c r="J757" i="35"/>
  <c r="J758" i="35"/>
  <c r="J761" i="35"/>
  <c r="J763" i="35"/>
  <c r="J764" i="35"/>
  <c r="J766" i="35"/>
  <c r="J999" i="35"/>
  <c r="J1001" i="35"/>
  <c r="J728" i="35"/>
  <c r="J731" i="35"/>
  <c r="J759" i="35"/>
  <c r="J760" i="35"/>
  <c r="J762" i="35"/>
  <c r="J765" i="35"/>
  <c r="J998" i="35"/>
  <c r="J1000" i="35"/>
  <c r="J733" i="35"/>
  <c r="J1002" i="35"/>
  <c r="J972" i="35"/>
  <c r="J741" i="35"/>
  <c r="J1003" i="35"/>
  <c r="J1005" i="35"/>
  <c r="J1007" i="35"/>
  <c r="J1008" i="35"/>
  <c r="J1004" i="35"/>
  <c r="J1006" i="35"/>
  <c r="J1009" i="35"/>
  <c r="J1010" i="35"/>
  <c r="J1011" i="35"/>
  <c r="J1013" i="35"/>
  <c r="J1015" i="35"/>
  <c r="J1017" i="35"/>
  <c r="J1018" i="35"/>
  <c r="J1019" i="35"/>
  <c r="J732" i="35"/>
  <c r="J729" i="35"/>
  <c r="J1012" i="35"/>
  <c r="J1014" i="35"/>
  <c r="J1016" i="35"/>
  <c r="J1020" i="35"/>
  <c r="J1021" i="35"/>
  <c r="J1022" i="35"/>
  <c r="J1023" i="35"/>
  <c r="J1024" i="35"/>
  <c r="J1025" i="35"/>
  <c r="J1026" i="35"/>
  <c r="J1027" i="35"/>
  <c r="J1028" i="35"/>
  <c r="J1029" i="35"/>
  <c r="J1030" i="35"/>
  <c r="J1031" i="35"/>
  <c r="J1032" i="35"/>
  <c r="J1033" i="35"/>
  <c r="J734" i="35"/>
  <c r="J730" i="35"/>
  <c r="J1034" i="35"/>
  <c r="J1035" i="35"/>
  <c r="J1036" i="35"/>
  <c r="J1037" i="35"/>
  <c r="J1038" i="35"/>
  <c r="J1039" i="35"/>
  <c r="J1045" i="35"/>
  <c r="J1046" i="35"/>
  <c r="J1051" i="35"/>
  <c r="J1059" i="35"/>
  <c r="J1065" i="35"/>
  <c r="J1066" i="35"/>
  <c r="J1067" i="35"/>
  <c r="J1068" i="35"/>
  <c r="J1069" i="35"/>
  <c r="J1040" i="35"/>
  <c r="J1041" i="35"/>
  <c r="J1042" i="35"/>
  <c r="J1043" i="35"/>
  <c r="J1044" i="35"/>
  <c r="J1047" i="35"/>
  <c r="J1048" i="35"/>
  <c r="J1049" i="35"/>
  <c r="J1050" i="35"/>
  <c r="J1052" i="35"/>
  <c r="J1053" i="35"/>
  <c r="J1054" i="35"/>
  <c r="J1055" i="35"/>
  <c r="J1056" i="35"/>
  <c r="J1057" i="35"/>
  <c r="J1058" i="35"/>
  <c r="J1060" i="35"/>
  <c r="J1061" i="35"/>
  <c r="J1062" i="35"/>
  <c r="J1063" i="35"/>
  <c r="J1064" i="35"/>
  <c r="J1070" i="35"/>
  <c r="J1071" i="35"/>
  <c r="J1072" i="35"/>
  <c r="J1073" i="35"/>
  <c r="J971" i="35"/>
  <c r="F971" i="35"/>
  <c r="F722" i="35"/>
  <c r="F723" i="35"/>
  <c r="F725" i="35"/>
  <c r="F727" i="35"/>
  <c r="F1104" i="35"/>
  <c r="F735" i="35"/>
  <c r="F736" i="35"/>
  <c r="F739" i="35"/>
  <c r="F740" i="35"/>
  <c r="F742" i="35"/>
  <c r="F721" i="35"/>
  <c r="F726" i="35"/>
  <c r="F737" i="35"/>
  <c r="F738" i="35"/>
  <c r="F724" i="35"/>
  <c r="F743" i="35"/>
  <c r="F1291" i="35"/>
  <c r="F746" i="35"/>
  <c r="F1308" i="35"/>
  <c r="F748" i="35"/>
  <c r="F749" i="35"/>
  <c r="F1324" i="35"/>
  <c r="F753" i="35"/>
  <c r="F754" i="35"/>
  <c r="F755" i="35"/>
  <c r="F744" i="35"/>
  <c r="F745" i="35"/>
  <c r="F1331" i="35"/>
  <c r="F747" i="35"/>
  <c r="F750" i="35"/>
  <c r="F751" i="35"/>
  <c r="F1315" i="35"/>
  <c r="F752" i="35"/>
  <c r="F756" i="35"/>
  <c r="F757" i="35"/>
  <c r="F758" i="35"/>
  <c r="F1317" i="35"/>
  <c r="F761" i="35"/>
  <c r="F1292" i="35"/>
  <c r="F763" i="35"/>
  <c r="F764" i="35"/>
  <c r="F766" i="35"/>
  <c r="F999" i="35"/>
  <c r="F1001" i="35"/>
  <c r="F728" i="35"/>
  <c r="F731" i="35"/>
  <c r="F1316" i="35"/>
  <c r="F759" i="35"/>
  <c r="F1325" i="35"/>
  <c r="F760" i="35"/>
  <c r="F762" i="35"/>
  <c r="F765" i="35"/>
  <c r="F998" i="35"/>
  <c r="F1000" i="35"/>
  <c r="F733" i="35"/>
  <c r="F1002" i="35"/>
  <c r="F972" i="35"/>
  <c r="F741" i="35"/>
  <c r="F1003" i="35"/>
  <c r="F1005" i="35"/>
  <c r="F1007" i="35"/>
  <c r="F1332" i="35"/>
  <c r="F1008" i="35"/>
  <c r="F1004" i="35"/>
  <c r="F1329" i="35"/>
  <c r="F1006" i="35"/>
  <c r="F1009" i="35"/>
  <c r="F1010" i="35"/>
  <c r="F1011" i="35"/>
  <c r="F1013" i="35"/>
  <c r="F1015" i="35"/>
  <c r="F1338" i="35"/>
  <c r="F1017" i="35"/>
  <c r="F1352" i="35"/>
  <c r="F1018" i="35"/>
  <c r="F1019" i="35"/>
  <c r="F732" i="35"/>
  <c r="F729" i="35"/>
  <c r="F1358" i="35"/>
  <c r="F1012" i="35"/>
  <c r="F1014" i="35"/>
  <c r="F1016" i="35"/>
  <c r="F1357" i="35"/>
  <c r="F1020" i="35"/>
  <c r="F1021" i="35"/>
  <c r="F1022" i="35"/>
  <c r="F1023" i="35"/>
  <c r="F1024" i="35"/>
  <c r="F1025" i="35"/>
  <c r="F1026" i="35"/>
  <c r="F1027" i="35"/>
  <c r="F1028" i="35"/>
  <c r="F1029" i="35"/>
  <c r="F1030" i="35"/>
  <c r="F1031" i="35"/>
  <c r="F1032" i="35"/>
  <c r="F1033" i="35"/>
  <c r="F734" i="35"/>
  <c r="F730" i="35"/>
  <c r="F1349" i="35"/>
  <c r="F1293" i="35"/>
  <c r="F1034" i="35"/>
  <c r="F1035" i="35"/>
  <c r="F1036" i="35"/>
  <c r="F1037" i="35"/>
  <c r="F1105" i="35"/>
  <c r="F1038" i="35"/>
  <c r="F1326" i="35"/>
  <c r="F1039" i="35"/>
  <c r="F1327" i="35"/>
  <c r="F1045" i="35"/>
  <c r="F1046" i="35"/>
  <c r="F1051" i="35"/>
  <c r="F1059" i="35"/>
  <c r="F1065" i="35"/>
  <c r="F1066" i="35"/>
  <c r="F1067" i="35"/>
  <c r="F1068" i="35"/>
  <c r="F1069" i="35"/>
  <c r="F1387" i="35"/>
  <c r="F1040" i="35"/>
  <c r="F1309" i="35"/>
  <c r="F1354" i="35"/>
  <c r="F1041" i="35"/>
  <c r="F1042" i="35"/>
  <c r="F1043" i="35"/>
  <c r="F1044" i="35"/>
  <c r="F1353" i="35"/>
  <c r="F1047" i="35"/>
  <c r="F1048" i="35"/>
  <c r="F1049" i="35"/>
  <c r="F1050" i="35"/>
  <c r="F1330" i="35"/>
  <c r="F1052" i="35"/>
  <c r="F1053" i="35"/>
  <c r="F1054" i="35"/>
  <c r="F1055" i="35"/>
  <c r="F1056" i="35"/>
  <c r="F1057" i="35"/>
  <c r="F1339" i="35"/>
  <c r="F1345" i="35"/>
  <c r="F1058" i="35"/>
  <c r="F1346" i="35"/>
  <c r="F1060" i="35"/>
  <c r="F1061" i="35"/>
  <c r="F1062" i="35"/>
  <c r="F1350" i="35"/>
  <c r="F1063" i="35"/>
  <c r="F1064" i="35"/>
  <c r="F1356" i="35"/>
  <c r="F1351" i="35"/>
  <c r="F1386" i="35"/>
  <c r="F1106" i="35"/>
  <c r="F1388" i="35"/>
  <c r="F1107" i="35"/>
  <c r="F1070" i="35"/>
  <c r="F1108" i="35"/>
  <c r="F1109" i="35"/>
  <c r="F1071" i="35"/>
  <c r="F1072" i="35"/>
  <c r="F1073" i="35"/>
  <c r="H1577" i="35"/>
  <c r="H1576" i="35"/>
  <c r="H1575" i="35"/>
  <c r="H1574" i="35"/>
  <c r="H1573" i="35"/>
  <c r="H1572" i="35"/>
  <c r="H1571" i="35"/>
  <c r="H1570" i="35"/>
  <c r="H1569" i="35"/>
  <c r="H1568" i="35"/>
  <c r="H1567" i="35"/>
  <c r="H1566" i="35"/>
  <c r="H1565" i="35"/>
  <c r="H1564" i="35"/>
  <c r="H1563" i="35"/>
  <c r="H1562" i="35"/>
  <c r="H1561" i="35"/>
  <c r="H1560" i="35"/>
  <c r="H1559" i="35"/>
  <c r="H1558" i="35"/>
  <c r="H1557" i="35"/>
  <c r="H1556" i="35"/>
  <c r="H1555" i="35"/>
  <c r="H1554" i="35"/>
  <c r="H1553" i="35"/>
  <c r="H1552" i="35"/>
  <c r="H1551" i="35"/>
  <c r="H1550" i="35"/>
  <c r="H1549" i="35"/>
  <c r="H1548" i="35"/>
  <c r="H1547" i="35"/>
  <c r="H1546" i="35"/>
  <c r="H1545" i="35"/>
  <c r="H1544" i="35"/>
  <c r="H1543" i="35"/>
  <c r="H1542" i="35"/>
  <c r="H1541" i="35"/>
  <c r="H1540" i="35"/>
  <c r="H1539" i="35"/>
  <c r="H1538" i="35"/>
  <c r="H1537" i="35"/>
  <c r="H1536" i="35"/>
  <c r="H1535" i="35"/>
  <c r="H1534" i="35"/>
  <c r="H1533" i="35"/>
  <c r="H1532" i="35"/>
  <c r="H1531" i="35"/>
  <c r="H1530" i="35"/>
  <c r="H1529" i="35"/>
  <c r="H1528" i="35"/>
  <c r="H1527" i="35"/>
  <c r="H1526" i="35"/>
  <c r="H1525" i="35"/>
  <c r="H1524" i="35"/>
  <c r="H1523" i="35"/>
  <c r="H1522" i="35"/>
  <c r="H1521" i="35"/>
  <c r="H1520" i="35"/>
  <c r="H1519" i="35"/>
  <c r="H1518" i="35"/>
  <c r="H1517" i="35"/>
  <c r="H1516" i="35"/>
  <c r="H1515" i="35"/>
  <c r="H1514" i="35"/>
  <c r="H1513" i="35"/>
  <c r="H1512" i="35"/>
  <c r="H1511" i="35"/>
  <c r="H1510" i="35"/>
  <c r="H1509" i="35"/>
  <c r="H1508" i="35"/>
  <c r="H1507" i="35"/>
  <c r="H1506" i="35"/>
  <c r="H1505" i="35"/>
  <c r="H1504" i="35"/>
  <c r="H1503" i="35"/>
  <c r="H1502" i="35"/>
  <c r="H1501" i="35"/>
  <c r="H1500" i="35"/>
  <c r="H1499" i="35"/>
  <c r="H1498" i="35"/>
  <c r="H1497" i="35"/>
  <c r="H1496" i="35"/>
  <c r="H1495" i="35"/>
  <c r="H1494" i="35"/>
  <c r="H1493" i="35"/>
  <c r="H1492" i="35"/>
  <c r="H1491" i="35"/>
  <c r="H1490" i="35"/>
  <c r="H1489" i="35"/>
  <c r="H1488" i="35"/>
  <c r="H1487" i="35"/>
  <c r="H1486" i="35"/>
  <c r="H1485" i="35"/>
  <c r="H1484" i="35"/>
  <c r="H1483" i="35"/>
  <c r="H1482" i="35"/>
  <c r="H1481" i="35"/>
  <c r="H1480" i="35"/>
  <c r="H1479" i="35"/>
  <c r="H1478" i="35"/>
  <c r="H1477" i="35"/>
  <c r="H1476" i="35"/>
  <c r="H1475" i="35"/>
  <c r="H1474" i="35"/>
  <c r="H1473" i="35"/>
  <c r="H1472" i="35"/>
  <c r="H1471" i="35"/>
  <c r="H1470" i="35"/>
  <c r="H1469" i="35"/>
  <c r="H1468" i="35"/>
  <c r="H1467" i="35"/>
  <c r="H1466" i="35"/>
  <c r="H1465" i="35"/>
  <c r="H1464" i="35"/>
  <c r="H1463" i="35"/>
  <c r="H1462" i="35"/>
  <c r="H1461" i="35"/>
  <c r="H1460" i="35"/>
  <c r="H1459" i="35"/>
  <c r="H1458" i="35"/>
  <c r="H1457" i="35"/>
  <c r="H1456" i="35"/>
  <c r="H1455" i="35"/>
  <c r="H1454" i="35"/>
  <c r="H1453" i="35"/>
  <c r="H1452" i="35"/>
  <c r="H1451" i="35"/>
  <c r="H1450" i="35"/>
  <c r="H1449" i="35"/>
  <c r="H1448" i="35"/>
  <c r="H1447" i="35"/>
  <c r="H1446" i="35"/>
  <c r="H1445" i="35"/>
  <c r="H1444" i="35"/>
  <c r="H1443" i="35"/>
  <c r="H1442" i="35"/>
  <c r="H1441" i="35"/>
  <c r="H1440" i="35"/>
  <c r="H1439" i="35"/>
  <c r="H1438" i="35"/>
  <c r="H1437" i="35"/>
  <c r="H1436" i="35"/>
  <c r="H1435" i="35"/>
  <c r="H1434" i="35"/>
  <c r="H1433" i="35"/>
  <c r="H1432" i="35"/>
  <c r="H1431" i="35"/>
  <c r="H1430" i="35"/>
  <c r="H1429" i="35"/>
  <c r="H1428" i="35"/>
  <c r="H1427" i="35"/>
  <c r="H1426" i="35"/>
  <c r="H1425" i="35"/>
  <c r="H1424" i="35"/>
  <c r="H1423" i="35"/>
  <c r="H1422" i="35"/>
  <c r="H1421" i="35"/>
  <c r="H1420" i="35"/>
  <c r="H1419" i="35"/>
  <c r="H1418" i="35"/>
  <c r="H1417" i="35"/>
  <c r="H1416" i="35"/>
  <c r="H1415" i="35"/>
  <c r="H1414" i="35"/>
  <c r="H1413" i="35"/>
  <c r="H1412" i="35"/>
  <c r="H1411" i="35"/>
  <c r="H1410" i="35"/>
  <c r="H1409" i="35"/>
  <c r="H1408" i="35"/>
  <c r="H1407" i="35"/>
  <c r="H1406" i="35"/>
  <c r="H1405" i="35"/>
  <c r="H1404" i="35"/>
  <c r="H1403" i="35"/>
  <c r="H1402" i="35"/>
  <c r="H1401" i="35"/>
  <c r="H1400" i="35"/>
  <c r="H1399" i="35"/>
  <c r="H1398" i="35"/>
  <c r="H1397" i="35"/>
  <c r="H1396" i="35"/>
  <c r="H1395" i="35"/>
  <c r="H1394" i="35"/>
  <c r="H1393" i="35"/>
  <c r="H1392" i="35"/>
  <c r="H1391" i="35"/>
  <c r="H1390" i="35"/>
  <c r="H1389" i="35"/>
  <c r="H1073" i="35"/>
  <c r="H1072" i="35"/>
  <c r="H1071" i="35"/>
  <c r="H1109" i="35"/>
  <c r="H1108" i="35"/>
  <c r="H1070" i="35"/>
  <c r="H1107" i="35"/>
  <c r="H1388" i="35"/>
  <c r="H1106" i="35"/>
  <c r="H1386" i="35"/>
  <c r="H1351" i="35"/>
  <c r="H1356" i="35"/>
  <c r="H1064" i="35"/>
  <c r="H1063" i="35"/>
  <c r="H1350" i="35"/>
  <c r="H1062" i="35"/>
  <c r="H1061" i="35"/>
  <c r="H1060" i="35"/>
  <c r="H1346" i="35"/>
  <c r="H1058" i="35"/>
  <c r="H1345" i="35"/>
  <c r="H1339" i="35"/>
  <c r="H1057" i="35"/>
  <c r="H1056" i="35"/>
  <c r="H1055" i="35"/>
  <c r="H1054" i="35"/>
  <c r="H1053" i="35"/>
  <c r="H1052" i="35"/>
  <c r="H1330" i="35"/>
  <c r="H1050" i="35"/>
  <c r="H1049" i="35"/>
  <c r="H1048" i="35"/>
  <c r="H1047" i="35"/>
  <c r="H1353" i="35"/>
  <c r="H1044" i="35"/>
  <c r="H1043" i="35"/>
  <c r="H1042" i="35"/>
  <c r="H1041" i="35"/>
  <c r="H1354" i="35"/>
  <c r="H1309" i="35"/>
  <c r="H1040" i="35"/>
  <c r="H1387" i="35"/>
  <c r="H1069" i="35"/>
  <c r="H1068" i="35"/>
  <c r="H1067" i="35"/>
  <c r="H1066" i="35"/>
  <c r="H1065" i="35"/>
  <c r="H1059" i="35"/>
  <c r="H1051" i="35"/>
  <c r="H1046" i="35"/>
  <c r="H1045" i="35"/>
  <c r="H1327" i="35"/>
  <c r="H1039" i="35"/>
  <c r="H1326" i="35"/>
  <c r="H1038" i="35"/>
  <c r="H1105" i="35"/>
  <c r="H1037" i="35"/>
  <c r="H1036" i="35"/>
  <c r="H1035" i="35"/>
  <c r="H1034" i="35"/>
  <c r="H1293" i="35"/>
  <c r="H1349" i="35"/>
  <c r="H730" i="35"/>
  <c r="H734" i="35"/>
  <c r="H1033" i="35"/>
  <c r="H1032" i="35"/>
  <c r="H1031" i="35"/>
  <c r="H1030" i="35"/>
  <c r="H1029" i="35"/>
  <c r="H1028" i="35"/>
  <c r="H1027" i="35"/>
  <c r="H1026" i="35"/>
  <c r="H1025" i="35"/>
  <c r="H1024" i="35"/>
  <c r="H1023" i="35"/>
  <c r="H1022" i="35"/>
  <c r="H1021" i="35"/>
  <c r="H1020" i="35"/>
  <c r="H1357" i="35"/>
  <c r="H1016" i="35"/>
  <c r="H1014" i="35"/>
  <c r="H1012" i="35"/>
  <c r="H1358" i="35"/>
  <c r="H729" i="35"/>
  <c r="H732" i="35"/>
  <c r="H1019" i="35"/>
  <c r="H1018" i="35"/>
  <c r="H1352" i="35"/>
  <c r="H1017" i="35"/>
  <c r="H1338" i="35"/>
  <c r="H1015" i="35"/>
  <c r="H1013" i="35"/>
  <c r="H1011" i="35"/>
  <c r="H1010" i="35"/>
  <c r="H1009" i="35"/>
  <c r="H1006" i="35"/>
  <c r="H1329" i="35"/>
  <c r="H1004" i="35"/>
  <c r="H1008" i="35"/>
  <c r="H1332" i="35"/>
  <c r="H1007" i="35"/>
  <c r="H1005" i="35"/>
  <c r="H1003" i="35"/>
  <c r="H741" i="35"/>
  <c r="H972" i="35"/>
  <c r="H1002" i="35"/>
  <c r="H733" i="35"/>
  <c r="H1000" i="35"/>
  <c r="H998" i="35"/>
  <c r="H765" i="35"/>
  <c r="H762" i="35"/>
  <c r="H760" i="35"/>
  <c r="H1325" i="35"/>
  <c r="H759" i="35"/>
  <c r="H1316" i="35"/>
  <c r="H731" i="35"/>
  <c r="H728" i="35"/>
  <c r="H1001" i="35"/>
  <c r="H999" i="35"/>
  <c r="H766" i="35"/>
  <c r="H764" i="35"/>
  <c r="H763" i="35"/>
  <c r="H1292" i="35"/>
  <c r="H761" i="35"/>
  <c r="H1317" i="35"/>
  <c r="J717" i="35"/>
  <c r="J718" i="35"/>
  <c r="J719" i="35"/>
  <c r="J1382" i="35"/>
  <c r="J1383" i="35"/>
  <c r="J1384" i="35"/>
  <c r="J1385" i="35"/>
  <c r="F717" i="35"/>
  <c r="F718" i="35"/>
  <c r="F719" i="35"/>
  <c r="F720" i="35"/>
  <c r="F1382" i="35"/>
  <c r="F1383" i="35"/>
  <c r="F1384" i="35"/>
  <c r="F1385" i="35"/>
  <c r="J693" i="35"/>
  <c r="J1101" i="35"/>
  <c r="J1102" i="35"/>
  <c r="J985" i="35"/>
  <c r="J986" i="35"/>
  <c r="J988" i="35"/>
  <c r="J987" i="35"/>
  <c r="J694" i="35"/>
  <c r="J695" i="35"/>
  <c r="J696" i="35"/>
  <c r="J697" i="35"/>
  <c r="J698" i="35"/>
  <c r="J699" i="35"/>
  <c r="J700" i="35"/>
  <c r="J701" i="35"/>
  <c r="J702" i="35"/>
  <c r="J703" i="35"/>
  <c r="J704" i="35"/>
  <c r="J705" i="35"/>
  <c r="J1103" i="35"/>
  <c r="J706" i="35"/>
  <c r="J967" i="35"/>
  <c r="J707" i="35"/>
  <c r="J1381" i="35"/>
  <c r="J708" i="35"/>
  <c r="J709" i="35"/>
  <c r="J710" i="35"/>
  <c r="J711" i="35"/>
  <c r="J712" i="35"/>
  <c r="J713" i="35"/>
  <c r="J714" i="35"/>
  <c r="J715" i="35"/>
  <c r="J716" i="35"/>
  <c r="J690" i="35"/>
  <c r="F690" i="35"/>
  <c r="F693" i="35"/>
  <c r="F1101" i="35"/>
  <c r="F1102" i="35"/>
  <c r="F1114" i="35"/>
  <c r="F985" i="35"/>
  <c r="F986" i="35"/>
  <c r="F988" i="35"/>
  <c r="F987" i="35"/>
  <c r="F694" i="35"/>
  <c r="F695" i="35"/>
  <c r="F696" i="35"/>
  <c r="F697" i="35"/>
  <c r="F698" i="35"/>
  <c r="F699" i="35"/>
  <c r="F700" i="35"/>
  <c r="F701" i="35"/>
  <c r="F702" i="35"/>
  <c r="F703" i="35"/>
  <c r="F704" i="35"/>
  <c r="F705" i="35"/>
  <c r="F1103" i="35"/>
  <c r="F706" i="35"/>
  <c r="F967" i="35"/>
  <c r="F707" i="35"/>
  <c r="F1381" i="35"/>
  <c r="F708" i="35"/>
  <c r="F709" i="35"/>
  <c r="F710" i="35"/>
  <c r="F711" i="35"/>
  <c r="F712" i="35"/>
  <c r="F713" i="35"/>
  <c r="F714" i="35"/>
  <c r="F715" i="35"/>
  <c r="F716" i="35"/>
  <c r="J685" i="35"/>
  <c r="J989" i="35"/>
  <c r="J966" i="35"/>
  <c r="J991" i="35"/>
  <c r="J990" i="35"/>
  <c r="J984" i="35"/>
  <c r="J1379" i="35"/>
  <c r="J1380" i="35"/>
  <c r="J992" i="35"/>
  <c r="J993" i="35"/>
  <c r="J994" i="35"/>
  <c r="J995" i="35"/>
  <c r="J996" i="35"/>
  <c r="J997" i="35"/>
  <c r="J675" i="35"/>
  <c r="J676" i="35"/>
  <c r="J677" i="35"/>
  <c r="J970" i="35"/>
  <c r="J678" i="35"/>
  <c r="J679" i="35"/>
  <c r="J680" i="35"/>
  <c r="J681" i="35"/>
  <c r="J682" i="35"/>
  <c r="J683" i="35"/>
  <c r="J684" i="35"/>
  <c r="J686" i="35"/>
  <c r="J687" i="35"/>
  <c r="J688" i="35"/>
  <c r="J689" i="35"/>
  <c r="J691" i="35"/>
  <c r="J692" i="35"/>
  <c r="J983" i="35"/>
  <c r="F983" i="35"/>
  <c r="F989" i="35"/>
  <c r="F966" i="35"/>
  <c r="F991" i="35"/>
  <c r="F990" i="35"/>
  <c r="F968" i="35"/>
  <c r="F984" i="35"/>
  <c r="F1379" i="35"/>
  <c r="F1380" i="35"/>
  <c r="F992" i="35"/>
  <c r="F993" i="35"/>
  <c r="F1342" i="35"/>
  <c r="F994" i="35"/>
  <c r="F995" i="35"/>
  <c r="F996" i="35"/>
  <c r="F997" i="35"/>
  <c r="F1343" i="35"/>
  <c r="F1305" i="35"/>
  <c r="F1355" i="35"/>
  <c r="F675" i="35"/>
  <c r="F676" i="35"/>
  <c r="F1344" i="35"/>
  <c r="F677" i="35"/>
  <c r="F969" i="35"/>
  <c r="F970" i="35"/>
  <c r="F678" i="35"/>
  <c r="F679" i="35"/>
  <c r="F680" i="35"/>
  <c r="F681" i="35"/>
  <c r="F1306" i="35"/>
  <c r="F1310" i="35"/>
  <c r="F682" i="35"/>
  <c r="F683" i="35"/>
  <c r="F684" i="35"/>
  <c r="F685" i="35"/>
  <c r="F686" i="35"/>
  <c r="F1323" i="35"/>
  <c r="F687" i="35"/>
  <c r="F1307" i="35"/>
  <c r="F688" i="35"/>
  <c r="F689" i="35"/>
  <c r="F1280" i="35"/>
  <c r="F691" i="35"/>
  <c r="F692" i="35"/>
  <c r="J904" i="35"/>
  <c r="J1376" i="35"/>
  <c r="J905" i="35"/>
  <c r="J903" i="35"/>
  <c r="J916" i="35"/>
  <c r="J917" i="35"/>
  <c r="J918" i="35"/>
  <c r="J919" i="35"/>
  <c r="J920" i="35"/>
  <c r="J921" i="35"/>
  <c r="J922" i="35"/>
  <c r="J923" i="35"/>
  <c r="J924" i="35"/>
  <c r="J925" i="35"/>
  <c r="J926" i="35"/>
  <c r="J927" i="35"/>
  <c r="J928" i="35"/>
  <c r="J929" i="35"/>
  <c r="J930" i="35"/>
  <c r="J931" i="35"/>
  <c r="J932" i="35"/>
  <c r="J933" i="35"/>
  <c r="J934" i="35"/>
  <c r="J935" i="35"/>
  <c r="J936" i="35"/>
  <c r="J937" i="35"/>
  <c r="J938" i="35"/>
  <c r="J1377" i="35"/>
  <c r="J939" i="35"/>
  <c r="J940" i="35"/>
  <c r="J941" i="35"/>
  <c r="J942" i="35"/>
  <c r="J943" i="35"/>
  <c r="J944" i="35"/>
  <c r="J945" i="35"/>
  <c r="J946" i="35"/>
  <c r="J947" i="35"/>
  <c r="J948" i="35"/>
  <c r="J949" i="35"/>
  <c r="J951" i="35"/>
  <c r="J952" i="35"/>
  <c r="J953" i="35"/>
  <c r="J954" i="35"/>
  <c r="J955" i="35"/>
  <c r="J956" i="35"/>
  <c r="J957" i="35"/>
  <c r="J958" i="35"/>
  <c r="J959" i="35"/>
  <c r="J960" i="35"/>
  <c r="J961" i="35"/>
  <c r="J962" i="35"/>
  <c r="J963" i="35"/>
  <c r="J964" i="35"/>
  <c r="J965" i="35"/>
  <c r="J950" i="35"/>
  <c r="J1100" i="35"/>
  <c r="J973" i="35"/>
  <c r="J974" i="35"/>
  <c r="J975" i="35"/>
  <c r="J976" i="35"/>
  <c r="J977" i="35"/>
  <c r="J978" i="35"/>
  <c r="J979" i="35"/>
  <c r="J980" i="35"/>
  <c r="J981" i="35"/>
  <c r="J982" i="35"/>
  <c r="J1378" i="35"/>
  <c r="J1375" i="35"/>
  <c r="F952" i="35"/>
  <c r="F953" i="35"/>
  <c r="F954" i="35"/>
  <c r="F955" i="35"/>
  <c r="F956" i="35"/>
  <c r="F957" i="35"/>
  <c r="F958" i="35"/>
  <c r="F959" i="35"/>
  <c r="F960" i="35"/>
  <c r="F961" i="35"/>
  <c r="F962" i="35"/>
  <c r="F963" i="35"/>
  <c r="F964" i="35"/>
  <c r="F965" i="35"/>
  <c r="F950" i="35"/>
  <c r="F1100" i="35"/>
  <c r="F973" i="35"/>
  <c r="F974" i="35"/>
  <c r="F975" i="35"/>
  <c r="F976" i="35"/>
  <c r="F977" i="35"/>
  <c r="F978" i="35"/>
  <c r="F979" i="35"/>
  <c r="F980" i="35"/>
  <c r="F981" i="35"/>
  <c r="F982" i="35"/>
  <c r="F1378" i="35"/>
  <c r="F1268" i="35"/>
  <c r="F951" i="35"/>
  <c r="H758" i="35"/>
  <c r="H757" i="35"/>
  <c r="H756" i="35"/>
  <c r="H752" i="35"/>
  <c r="H1315" i="35"/>
  <c r="H751" i="35"/>
  <c r="H750" i="35"/>
  <c r="H747" i="35"/>
  <c r="H1331" i="35"/>
  <c r="H745" i="35"/>
  <c r="H744" i="35"/>
  <c r="H755" i="35"/>
  <c r="H754" i="35"/>
  <c r="H753" i="35"/>
  <c r="H1324" i="35"/>
  <c r="H749" i="35"/>
  <c r="H748" i="35"/>
  <c r="H1308" i="35"/>
  <c r="H746" i="35"/>
  <c r="H1291" i="35"/>
  <c r="H743" i="35"/>
  <c r="H724" i="35"/>
  <c r="H738" i="35"/>
  <c r="H737" i="35"/>
  <c r="H726" i="35"/>
  <c r="H721" i="35"/>
  <c r="H742" i="35"/>
  <c r="H740" i="35"/>
  <c r="H739" i="35"/>
  <c r="H736" i="35"/>
  <c r="H735" i="35"/>
  <c r="H1104" i="35"/>
  <c r="H727" i="35"/>
  <c r="H725" i="35"/>
  <c r="H723" i="35"/>
  <c r="H722" i="35"/>
  <c r="H971" i="35"/>
  <c r="H1385" i="35"/>
  <c r="H1384" i="35"/>
  <c r="H1383" i="35"/>
  <c r="H1382" i="35"/>
  <c r="H720" i="35"/>
  <c r="H719" i="35"/>
  <c r="H718" i="35"/>
  <c r="H717" i="35"/>
  <c r="H716" i="35"/>
  <c r="H715" i="35"/>
  <c r="H714" i="35"/>
  <c r="H713" i="35"/>
  <c r="H712" i="35"/>
  <c r="H711" i="35"/>
  <c r="H710" i="35"/>
  <c r="H709" i="35"/>
  <c r="H708" i="35"/>
  <c r="H1381" i="35"/>
  <c r="H707" i="35"/>
  <c r="H967" i="35"/>
  <c r="H706" i="35"/>
  <c r="H1103" i="35"/>
  <c r="H705" i="35"/>
  <c r="H704" i="35"/>
  <c r="H703" i="35"/>
  <c r="H702" i="35"/>
  <c r="H701" i="35"/>
  <c r="H700" i="35"/>
  <c r="H699" i="35"/>
  <c r="H698" i="35"/>
  <c r="H697" i="35"/>
  <c r="H696" i="35"/>
  <c r="H695" i="35"/>
  <c r="H694" i="35"/>
  <c r="H987" i="35"/>
  <c r="H988" i="35"/>
  <c r="H986" i="35"/>
  <c r="H985" i="35"/>
  <c r="H1114" i="35"/>
  <c r="H1102" i="35"/>
  <c r="H1101" i="35"/>
  <c r="H693" i="35"/>
  <c r="H690" i="35"/>
  <c r="H692" i="35"/>
  <c r="H691" i="35"/>
  <c r="H1280" i="35"/>
  <c r="H689" i="35"/>
  <c r="H688" i="35"/>
  <c r="H1307" i="35"/>
  <c r="H687" i="35"/>
  <c r="H1323" i="35"/>
  <c r="H686" i="35"/>
  <c r="H685" i="35"/>
  <c r="H684" i="35"/>
  <c r="H683" i="35"/>
  <c r="H682" i="35"/>
  <c r="H1310" i="35"/>
  <c r="H1306" i="35"/>
  <c r="H681" i="35"/>
  <c r="H680" i="35"/>
  <c r="H679" i="35"/>
  <c r="H678" i="35"/>
  <c r="H970" i="35"/>
  <c r="H969" i="35"/>
  <c r="H677" i="35"/>
  <c r="H1344" i="35"/>
  <c r="H676" i="35"/>
  <c r="H675" i="35"/>
  <c r="H1355" i="35"/>
  <c r="H1305" i="35"/>
  <c r="H1343" i="35"/>
  <c r="H997" i="35"/>
  <c r="H996" i="35"/>
  <c r="H995" i="35"/>
  <c r="H994" i="35"/>
  <c r="H1342" i="35"/>
  <c r="H993" i="35"/>
  <c r="H992" i="35"/>
  <c r="H1380" i="35"/>
  <c r="H1379" i="35"/>
  <c r="H984" i="35"/>
  <c r="H968" i="35"/>
  <c r="H990" i="35"/>
  <c r="H991" i="35"/>
  <c r="H966" i="35"/>
  <c r="H989" i="35"/>
  <c r="H983" i="35"/>
  <c r="H1378" i="35"/>
  <c r="H982" i="35"/>
  <c r="H981" i="35"/>
  <c r="H980" i="35"/>
  <c r="H979" i="35"/>
  <c r="H978" i="35"/>
  <c r="H977" i="35"/>
  <c r="H976" i="35"/>
  <c r="H975" i="35"/>
  <c r="H974" i="35"/>
  <c r="H973" i="35"/>
  <c r="H1100" i="35"/>
  <c r="H950" i="35"/>
  <c r="H965" i="35"/>
  <c r="H964" i="35"/>
  <c r="H963" i="35"/>
  <c r="H962" i="35"/>
  <c r="H961" i="35"/>
  <c r="H960" i="35"/>
  <c r="H959" i="35"/>
  <c r="H958" i="35"/>
  <c r="H957" i="35"/>
  <c r="H956" i="35"/>
  <c r="H955" i="35"/>
  <c r="H954" i="35"/>
  <c r="H953" i="35"/>
  <c r="H952" i="35"/>
  <c r="F904" i="35"/>
  <c r="F1376" i="35"/>
  <c r="F905" i="35"/>
  <c r="F903" i="35"/>
  <c r="F916" i="35"/>
  <c r="F917" i="35"/>
  <c r="F1302" i="35"/>
  <c r="F918" i="35"/>
  <c r="F919" i="35"/>
  <c r="F1340" i="35"/>
  <c r="F920" i="35"/>
  <c r="F921" i="35"/>
  <c r="F922" i="35"/>
  <c r="F923" i="35"/>
  <c r="F924" i="35"/>
  <c r="F925" i="35"/>
  <c r="F1314" i="35"/>
  <c r="F926" i="35"/>
  <c r="F1289" i="35"/>
  <c r="F927" i="35"/>
  <c r="F1336" i="35"/>
  <c r="F928" i="35"/>
  <c r="F1300" i="35"/>
  <c r="F929" i="35"/>
  <c r="F930" i="35"/>
  <c r="F931" i="35"/>
  <c r="F1337" i="35"/>
  <c r="F932" i="35"/>
  <c r="F1303" i="35"/>
  <c r="F933" i="35"/>
  <c r="F1304" i="35"/>
  <c r="F934" i="35"/>
  <c r="F1290" i="35"/>
  <c r="F935" i="35"/>
  <c r="F936" i="35"/>
  <c r="F937" i="35"/>
  <c r="F1322" i="35"/>
  <c r="F938" i="35"/>
  <c r="F1377" i="35"/>
  <c r="F939" i="35"/>
  <c r="F940" i="35"/>
  <c r="F941" i="35"/>
  <c r="F942" i="35"/>
  <c r="F943" i="35"/>
  <c r="F944" i="35"/>
  <c r="F945" i="35"/>
  <c r="F946" i="35"/>
  <c r="F947" i="35"/>
  <c r="F948" i="35"/>
  <c r="F949" i="35"/>
  <c r="F1341" i="35"/>
  <c r="J849" i="35"/>
  <c r="J850" i="35"/>
  <c r="J851" i="35"/>
  <c r="J852" i="35"/>
  <c r="J853" i="35"/>
  <c r="J854" i="35"/>
  <c r="J855" i="35"/>
  <c r="J856" i="35"/>
  <c r="J857" i="35"/>
  <c r="J858" i="35"/>
  <c r="J859" i="35"/>
  <c r="J860" i="35"/>
  <c r="J861" i="35"/>
  <c r="J863" i="35"/>
  <c r="J864" i="35"/>
  <c r="J865" i="35"/>
  <c r="J866" i="35"/>
  <c r="J867" i="35"/>
  <c r="J868" i="35"/>
  <c r="J869" i="35"/>
  <c r="J870" i="35"/>
  <c r="J871" i="35"/>
  <c r="J872" i="35"/>
  <c r="J873" i="35"/>
  <c r="J874" i="35"/>
  <c r="J875" i="35"/>
  <c r="J876" i="35"/>
  <c r="J877" i="35"/>
  <c r="J878" i="35"/>
  <c r="J879" i="35"/>
  <c r="J880" i="35"/>
  <c r="J881" i="35"/>
  <c r="J882" i="35"/>
  <c r="J883" i="35"/>
  <c r="J884" i="35"/>
  <c r="J885" i="35"/>
  <c r="J886" i="35"/>
  <c r="J887" i="35"/>
  <c r="J888" i="35"/>
  <c r="J889" i="35"/>
  <c r="J890" i="35"/>
  <c r="J891" i="35"/>
  <c r="J892" i="35"/>
  <c r="J893" i="35"/>
  <c r="J894" i="35"/>
  <c r="J895" i="35"/>
  <c r="J896" i="35"/>
  <c r="J897" i="35"/>
  <c r="J898" i="35"/>
  <c r="J899" i="35"/>
  <c r="J900" i="35"/>
  <c r="J901" i="35"/>
  <c r="J902" i="35"/>
  <c r="J906" i="35"/>
  <c r="J907" i="35"/>
  <c r="J908" i="35"/>
  <c r="J909" i="35"/>
  <c r="J910" i="35"/>
  <c r="J911" i="35"/>
  <c r="J912" i="35"/>
  <c r="J914" i="35"/>
  <c r="J915" i="35"/>
  <c r="F851" i="35" l="1"/>
  <c r="F852" i="35"/>
  <c r="F853" i="35"/>
  <c r="F854" i="35"/>
  <c r="F855" i="35"/>
  <c r="F856" i="35"/>
  <c r="F857" i="35"/>
  <c r="F858" i="35"/>
  <c r="F859" i="35"/>
  <c r="F860" i="35"/>
  <c r="F861" i="35"/>
  <c r="F862" i="35"/>
  <c r="F863" i="35"/>
  <c r="F864" i="35"/>
  <c r="F865" i="35"/>
  <c r="F866" i="35"/>
  <c r="F867" i="35"/>
  <c r="F868" i="35"/>
  <c r="F869" i="35"/>
  <c r="F870" i="35"/>
  <c r="F850" i="35"/>
  <c r="F871" i="35"/>
  <c r="F872" i="35"/>
  <c r="F873" i="35"/>
  <c r="F874" i="35"/>
  <c r="F875" i="35"/>
  <c r="F876" i="35"/>
  <c r="F877" i="35"/>
  <c r="F878" i="35"/>
  <c r="F879" i="35"/>
  <c r="F880" i="35"/>
  <c r="F881" i="35"/>
  <c r="F882" i="35"/>
  <c r="F883" i="35"/>
  <c r="F1320" i="35"/>
  <c r="F1321" i="35"/>
  <c r="F884" i="35"/>
  <c r="F885" i="35"/>
  <c r="F886" i="35"/>
  <c r="F887" i="35"/>
  <c r="F888" i="35"/>
  <c r="F1348" i="35"/>
  <c r="F889" i="35"/>
  <c r="F849" i="35"/>
  <c r="F1375" i="35"/>
  <c r="F890" i="35"/>
  <c r="F891" i="35"/>
  <c r="F892" i="35"/>
  <c r="F893" i="35"/>
  <c r="F894" i="35"/>
  <c r="F895" i="35"/>
  <c r="F896" i="35"/>
  <c r="F897" i="35"/>
  <c r="F898" i="35"/>
  <c r="F899" i="35"/>
  <c r="F900" i="35"/>
  <c r="F901" i="35"/>
  <c r="F902" i="35"/>
  <c r="F906" i="35"/>
  <c r="F907" i="35"/>
  <c r="F908" i="35"/>
  <c r="F909" i="35"/>
  <c r="F910" i="35"/>
  <c r="F911" i="35"/>
  <c r="F912" i="35"/>
  <c r="F913" i="35"/>
  <c r="F914" i="35"/>
  <c r="F915" i="35"/>
  <c r="J810" i="35" l="1"/>
  <c r="J1098" i="35"/>
  <c r="J811" i="35"/>
  <c r="J812" i="35"/>
  <c r="J813" i="35"/>
  <c r="J815" i="35"/>
  <c r="J814" i="35"/>
  <c r="J809" i="35"/>
  <c r="J1099" i="35"/>
  <c r="J816" i="35"/>
  <c r="J817" i="35"/>
  <c r="J818" i="35"/>
  <c r="J820" i="35"/>
  <c r="J821" i="35"/>
  <c r="J822" i="35"/>
  <c r="J823" i="35"/>
  <c r="J824" i="35"/>
  <c r="J825" i="35"/>
  <c r="J826" i="35"/>
  <c r="J827" i="35"/>
  <c r="J828" i="35"/>
  <c r="J829" i="35"/>
  <c r="J830" i="35"/>
  <c r="J831" i="35"/>
  <c r="J832" i="35"/>
  <c r="J833" i="35"/>
  <c r="J834" i="35"/>
  <c r="J835" i="35"/>
  <c r="J836" i="35"/>
  <c r="J837" i="35"/>
  <c r="J838" i="35"/>
  <c r="J839" i="35"/>
  <c r="J840" i="35"/>
  <c r="J841" i="35"/>
  <c r="J842" i="35"/>
  <c r="J843" i="35"/>
  <c r="J844" i="35"/>
  <c r="J845" i="35"/>
  <c r="J846" i="35"/>
  <c r="J847" i="35"/>
  <c r="J848" i="35"/>
  <c r="J808" i="35"/>
  <c r="H951" i="35"/>
  <c r="H1268" i="35"/>
  <c r="H1341" i="35"/>
  <c r="H949" i="35"/>
  <c r="H948" i="35"/>
  <c r="H947" i="35"/>
  <c r="H946" i="35"/>
  <c r="H945" i="35"/>
  <c r="H944" i="35"/>
  <c r="H943" i="35"/>
  <c r="H942" i="35"/>
  <c r="H941" i="35"/>
  <c r="H940" i="35"/>
  <c r="H939" i="35"/>
  <c r="H1377" i="35"/>
  <c r="H938" i="35"/>
  <c r="H1322" i="35"/>
  <c r="H937" i="35"/>
  <c r="H936" i="35"/>
  <c r="H935" i="35"/>
  <c r="H1290" i="35"/>
  <c r="H934" i="35"/>
  <c r="H1304" i="35"/>
  <c r="H933" i="35"/>
  <c r="H1303" i="35"/>
  <c r="H932" i="35"/>
  <c r="H1337" i="35"/>
  <c r="H931" i="35"/>
  <c r="H930" i="35"/>
  <c r="H929" i="35"/>
  <c r="H1300" i="35"/>
  <c r="H928" i="35"/>
  <c r="H1336" i="35"/>
  <c r="H927" i="35"/>
  <c r="H1289" i="35"/>
  <c r="H926" i="35"/>
  <c r="H1314" i="35"/>
  <c r="H925" i="35"/>
  <c r="H924" i="35"/>
  <c r="H923" i="35"/>
  <c r="H922" i="35"/>
  <c r="H921" i="35"/>
  <c r="H920" i="35"/>
  <c r="H1340" i="35"/>
  <c r="H919" i="35"/>
  <c r="H918" i="35"/>
  <c r="H1302" i="35"/>
  <c r="H917" i="35"/>
  <c r="H916" i="35"/>
  <c r="H903" i="35"/>
  <c r="H905" i="35"/>
  <c r="H1376" i="35"/>
  <c r="H904" i="35"/>
  <c r="H915" i="35"/>
  <c r="H914" i="35"/>
  <c r="H913" i="35"/>
  <c r="H912" i="35"/>
  <c r="H911" i="35"/>
  <c r="H910" i="35"/>
  <c r="H909" i="35"/>
  <c r="H908" i="35"/>
  <c r="H907" i="35"/>
  <c r="H906" i="35"/>
  <c r="H902" i="35"/>
  <c r="H901" i="35"/>
  <c r="H900" i="35"/>
  <c r="H899" i="35"/>
  <c r="H898" i="35"/>
  <c r="H897" i="35"/>
  <c r="H896" i="35"/>
  <c r="H895" i="35"/>
  <c r="H894" i="35"/>
  <c r="H893" i="35"/>
  <c r="H892" i="35"/>
  <c r="H891" i="35"/>
  <c r="H890" i="35"/>
  <c r="H1375" i="35"/>
  <c r="H849" i="35"/>
  <c r="H889" i="35"/>
  <c r="H1348" i="35"/>
  <c r="H888" i="35"/>
  <c r="H887" i="35"/>
  <c r="H886" i="35"/>
  <c r="H885" i="35"/>
  <c r="H884" i="35"/>
  <c r="H1321" i="35"/>
  <c r="H1320" i="35"/>
  <c r="H883" i="35"/>
  <c r="H882" i="35"/>
  <c r="H881" i="35"/>
  <c r="H880" i="35"/>
  <c r="H879" i="35"/>
  <c r="H878" i="35"/>
  <c r="H877" i="35"/>
  <c r="H876" i="35"/>
  <c r="H875" i="35"/>
  <c r="H874" i="35"/>
  <c r="H873" i="35"/>
  <c r="H872" i="35"/>
  <c r="H871" i="35"/>
  <c r="H850" i="35"/>
  <c r="H870" i="35"/>
  <c r="H869" i="35"/>
  <c r="H868" i="35"/>
  <c r="H867" i="35"/>
  <c r="H866" i="35"/>
  <c r="H865" i="35"/>
  <c r="H864" i="35"/>
  <c r="H863" i="35"/>
  <c r="H862" i="35"/>
  <c r="H861" i="35"/>
  <c r="H860" i="35"/>
  <c r="H859" i="35"/>
  <c r="H858" i="35"/>
  <c r="H857" i="35"/>
  <c r="H856" i="35"/>
  <c r="H855" i="35"/>
  <c r="H854" i="35"/>
  <c r="H853" i="35"/>
  <c r="H852" i="35"/>
  <c r="H851" i="35"/>
  <c r="H848" i="35"/>
  <c r="F848" i="35"/>
  <c r="H847" i="35"/>
  <c r="F847" i="35"/>
  <c r="H1115" i="35"/>
  <c r="F1115" i="35"/>
  <c r="H1267" i="35"/>
  <c r="F1267" i="35"/>
  <c r="H1266" i="35"/>
  <c r="F1266" i="35"/>
  <c r="H1269" i="35"/>
  <c r="F1269" i="35"/>
  <c r="H846" i="35"/>
  <c r="F846" i="35"/>
  <c r="H845" i="35"/>
  <c r="F845" i="35"/>
  <c r="H844" i="35"/>
  <c r="F844" i="35"/>
  <c r="H843" i="35"/>
  <c r="F843" i="35"/>
  <c r="H842" i="35"/>
  <c r="F842" i="35"/>
  <c r="H841" i="35"/>
  <c r="F841" i="35"/>
  <c r="H1313" i="35"/>
  <c r="F1313" i="35"/>
  <c r="H840" i="35"/>
  <c r="F840" i="35"/>
  <c r="H839" i="35"/>
  <c r="F839" i="35"/>
  <c r="H838" i="35"/>
  <c r="F838" i="35"/>
  <c r="H837" i="35"/>
  <c r="F837" i="35"/>
  <c r="H836" i="35"/>
  <c r="F836" i="35"/>
  <c r="H835" i="35"/>
  <c r="F835" i="35"/>
  <c r="H834" i="35"/>
  <c r="F834" i="35"/>
  <c r="H833" i="35"/>
  <c r="F833" i="35"/>
  <c r="H832" i="35"/>
  <c r="F832" i="35"/>
  <c r="H1288" i="35"/>
  <c r="F1288" i="35"/>
  <c r="F808" i="35"/>
  <c r="F810" i="35"/>
  <c r="F1098" i="35"/>
  <c r="F811" i="35"/>
  <c r="F812" i="35"/>
  <c r="F813" i="35"/>
  <c r="F815" i="35"/>
  <c r="F814" i="35"/>
  <c r="F809" i="35"/>
  <c r="F1099" i="35"/>
  <c r="F816" i="35"/>
  <c r="F817" i="35"/>
  <c r="F818" i="35"/>
  <c r="F819" i="35"/>
  <c r="F1347" i="35"/>
  <c r="F820" i="35"/>
  <c r="F1255" i="35"/>
  <c r="F821" i="35"/>
  <c r="F822" i="35"/>
  <c r="F823" i="35"/>
  <c r="F824" i="35"/>
  <c r="F1246" i="35"/>
  <c r="F825" i="35"/>
  <c r="F826" i="35"/>
  <c r="F1286" i="35"/>
  <c r="F827" i="35"/>
  <c r="F828" i="35"/>
  <c r="F1287" i="35"/>
  <c r="F829" i="35"/>
  <c r="F830" i="35"/>
  <c r="F831" i="35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1371" i="35" l="1"/>
  <c r="J1372" i="35"/>
  <c r="J1373" i="35"/>
  <c r="J1374" i="35"/>
  <c r="J1370" i="35"/>
  <c r="J1096" i="35"/>
  <c r="J1097" i="35"/>
  <c r="J655" i="35"/>
  <c r="J656" i="35"/>
  <c r="J657" i="35"/>
  <c r="J658" i="35"/>
  <c r="J659" i="35"/>
  <c r="J660" i="35"/>
  <c r="J661" i="35"/>
  <c r="J662" i="35"/>
  <c r="J663" i="35"/>
  <c r="J664" i="35"/>
  <c r="J665" i="35"/>
  <c r="J666" i="35"/>
  <c r="J667" i="35"/>
  <c r="J668" i="35"/>
  <c r="J669" i="35"/>
  <c r="J670" i="35"/>
  <c r="J671" i="35"/>
  <c r="J672" i="35"/>
  <c r="J673" i="35"/>
  <c r="J674" i="35"/>
  <c r="J767" i="35"/>
  <c r="J768" i="35"/>
  <c r="J769" i="35"/>
  <c r="J770" i="35"/>
  <c r="J771" i="35"/>
  <c r="J772" i="35"/>
  <c r="J773" i="35"/>
  <c r="J774" i="35"/>
  <c r="J775" i="35"/>
  <c r="J776" i="35"/>
  <c r="J777" i="35"/>
  <c r="J778" i="35"/>
  <c r="J779" i="35"/>
  <c r="J780" i="35"/>
  <c r="J781" i="35"/>
  <c r="J782" i="35"/>
  <c r="J783" i="35"/>
  <c r="J784" i="35"/>
  <c r="J785" i="35"/>
  <c r="J786" i="35"/>
  <c r="J787" i="35"/>
  <c r="J788" i="35"/>
  <c r="J789" i="35"/>
  <c r="J790" i="35"/>
  <c r="J791" i="35"/>
  <c r="J792" i="35"/>
  <c r="J793" i="35"/>
  <c r="J794" i="35"/>
  <c r="J795" i="35"/>
  <c r="J796" i="35"/>
  <c r="J797" i="35"/>
  <c r="J798" i="35"/>
  <c r="J799" i="35"/>
  <c r="J800" i="35"/>
  <c r="J801" i="35"/>
  <c r="J802" i="35"/>
  <c r="J803" i="35"/>
  <c r="J804" i="35"/>
  <c r="J805" i="35"/>
  <c r="J806" i="35"/>
  <c r="J807" i="35"/>
  <c r="J654" i="35"/>
  <c r="F654" i="35"/>
  <c r="F655" i="35"/>
  <c r="F1264" i="35"/>
  <c r="F1335" i="35"/>
  <c r="F1257" i="35"/>
  <c r="F1258" i="35"/>
  <c r="F656" i="35"/>
  <c r="F657" i="35"/>
  <c r="F658" i="35"/>
  <c r="F659" i="35"/>
  <c r="F660" i="35"/>
  <c r="F661" i="35"/>
  <c r="F662" i="35"/>
  <c r="F663" i="35"/>
  <c r="F664" i="35"/>
  <c r="F665" i="35"/>
  <c r="F666" i="35"/>
  <c r="F667" i="35"/>
  <c r="F668" i="35"/>
  <c r="F669" i="35"/>
  <c r="F670" i="35"/>
  <c r="F671" i="35"/>
  <c r="F672" i="35"/>
  <c r="F673" i="35"/>
  <c r="F674" i="35"/>
  <c r="F1370" i="35"/>
  <c r="F1371" i="35"/>
  <c r="F1372" i="35"/>
  <c r="F767" i="35"/>
  <c r="F768" i="35"/>
  <c r="F769" i="35"/>
  <c r="F770" i="35"/>
  <c r="F771" i="35"/>
  <c r="F1265" i="35"/>
  <c r="F1279" i="35"/>
  <c r="F772" i="35"/>
  <c r="F773" i="35"/>
  <c r="F774" i="35"/>
  <c r="F775" i="35"/>
  <c r="F776" i="35"/>
  <c r="F777" i="35"/>
  <c r="F778" i="35"/>
  <c r="F779" i="35"/>
  <c r="F1096" i="35"/>
  <c r="F780" i="35"/>
  <c r="F781" i="35"/>
  <c r="F782" i="35"/>
  <c r="F783" i="35"/>
  <c r="F784" i="35"/>
  <c r="F785" i="35"/>
  <c r="F786" i="35"/>
  <c r="F787" i="35"/>
  <c r="F788" i="35"/>
  <c r="F1097" i="35"/>
  <c r="F789" i="35"/>
  <c r="F790" i="35"/>
  <c r="F791" i="35"/>
  <c r="F792" i="35"/>
  <c r="F793" i="35"/>
  <c r="F794" i="35"/>
  <c r="F795" i="35"/>
  <c r="F796" i="35"/>
  <c r="F797" i="35"/>
  <c r="F1373" i="35"/>
  <c r="F1374" i="35"/>
  <c r="F798" i="35"/>
  <c r="F799" i="35"/>
  <c r="F800" i="35"/>
  <c r="F801" i="35"/>
  <c r="F802" i="35"/>
  <c r="F803" i="35"/>
  <c r="F804" i="35"/>
  <c r="F805" i="35"/>
  <c r="F806" i="35"/>
  <c r="F807" i="35"/>
  <c r="J609" i="35"/>
  <c r="J610" i="35"/>
  <c r="J611" i="35"/>
  <c r="J612" i="35"/>
  <c r="J613" i="35"/>
  <c r="J614" i="35"/>
  <c r="J615" i="35"/>
  <c r="J616" i="35"/>
  <c r="J617" i="35"/>
  <c r="J618" i="35"/>
  <c r="J619" i="35"/>
  <c r="J620" i="35"/>
  <c r="J621" i="35"/>
  <c r="J622" i="35"/>
  <c r="J623" i="35"/>
  <c r="J624" i="35"/>
  <c r="J625" i="35"/>
  <c r="J626" i="35"/>
  <c r="J627" i="35"/>
  <c r="J628" i="35"/>
  <c r="J629" i="35"/>
  <c r="J630" i="35"/>
  <c r="J631" i="35"/>
  <c r="J632" i="35"/>
  <c r="J633" i="35"/>
  <c r="J634" i="35"/>
  <c r="J635" i="35"/>
  <c r="J636" i="35"/>
  <c r="J637" i="35"/>
  <c r="J638" i="35"/>
  <c r="J639" i="35"/>
  <c r="J640" i="35"/>
  <c r="J641" i="35"/>
  <c r="J642" i="35"/>
  <c r="J643" i="35"/>
  <c r="J644" i="35"/>
  <c r="J645" i="35"/>
  <c r="J646" i="35"/>
  <c r="J647" i="35"/>
  <c r="J648" i="35"/>
  <c r="J649" i="35"/>
  <c r="J650" i="35"/>
  <c r="J651" i="35"/>
  <c r="J653" i="35"/>
  <c r="J608" i="35"/>
  <c r="F608" i="35"/>
  <c r="F609" i="35"/>
  <c r="F610" i="35"/>
  <c r="F611" i="35"/>
  <c r="F612" i="35"/>
  <c r="F613" i="35"/>
  <c r="F614" i="35"/>
  <c r="F615" i="35"/>
  <c r="F616" i="35"/>
  <c r="F617" i="35"/>
  <c r="F618" i="35"/>
  <c r="F619" i="35"/>
  <c r="F620" i="35"/>
  <c r="F621" i="35"/>
  <c r="F622" i="35"/>
  <c r="F623" i="35"/>
  <c r="F624" i="35"/>
  <c r="F625" i="35"/>
  <c r="F626" i="35"/>
  <c r="F627" i="35"/>
  <c r="F1254" i="35"/>
  <c r="F1301" i="35"/>
  <c r="F1227" i="35"/>
  <c r="F1262" i="35"/>
  <c r="F628" i="35"/>
  <c r="F629" i="35"/>
  <c r="F1312" i="35"/>
  <c r="F1228" i="35"/>
  <c r="F630" i="35"/>
  <c r="F631" i="35"/>
  <c r="F632" i="35"/>
  <c r="F633" i="35"/>
  <c r="F634" i="35"/>
  <c r="F1298" i="35"/>
  <c r="F635" i="35"/>
  <c r="F636" i="35"/>
  <c r="F637" i="35"/>
  <c r="F638" i="35"/>
  <c r="F639" i="35"/>
  <c r="F640" i="35"/>
  <c r="F1299" i="35"/>
  <c r="F641" i="35"/>
  <c r="F642" i="35"/>
  <c r="F643" i="35"/>
  <c r="F644" i="35"/>
  <c r="F645" i="35"/>
  <c r="F1263" i="35"/>
  <c r="F646" i="35"/>
  <c r="F647" i="35"/>
  <c r="F648" i="35"/>
  <c r="F649" i="35"/>
  <c r="F650" i="35"/>
  <c r="F651" i="35"/>
  <c r="F652" i="35"/>
  <c r="F653" i="35"/>
  <c r="H831" i="35"/>
  <c r="H830" i="35"/>
  <c r="H829" i="35"/>
  <c r="H1287" i="35"/>
  <c r="H828" i="35"/>
  <c r="H827" i="35"/>
  <c r="H1286" i="35"/>
  <c r="H826" i="35"/>
  <c r="H825" i="35"/>
  <c r="H1246" i="35"/>
  <c r="H824" i="35"/>
  <c r="H823" i="35"/>
  <c r="H822" i="35"/>
  <c r="H821" i="35"/>
  <c r="H1255" i="35"/>
  <c r="H820" i="35"/>
  <c r="H1347" i="35"/>
  <c r="H819" i="35"/>
  <c r="H818" i="35"/>
  <c r="H817" i="35"/>
  <c r="H816" i="35"/>
  <c r="H1099" i="35"/>
  <c r="H809" i="35"/>
  <c r="H814" i="35"/>
  <c r="H815" i="35"/>
  <c r="H813" i="35"/>
  <c r="H812" i="35"/>
  <c r="H811" i="35"/>
  <c r="H1098" i="35"/>
  <c r="H810" i="35"/>
  <c r="H808" i="35"/>
  <c r="H807" i="35"/>
  <c r="H806" i="35"/>
  <c r="H805" i="35"/>
  <c r="H804" i="35"/>
  <c r="H803" i="35"/>
  <c r="H802" i="35"/>
  <c r="H801" i="35"/>
  <c r="H800" i="35"/>
  <c r="H799" i="35"/>
  <c r="H798" i="35"/>
  <c r="H1374" i="35"/>
  <c r="H1373" i="35"/>
  <c r="H797" i="35"/>
  <c r="H796" i="35"/>
  <c r="H795" i="35"/>
  <c r="H794" i="35"/>
  <c r="H793" i="35"/>
  <c r="H792" i="35"/>
  <c r="H791" i="35"/>
  <c r="H790" i="35"/>
  <c r="H789" i="35"/>
  <c r="H1097" i="35"/>
  <c r="H788" i="35"/>
  <c r="H787" i="35"/>
  <c r="H786" i="35"/>
  <c r="H785" i="35"/>
  <c r="H784" i="35"/>
  <c r="H783" i="35"/>
  <c r="H782" i="35"/>
  <c r="H781" i="35"/>
  <c r="H780" i="35"/>
  <c r="H1096" i="35"/>
  <c r="H779" i="35"/>
  <c r="H778" i="35"/>
  <c r="H777" i="35"/>
  <c r="H776" i="35"/>
  <c r="H775" i="35"/>
  <c r="H774" i="35"/>
  <c r="H773" i="35"/>
  <c r="H772" i="35"/>
  <c r="H1279" i="35"/>
  <c r="H1265" i="35"/>
  <c r="H771" i="35"/>
  <c r="H770" i="35"/>
  <c r="H769" i="35"/>
  <c r="H768" i="35"/>
  <c r="H767" i="35"/>
  <c r="H1372" i="35"/>
  <c r="H1371" i="35"/>
  <c r="H1370" i="35"/>
  <c r="H674" i="35"/>
  <c r="H673" i="35"/>
  <c r="H672" i="35"/>
  <c r="H671" i="35"/>
  <c r="H670" i="35"/>
  <c r="H669" i="35"/>
  <c r="H668" i="35"/>
  <c r="H667" i="35"/>
  <c r="H666" i="35"/>
  <c r="H665" i="35"/>
  <c r="H664" i="35"/>
  <c r="H663" i="35"/>
  <c r="H662" i="35"/>
  <c r="H661" i="35"/>
  <c r="H660" i="35"/>
  <c r="H659" i="35"/>
  <c r="H658" i="35"/>
  <c r="H657" i="35"/>
  <c r="H656" i="35"/>
  <c r="H1258" i="35"/>
  <c r="H1257" i="35"/>
  <c r="H1335" i="35"/>
  <c r="H1264" i="35"/>
  <c r="H655" i="35"/>
  <c r="H654" i="35"/>
  <c r="H653" i="35"/>
  <c r="H652" i="35"/>
  <c r="H651" i="35"/>
  <c r="H650" i="35"/>
  <c r="H649" i="35"/>
  <c r="H648" i="35"/>
  <c r="H647" i="35"/>
  <c r="H646" i="35"/>
  <c r="H1263" i="35"/>
  <c r="H645" i="35"/>
  <c r="H644" i="35"/>
  <c r="H643" i="35"/>
  <c r="H642" i="35"/>
  <c r="H641" i="35"/>
  <c r="H1299" i="35"/>
  <c r="H640" i="35"/>
  <c r="H639" i="35"/>
  <c r="H638" i="35"/>
  <c r="H637" i="35"/>
  <c r="H636" i="35"/>
  <c r="H635" i="35"/>
  <c r="H1298" i="35"/>
  <c r="H634" i="35"/>
  <c r="J565" i="35"/>
  <c r="J566" i="35"/>
  <c r="J567" i="35"/>
  <c r="J1092" i="35"/>
  <c r="J1093" i="35"/>
  <c r="J1094" i="35"/>
  <c r="J568" i="35"/>
  <c r="J569" i="35"/>
  <c r="J570" i="35"/>
  <c r="J571" i="35"/>
  <c r="J572" i="35"/>
  <c r="J573" i="35"/>
  <c r="J576" i="35"/>
  <c r="J577" i="35"/>
  <c r="J578" i="35"/>
  <c r="J579" i="35"/>
  <c r="J580" i="35"/>
  <c r="J581" i="35"/>
  <c r="J582" i="35"/>
  <c r="J583" i="35"/>
  <c r="J584" i="35"/>
  <c r="J585" i="35"/>
  <c r="J586" i="35"/>
  <c r="J587" i="35"/>
  <c r="J588" i="35"/>
  <c r="J589" i="35"/>
  <c r="J590" i="35"/>
  <c r="J591" i="35"/>
  <c r="J592" i="35"/>
  <c r="J593" i="35"/>
  <c r="J594" i="35"/>
  <c r="J595" i="35"/>
  <c r="J596" i="35"/>
  <c r="J597" i="35"/>
  <c r="J598" i="35"/>
  <c r="J599" i="35"/>
  <c r="J600" i="35"/>
  <c r="J601" i="35"/>
  <c r="J602" i="35"/>
  <c r="J603" i="35"/>
  <c r="J604" i="35"/>
  <c r="J605" i="35"/>
  <c r="J606" i="35"/>
  <c r="J1095" i="35"/>
  <c r="J564" i="35"/>
  <c r="F1369" i="35"/>
  <c r="F564" i="35"/>
  <c r="F565" i="35"/>
  <c r="F566" i="35"/>
  <c r="F567" i="35"/>
  <c r="F1092" i="35"/>
  <c r="F1093" i="35"/>
  <c r="F1094" i="35"/>
  <c r="F568" i="35"/>
  <c r="F569" i="35"/>
  <c r="F570" i="35"/>
  <c r="F571" i="35"/>
  <c r="F572" i="35"/>
  <c r="F573" i="35"/>
  <c r="F574" i="35"/>
  <c r="F575" i="35"/>
  <c r="F1241" i="35"/>
  <c r="F576" i="35"/>
  <c r="F577" i="35"/>
  <c r="F1277" i="35"/>
  <c r="F578" i="35"/>
  <c r="F579" i="35"/>
  <c r="F580" i="35"/>
  <c r="F581" i="35"/>
  <c r="F582" i="35"/>
  <c r="F1333" i="35"/>
  <c r="F583" i="35"/>
  <c r="F584" i="35"/>
  <c r="F585" i="35"/>
  <c r="F586" i="35"/>
  <c r="F587" i="35"/>
  <c r="F1311" i="35"/>
  <c r="F1250" i="35"/>
  <c r="F588" i="35"/>
  <c r="F589" i="35"/>
  <c r="F590" i="35"/>
  <c r="F1278" i="35"/>
  <c r="F591" i="35"/>
  <c r="F592" i="35"/>
  <c r="F1251" i="35"/>
  <c r="F593" i="35"/>
  <c r="F1285" i="35"/>
  <c r="F594" i="35"/>
  <c r="F595" i="35"/>
  <c r="F1252" i="35"/>
  <c r="F596" i="35"/>
  <c r="F1297" i="35"/>
  <c r="F597" i="35"/>
  <c r="F598" i="35"/>
  <c r="F1328" i="35"/>
  <c r="F1334" i="35"/>
  <c r="F599" i="35"/>
  <c r="F600" i="35"/>
  <c r="F601" i="35"/>
  <c r="F1253" i="35"/>
  <c r="F602" i="35"/>
  <c r="F603" i="35"/>
  <c r="F604" i="35"/>
  <c r="F605" i="35"/>
  <c r="F606" i="35"/>
  <c r="F1095" i="35"/>
  <c r="F607" i="35"/>
  <c r="H1090" i="35"/>
  <c r="J1090" i="35"/>
  <c r="J1369" i="35"/>
  <c r="J517" i="35"/>
  <c r="J518" i="35"/>
  <c r="J519" i="35"/>
  <c r="J520" i="35"/>
  <c r="J521" i="35"/>
  <c r="J522" i="35"/>
  <c r="J523" i="35"/>
  <c r="J524" i="35"/>
  <c r="J525" i="35"/>
  <c r="J526" i="35"/>
  <c r="J527" i="35"/>
  <c r="J528" i="35"/>
  <c r="J529" i="35"/>
  <c r="J530" i="35"/>
  <c r="J531" i="35"/>
  <c r="J532" i="35"/>
  <c r="J533" i="35"/>
  <c r="J534" i="35"/>
  <c r="J535" i="35"/>
  <c r="J536" i="35"/>
  <c r="J537" i="35"/>
  <c r="J538" i="35"/>
  <c r="J539" i="35"/>
  <c r="J540" i="35"/>
  <c r="J541" i="35"/>
  <c r="J542" i="35"/>
  <c r="J543" i="35"/>
  <c r="J544" i="35"/>
  <c r="J545" i="35"/>
  <c r="J546" i="35"/>
  <c r="J547" i="35"/>
  <c r="J548" i="35"/>
  <c r="J549" i="35"/>
  <c r="J550" i="35"/>
  <c r="J551" i="35"/>
  <c r="J552" i="35"/>
  <c r="J553" i="35"/>
  <c r="J554" i="35"/>
  <c r="J555" i="35"/>
  <c r="J556" i="35"/>
  <c r="J557" i="35"/>
  <c r="J558" i="35"/>
  <c r="J561" i="35"/>
  <c r="J562" i="35"/>
  <c r="J563" i="35"/>
  <c r="J1091" i="35"/>
  <c r="F1245" i="35"/>
  <c r="F517" i="35"/>
  <c r="F518" i="35"/>
  <c r="F519" i="35"/>
  <c r="F520" i="35"/>
  <c r="F1275" i="35"/>
  <c r="F521" i="35"/>
  <c r="F522" i="35"/>
  <c r="F523" i="35"/>
  <c r="F524" i="35"/>
  <c r="F1225" i="35"/>
  <c r="F525" i="35"/>
  <c r="F526" i="35"/>
  <c r="F1238" i="35"/>
  <c r="F527" i="35"/>
  <c r="F528" i="35"/>
  <c r="F529" i="35"/>
  <c r="F530" i="35"/>
  <c r="F531" i="35"/>
  <c r="F532" i="35"/>
  <c r="F533" i="35"/>
  <c r="F1239" i="35"/>
  <c r="F534" i="35"/>
  <c r="F535" i="35"/>
  <c r="F1282" i="35"/>
  <c r="F1226" i="35"/>
  <c r="F536" i="35"/>
  <c r="F1283" i="35"/>
  <c r="F537" i="35"/>
  <c r="F538" i="35"/>
  <c r="F539" i="35"/>
  <c r="F540" i="35"/>
  <c r="F541" i="35"/>
  <c r="F542" i="35"/>
  <c r="F543" i="35"/>
  <c r="F544" i="35"/>
  <c r="F1319" i="35"/>
  <c r="F1240" i="35"/>
  <c r="F1276" i="35"/>
  <c r="F1284" i="35"/>
  <c r="F545" i="35"/>
  <c r="F546" i="35"/>
  <c r="F547" i="35"/>
  <c r="F548" i="35"/>
  <c r="F549" i="35"/>
  <c r="F550" i="35"/>
  <c r="F551" i="35"/>
  <c r="F552" i="35"/>
  <c r="F553" i="35"/>
  <c r="F554" i="35"/>
  <c r="F555" i="35"/>
  <c r="F556" i="35"/>
  <c r="F557" i="35"/>
  <c r="F558" i="35"/>
  <c r="F1364" i="35"/>
  <c r="F1365" i="35"/>
  <c r="F1366" i="35"/>
  <c r="F1367" i="35"/>
  <c r="F1368" i="35"/>
  <c r="F559" i="35"/>
  <c r="F560" i="35"/>
  <c r="F1296" i="35"/>
  <c r="F561" i="35"/>
  <c r="F562" i="35"/>
  <c r="F1091" i="35"/>
  <c r="F563" i="35"/>
  <c r="F1090" i="35"/>
  <c r="J2" i="38"/>
  <c r="J3" i="38"/>
  <c r="J4" i="38"/>
  <c r="J5" i="38"/>
  <c r="J6" i="38"/>
  <c r="J7" i="38"/>
  <c r="J8" i="38"/>
  <c r="J9" i="38"/>
  <c r="J10" i="38"/>
  <c r="J11" i="38"/>
  <c r="J12" i="38"/>
  <c r="J13" i="38"/>
  <c r="J14" i="38"/>
  <c r="J15" i="38"/>
  <c r="J16" i="38"/>
  <c r="J17" i="38"/>
  <c r="F2" i="38"/>
  <c r="F3" i="38"/>
  <c r="F4" i="38"/>
  <c r="F5" i="38"/>
  <c r="F6" i="38"/>
  <c r="F7" i="38"/>
  <c r="F8" i="38"/>
  <c r="F9" i="38"/>
  <c r="F10" i="38"/>
  <c r="F11" i="38"/>
  <c r="F12" i="38"/>
  <c r="F13" i="38"/>
  <c r="F14" i="38"/>
  <c r="F15" i="38"/>
  <c r="F16" i="38"/>
  <c r="F17" i="38"/>
  <c r="F34" i="38"/>
  <c r="F35" i="38"/>
  <c r="F36" i="38"/>
  <c r="F37" i="38"/>
  <c r="F38" i="38"/>
  <c r="F39" i="38"/>
  <c r="F40" i="38"/>
  <c r="F41" i="38"/>
  <c r="F42" i="38"/>
  <c r="F43" i="38"/>
  <c r="F44" i="38"/>
  <c r="F45" i="38"/>
  <c r="F46" i="38"/>
  <c r="F47" i="38"/>
  <c r="F48" i="38"/>
  <c r="F49" i="38"/>
  <c r="F50" i="38"/>
  <c r="F51" i="38"/>
  <c r="F52" i="38"/>
  <c r="F53" i="38"/>
  <c r="F54" i="38"/>
  <c r="F55" i="38"/>
  <c r="F56" i="38"/>
  <c r="F57" i="38"/>
  <c r="F58" i="38"/>
  <c r="F59" i="38"/>
  <c r="F60" i="38"/>
  <c r="F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F75" i="38"/>
  <c r="F76" i="38"/>
  <c r="F77" i="38"/>
  <c r="F78" i="38"/>
  <c r="F79" i="38"/>
  <c r="F80" i="38"/>
  <c r="F81" i="38"/>
  <c r="F82" i="38"/>
  <c r="F83" i="38"/>
  <c r="F84" i="38"/>
  <c r="F85" i="38"/>
  <c r="F86" i="38"/>
  <c r="F87" i="38"/>
  <c r="F88" i="38"/>
  <c r="F89" i="38"/>
  <c r="F90" i="38"/>
  <c r="F91" i="38"/>
  <c r="F92" i="38"/>
  <c r="F93" i="38"/>
  <c r="J1360" i="35"/>
  <c r="J1361" i="35"/>
  <c r="J1362" i="35"/>
  <c r="J1363" i="35"/>
  <c r="J385" i="35"/>
  <c r="J386" i="35"/>
  <c r="J387" i="35"/>
  <c r="J388" i="35"/>
  <c r="J389" i="35"/>
  <c r="J390" i="35"/>
  <c r="J391" i="35"/>
  <c r="J392" i="35"/>
  <c r="J393" i="35"/>
  <c r="J394" i="35"/>
  <c r="J395" i="35"/>
  <c r="J396" i="35"/>
  <c r="J397" i="35"/>
  <c r="J398" i="35"/>
  <c r="J399" i="35"/>
  <c r="J400" i="35"/>
  <c r="J401" i="35"/>
  <c r="J402" i="35"/>
  <c r="J403" i="35"/>
  <c r="J404" i="35"/>
  <c r="J405" i="35"/>
  <c r="J406" i="35"/>
  <c r="J407" i="35"/>
  <c r="J408" i="35"/>
  <c r="J409" i="35"/>
  <c r="J410" i="35"/>
  <c r="J411" i="35"/>
  <c r="J412" i="35"/>
  <c r="J413" i="35"/>
  <c r="J414" i="35"/>
  <c r="J415" i="35"/>
  <c r="J416" i="35"/>
  <c r="J417" i="35"/>
  <c r="J418" i="35"/>
  <c r="J419" i="35"/>
  <c r="J420" i="35"/>
  <c r="J421" i="35"/>
  <c r="J422" i="35"/>
  <c r="J423" i="35"/>
  <c r="J424" i="35"/>
  <c r="J425" i="35"/>
  <c r="J426" i="35"/>
  <c r="J427" i="35"/>
  <c r="J428" i="35"/>
  <c r="J429" i="35"/>
  <c r="J430" i="35"/>
  <c r="J431" i="35"/>
  <c r="J432" i="35"/>
  <c r="J433" i="35"/>
  <c r="J434" i="35"/>
  <c r="J435" i="35"/>
  <c r="J436" i="35"/>
  <c r="J437" i="35"/>
  <c r="J438" i="35"/>
  <c r="J439" i="35"/>
  <c r="J440" i="35"/>
  <c r="J441" i="35"/>
  <c r="J442" i="35"/>
  <c r="J443" i="35"/>
  <c r="J444" i="35"/>
  <c r="J445" i="35"/>
  <c r="J446" i="35"/>
  <c r="J447" i="35"/>
  <c r="J448" i="35"/>
  <c r="J449" i="35"/>
  <c r="J450" i="35"/>
  <c r="J451" i="35"/>
  <c r="J452" i="35"/>
  <c r="J453" i="35"/>
  <c r="J454" i="35"/>
  <c r="J455" i="35"/>
  <c r="J456" i="35"/>
  <c r="J457" i="35"/>
  <c r="J458" i="35"/>
  <c r="J459" i="35"/>
  <c r="J460" i="35"/>
  <c r="J461" i="35"/>
  <c r="J462" i="35"/>
  <c r="J463" i="35"/>
  <c r="J464" i="35"/>
  <c r="J465" i="35"/>
  <c r="J466" i="35"/>
  <c r="J467" i="35"/>
  <c r="J468" i="35"/>
  <c r="J469" i="35"/>
  <c r="J470" i="35"/>
  <c r="J471" i="35"/>
  <c r="J472" i="35"/>
  <c r="J473" i="35"/>
  <c r="J474" i="35"/>
  <c r="J475" i="35"/>
  <c r="J476" i="35"/>
  <c r="J477" i="35"/>
  <c r="J478" i="35"/>
  <c r="J479" i="35"/>
  <c r="J480" i="35"/>
  <c r="J481" i="35"/>
  <c r="J482" i="35"/>
  <c r="J483" i="35"/>
  <c r="J484" i="35"/>
  <c r="J485" i="35"/>
  <c r="J486" i="35"/>
  <c r="J487" i="35"/>
  <c r="J488" i="35"/>
  <c r="J489" i="35"/>
  <c r="J490" i="35"/>
  <c r="J491" i="35"/>
  <c r="J492" i="35"/>
  <c r="J493" i="35"/>
  <c r="J494" i="35"/>
  <c r="J495" i="35"/>
  <c r="J496" i="35"/>
  <c r="J497" i="35"/>
  <c r="J498" i="35"/>
  <c r="J499" i="35"/>
  <c r="J500" i="35"/>
  <c r="J501" i="35"/>
  <c r="J502" i="35"/>
  <c r="J503" i="35"/>
  <c r="J504" i="35"/>
  <c r="J505" i="35"/>
  <c r="J506" i="35"/>
  <c r="J507" i="35"/>
  <c r="J508" i="35"/>
  <c r="J509" i="35"/>
  <c r="J510" i="35"/>
  <c r="J511" i="35"/>
  <c r="J512" i="35"/>
  <c r="J513" i="35"/>
  <c r="J514" i="35"/>
  <c r="J515" i="35"/>
  <c r="J516" i="35"/>
  <c r="J1085" i="35"/>
  <c r="J1086" i="35"/>
  <c r="J1087" i="35"/>
  <c r="J1088" i="35"/>
  <c r="J1089" i="35"/>
  <c r="F385" i="35"/>
  <c r="F1181" i="35"/>
  <c r="F1211" i="35"/>
  <c r="F386" i="35"/>
  <c r="F387" i="35"/>
  <c r="F388" i="35"/>
  <c r="F389" i="35"/>
  <c r="F390" i="35"/>
  <c r="F391" i="35"/>
  <c r="F392" i="35"/>
  <c r="F1085" i="35"/>
  <c r="F1194" i="35"/>
  <c r="F393" i="35"/>
  <c r="F1230" i="35"/>
  <c r="F394" i="35"/>
  <c r="F395" i="35"/>
  <c r="F1231" i="35"/>
  <c r="F396" i="35"/>
  <c r="F397" i="35"/>
  <c r="F398" i="35"/>
  <c r="F399" i="35"/>
  <c r="F400" i="35"/>
  <c r="F401" i="35"/>
  <c r="F402" i="35"/>
  <c r="F1185" i="35"/>
  <c r="F403" i="35"/>
  <c r="F404" i="35"/>
  <c r="F1294" i="35"/>
  <c r="F405" i="35"/>
  <c r="F406" i="35"/>
  <c r="F407" i="35"/>
  <c r="F408" i="35"/>
  <c r="F1205" i="35"/>
  <c r="F409" i="35"/>
  <c r="F1232" i="35"/>
  <c r="F1215" i="35"/>
  <c r="F410" i="35"/>
  <c r="F1247" i="35"/>
  <c r="F1195" i="35"/>
  <c r="F411" i="35"/>
  <c r="F412" i="35"/>
  <c r="F413" i="35"/>
  <c r="F414" i="35"/>
  <c r="F415" i="35"/>
  <c r="F416" i="35"/>
  <c r="F417" i="35"/>
  <c r="F1086" i="35"/>
  <c r="F418" i="35"/>
  <c r="F419" i="35"/>
  <c r="F420" i="35"/>
  <c r="F421" i="35"/>
  <c r="F1360" i="35"/>
  <c r="F422" i="35"/>
  <c r="F423" i="35"/>
  <c r="F424" i="35"/>
  <c r="F425" i="35"/>
  <c r="F1206" i="35"/>
  <c r="F426" i="35"/>
  <c r="F427" i="35"/>
  <c r="F428" i="35"/>
  <c r="F1295" i="35"/>
  <c r="F429" i="35"/>
  <c r="F430" i="35"/>
  <c r="F431" i="35"/>
  <c r="F432" i="35"/>
  <c r="F433" i="35"/>
  <c r="F434" i="35"/>
  <c r="F435" i="35"/>
  <c r="F436" i="35"/>
  <c r="F1216" i="35"/>
  <c r="F1220" i="35"/>
  <c r="F437" i="35"/>
  <c r="F438" i="35"/>
  <c r="F439" i="35"/>
  <c r="F1243" i="35"/>
  <c r="F1281" i="35"/>
  <c r="F440" i="35"/>
  <c r="F1260" i="35"/>
  <c r="F441" i="35"/>
  <c r="F442" i="35"/>
  <c r="F443" i="35"/>
  <c r="F444" i="35"/>
  <c r="F445" i="35"/>
  <c r="F446" i="35"/>
  <c r="F447" i="35"/>
  <c r="F448" i="35"/>
  <c r="F449" i="35"/>
  <c r="F450" i="35"/>
  <c r="F451" i="35"/>
  <c r="F452" i="35"/>
  <c r="F453" i="35"/>
  <c r="F454" i="35"/>
  <c r="F455" i="35"/>
  <c r="F456" i="35"/>
  <c r="F457" i="35"/>
  <c r="F458" i="35"/>
  <c r="F1087" i="35"/>
  <c r="F1361" i="35"/>
  <c r="F1362" i="35"/>
  <c r="F459" i="35"/>
  <c r="F460" i="35"/>
  <c r="F461" i="35"/>
  <c r="F462" i="35"/>
  <c r="F463" i="35"/>
  <c r="F464" i="35"/>
  <c r="F465" i="35"/>
  <c r="F466" i="35"/>
  <c r="F467" i="35"/>
  <c r="F468" i="35"/>
  <c r="F1363" i="35"/>
  <c r="F469" i="35"/>
  <c r="F470" i="35"/>
  <c r="F471" i="35"/>
  <c r="F472" i="35"/>
  <c r="F473" i="35"/>
  <c r="F474" i="35"/>
  <c r="F475" i="35"/>
  <c r="F476" i="35"/>
  <c r="F477" i="35"/>
  <c r="F478" i="35"/>
  <c r="F479" i="35"/>
  <c r="F1088" i="35"/>
  <c r="F1089" i="35"/>
  <c r="F1207" i="35"/>
  <c r="F1221" i="35"/>
  <c r="F480" i="35"/>
  <c r="F481" i="35"/>
  <c r="F1208" i="35"/>
  <c r="F482" i="35"/>
  <c r="F483" i="35"/>
  <c r="F1222" i="35"/>
  <c r="F1248" i="35"/>
  <c r="F484" i="35"/>
  <c r="F485" i="35"/>
  <c r="F1233" i="35"/>
  <c r="F486" i="35"/>
  <c r="F487" i="35"/>
  <c r="F1223" i="35"/>
  <c r="F1249" i="35"/>
  <c r="F488" i="35"/>
  <c r="F489" i="35"/>
  <c r="F1261" i="35"/>
  <c r="F490" i="35"/>
  <c r="F491" i="35"/>
  <c r="F492" i="35"/>
  <c r="F1196" i="35"/>
  <c r="F493" i="35"/>
  <c r="F494" i="35"/>
  <c r="F1273" i="35"/>
  <c r="F495" i="35"/>
  <c r="F496" i="35"/>
  <c r="F497" i="35"/>
  <c r="F498" i="35"/>
  <c r="F499" i="35"/>
  <c r="F500" i="35"/>
  <c r="F1274" i="35"/>
  <c r="F1234" i="35"/>
  <c r="F501" i="35"/>
  <c r="F502" i="35"/>
  <c r="F1235" i="35"/>
  <c r="F1318" i="35"/>
  <c r="F1256" i="35"/>
  <c r="F1236" i="35"/>
  <c r="F503" i="35"/>
  <c r="F504" i="35"/>
  <c r="F505" i="35"/>
  <c r="F506" i="35"/>
  <c r="F507" i="35"/>
  <c r="F1244" i="35"/>
  <c r="F508" i="35"/>
  <c r="F509" i="35"/>
  <c r="F1209" i="35"/>
  <c r="F510" i="35"/>
  <c r="F1237" i="35"/>
  <c r="F511" i="35"/>
  <c r="F1224" i="35"/>
  <c r="F512" i="35"/>
  <c r="F513" i="35"/>
  <c r="F514" i="35"/>
  <c r="F515" i="35"/>
  <c r="F516" i="35"/>
  <c r="H633" i="35"/>
  <c r="H632" i="35"/>
  <c r="H631" i="35"/>
  <c r="H630" i="35"/>
  <c r="H1228" i="35"/>
  <c r="H1312" i="35"/>
  <c r="H629" i="35"/>
  <c r="H628" i="35"/>
  <c r="H1262" i="35"/>
  <c r="H1227" i="35"/>
  <c r="H1301" i="35"/>
  <c r="H1254" i="35"/>
  <c r="H627" i="35"/>
  <c r="H626" i="35"/>
  <c r="H625" i="35"/>
  <c r="H624" i="35"/>
  <c r="H623" i="35"/>
  <c r="H622" i="35"/>
  <c r="H621" i="35"/>
  <c r="H620" i="35"/>
  <c r="H619" i="35"/>
  <c r="H618" i="35"/>
  <c r="H617" i="35"/>
  <c r="H616" i="35"/>
  <c r="H615" i="35"/>
  <c r="H614" i="35"/>
  <c r="H613" i="35"/>
  <c r="H612" i="35"/>
  <c r="H611" i="35"/>
  <c r="H610" i="35"/>
  <c r="H609" i="35"/>
  <c r="H608" i="35"/>
  <c r="H607" i="35"/>
  <c r="H1095" i="35"/>
  <c r="H606" i="35"/>
  <c r="H605" i="35"/>
  <c r="H604" i="35"/>
  <c r="H603" i="35"/>
  <c r="H602" i="35"/>
  <c r="H1253" i="35"/>
  <c r="H601" i="35"/>
  <c r="H600" i="35"/>
  <c r="H599" i="35"/>
  <c r="H1334" i="35"/>
  <c r="H1328" i="35"/>
  <c r="H598" i="35"/>
  <c r="H597" i="35"/>
  <c r="H1297" i="35"/>
  <c r="H596" i="35"/>
  <c r="H1252" i="35"/>
  <c r="H595" i="35"/>
  <c r="H594" i="35"/>
  <c r="H1285" i="35"/>
  <c r="H593" i="35"/>
  <c r="H1251" i="35"/>
  <c r="H592" i="35"/>
  <c r="H591" i="35"/>
  <c r="H1278" i="35"/>
  <c r="H590" i="35"/>
  <c r="H589" i="35"/>
  <c r="H588" i="35"/>
  <c r="H1250" i="35"/>
  <c r="H1311" i="35"/>
  <c r="H587" i="35"/>
  <c r="H586" i="35"/>
  <c r="H585" i="35"/>
  <c r="H584" i="35"/>
  <c r="H583" i="35"/>
  <c r="H1333" i="35"/>
  <c r="H582" i="35"/>
  <c r="H581" i="35"/>
  <c r="H580" i="35"/>
  <c r="H579" i="35"/>
  <c r="H578" i="35"/>
  <c r="H1277" i="35"/>
  <c r="H577" i="35"/>
  <c r="H576" i="35"/>
  <c r="H1241" i="35"/>
  <c r="H575" i="35"/>
  <c r="H574" i="35"/>
  <c r="H573" i="35"/>
  <c r="H572" i="35"/>
  <c r="H571" i="35"/>
  <c r="H570" i="35"/>
  <c r="H569" i="35"/>
  <c r="H568" i="35"/>
  <c r="H1094" i="35"/>
  <c r="H1093" i="35"/>
  <c r="H1092" i="35"/>
  <c r="H567" i="35"/>
  <c r="H566" i="35"/>
  <c r="H565" i="35"/>
  <c r="H564" i="35"/>
  <c r="H563" i="35"/>
  <c r="H1091" i="35"/>
  <c r="H1369" i="35"/>
  <c r="H562" i="35"/>
  <c r="H561" i="35"/>
  <c r="H1296" i="35"/>
  <c r="H560" i="35"/>
  <c r="H559" i="35"/>
  <c r="H1368" i="35"/>
  <c r="H1367" i="35"/>
  <c r="H1366" i="35"/>
  <c r="H1365" i="35"/>
  <c r="H1364" i="35"/>
  <c r="H558" i="35"/>
  <c r="H557" i="35"/>
  <c r="H556" i="35"/>
  <c r="H555" i="35"/>
  <c r="H554" i="35"/>
  <c r="H553" i="35"/>
  <c r="H552" i="35"/>
  <c r="H551" i="35"/>
  <c r="H550" i="35"/>
  <c r="H549" i="35"/>
  <c r="H548" i="35"/>
  <c r="H547" i="35"/>
  <c r="H546" i="35"/>
  <c r="H545" i="35"/>
  <c r="H1284" i="35"/>
  <c r="H1276" i="35"/>
  <c r="H1240" i="35"/>
  <c r="H1319" i="35"/>
  <c r="H544" i="35"/>
  <c r="H543" i="35"/>
  <c r="H542" i="35"/>
  <c r="H541" i="35"/>
  <c r="H540" i="35"/>
  <c r="H539" i="35"/>
  <c r="H538" i="35"/>
  <c r="H537" i="35"/>
  <c r="H1283" i="35"/>
  <c r="H536" i="35"/>
  <c r="H1226" i="35"/>
  <c r="H1282" i="35"/>
  <c r="H535" i="35"/>
  <c r="H534" i="35"/>
  <c r="H1239" i="35"/>
  <c r="H533" i="35"/>
  <c r="H532" i="35"/>
  <c r="H531" i="35"/>
  <c r="H530" i="35"/>
  <c r="H529" i="35"/>
  <c r="H528" i="35"/>
  <c r="H527" i="35"/>
  <c r="H1238" i="35"/>
  <c r="H526" i="35"/>
  <c r="H525" i="35"/>
  <c r="H1225" i="35"/>
  <c r="H524" i="35"/>
  <c r="H523" i="35"/>
  <c r="H522" i="35"/>
  <c r="H521" i="35"/>
  <c r="H1275" i="35"/>
  <c r="H520" i="35"/>
  <c r="H519" i="35"/>
  <c r="H518" i="35"/>
  <c r="H517" i="35"/>
  <c r="H1245" i="35"/>
  <c r="H516" i="35"/>
  <c r="H515" i="35"/>
  <c r="H514" i="35"/>
  <c r="H513" i="35"/>
  <c r="H512" i="35"/>
  <c r="H1224" i="35"/>
  <c r="H511" i="35"/>
  <c r="H1237" i="35"/>
  <c r="H510" i="35"/>
  <c r="H1209" i="35"/>
  <c r="H509" i="35"/>
  <c r="H508" i="35"/>
  <c r="H1244" i="35"/>
  <c r="H507" i="35"/>
  <c r="H506" i="35"/>
  <c r="J270" i="35"/>
  <c r="J271" i="35"/>
  <c r="J272" i="35"/>
  <c r="J273" i="35"/>
  <c r="J274" i="35"/>
  <c r="J275" i="35"/>
  <c r="J276" i="35"/>
  <c r="J277" i="35"/>
  <c r="J278" i="35"/>
  <c r="J279" i="35"/>
  <c r="J280" i="35"/>
  <c r="J281" i="35"/>
  <c r="J282" i="35"/>
  <c r="J283" i="35"/>
  <c r="J284" i="35"/>
  <c r="J285" i="35"/>
  <c r="J286" i="35"/>
  <c r="J287" i="35"/>
  <c r="J288" i="35"/>
  <c r="J289" i="35"/>
  <c r="J290" i="35"/>
  <c r="J291" i="35"/>
  <c r="J292" i="35"/>
  <c r="J293" i="35"/>
  <c r="J294" i="35"/>
  <c r="J295" i="35"/>
  <c r="J296" i="35"/>
  <c r="J297" i="35"/>
  <c r="J298" i="35"/>
  <c r="J299" i="35"/>
  <c r="J300" i="35"/>
  <c r="J301" i="35"/>
  <c r="J302" i="35"/>
  <c r="J303" i="35"/>
  <c r="J304" i="35"/>
  <c r="J305" i="35"/>
  <c r="J306" i="35"/>
  <c r="J307" i="35"/>
  <c r="J308" i="35"/>
  <c r="J309" i="35"/>
  <c r="J310" i="35"/>
  <c r="J311" i="35"/>
  <c r="J312" i="35"/>
  <c r="J313" i="35"/>
  <c r="J314" i="35"/>
  <c r="J315" i="35"/>
  <c r="J316" i="35"/>
  <c r="J317" i="35"/>
  <c r="J318" i="35"/>
  <c r="J319" i="35"/>
  <c r="J320" i="35"/>
  <c r="J321" i="35"/>
  <c r="J322" i="35"/>
  <c r="J323" i="35"/>
  <c r="J324" i="35"/>
  <c r="J325" i="35"/>
  <c r="J326" i="35"/>
  <c r="J327" i="35"/>
  <c r="J328" i="35"/>
  <c r="J329" i="35"/>
  <c r="J330" i="35"/>
  <c r="J331" i="35"/>
  <c r="J332" i="35"/>
  <c r="J333" i="35"/>
  <c r="J334" i="35"/>
  <c r="J335" i="35"/>
  <c r="J336" i="35"/>
  <c r="J337" i="35"/>
  <c r="J338" i="35"/>
  <c r="J339" i="35"/>
  <c r="J340" i="35"/>
  <c r="J341" i="35"/>
  <c r="J342" i="35"/>
  <c r="J343" i="35"/>
  <c r="J344" i="35"/>
  <c r="J345" i="35"/>
  <c r="J346" i="35"/>
  <c r="J347" i="35"/>
  <c r="J348" i="35"/>
  <c r="J349" i="35"/>
  <c r="J350" i="35"/>
  <c r="J351" i="35"/>
  <c r="J352" i="35"/>
  <c r="J353" i="35"/>
  <c r="J354" i="35"/>
  <c r="J355" i="35"/>
  <c r="J356" i="35"/>
  <c r="J357" i="35"/>
  <c r="J358" i="35"/>
  <c r="J359" i="35"/>
  <c r="J360" i="35"/>
  <c r="J361" i="35"/>
  <c r="J362" i="35"/>
  <c r="J363" i="35"/>
  <c r="J364" i="35"/>
  <c r="J365" i="35"/>
  <c r="J366" i="35"/>
  <c r="J367" i="35"/>
  <c r="J368" i="35"/>
  <c r="J369" i="35"/>
  <c r="J370" i="35"/>
  <c r="J371" i="35"/>
  <c r="J372" i="35"/>
  <c r="J373" i="35"/>
  <c r="J374" i="35"/>
  <c r="J375" i="35"/>
  <c r="J376" i="35"/>
  <c r="J377" i="35"/>
  <c r="J378" i="35"/>
  <c r="J379" i="35"/>
  <c r="J380" i="35"/>
  <c r="J381" i="35"/>
  <c r="J382" i="35"/>
  <c r="J383" i="35"/>
  <c r="J384" i="35"/>
  <c r="J1074" i="35"/>
  <c r="J1075" i="35"/>
  <c r="J1076" i="35"/>
  <c r="J1077" i="35"/>
  <c r="J1078" i="35"/>
  <c r="J1079" i="35"/>
  <c r="J1080" i="35"/>
  <c r="J1081" i="35"/>
  <c r="J1082" i="35"/>
  <c r="J1083" i="35"/>
  <c r="J1084" i="35"/>
  <c r="F270" i="35"/>
  <c r="F271" i="35"/>
  <c r="F272" i="35"/>
  <c r="F273" i="35"/>
  <c r="F274" i="35"/>
  <c r="F275" i="35"/>
  <c r="F276" i="35"/>
  <c r="F277" i="35"/>
  <c r="F278" i="35"/>
  <c r="F279" i="35"/>
  <c r="F280" i="35"/>
  <c r="F1187" i="35"/>
  <c r="F1199" i="35"/>
  <c r="F281" i="35"/>
  <c r="F282" i="35"/>
  <c r="F1270" i="35"/>
  <c r="F283" i="35"/>
  <c r="F284" i="35"/>
  <c r="F285" i="35"/>
  <c r="F1200" i="35"/>
  <c r="F286" i="35"/>
  <c r="F287" i="35"/>
  <c r="F288" i="35"/>
  <c r="F289" i="35"/>
  <c r="F290" i="35"/>
  <c r="F291" i="35"/>
  <c r="F1178" i="35"/>
  <c r="F292" i="35"/>
  <c r="F293" i="35"/>
  <c r="F294" i="35"/>
  <c r="F295" i="35"/>
  <c r="F296" i="35"/>
  <c r="F297" i="35"/>
  <c r="F298" i="35"/>
  <c r="F299" i="35"/>
  <c r="F300" i="35"/>
  <c r="F1078" i="35"/>
  <c r="F1079" i="35"/>
  <c r="F301" i="35"/>
  <c r="F302" i="35"/>
  <c r="F303" i="35"/>
  <c r="F304" i="35"/>
  <c r="F305" i="35"/>
  <c r="F1080" i="35"/>
  <c r="F1081" i="35"/>
  <c r="F1082" i="35"/>
  <c r="F306" i="35"/>
  <c r="F1201" i="35"/>
  <c r="F307" i="35"/>
  <c r="F308" i="35"/>
  <c r="F1271" i="35"/>
  <c r="F309" i="35"/>
  <c r="F310" i="35"/>
  <c r="F311" i="35"/>
  <c r="F1202" i="35"/>
  <c r="F312" i="35"/>
  <c r="F313" i="35"/>
  <c r="F1203" i="35"/>
  <c r="F314" i="35"/>
  <c r="F1193" i="35"/>
  <c r="F1259" i="35"/>
  <c r="F315" i="35"/>
  <c r="F316" i="35"/>
  <c r="F317" i="35"/>
  <c r="F318" i="35"/>
  <c r="F319" i="35"/>
  <c r="F320" i="35"/>
  <c r="F321" i="35"/>
  <c r="F322" i="35"/>
  <c r="F323" i="35"/>
  <c r="F1272" i="35"/>
  <c r="F324" i="35"/>
  <c r="F325" i="35"/>
  <c r="F326" i="35"/>
  <c r="F327" i="35"/>
  <c r="F328" i="35"/>
  <c r="F329" i="35"/>
  <c r="F330" i="35"/>
  <c r="F1083" i="35"/>
  <c r="F1084" i="35"/>
  <c r="F331" i="35"/>
  <c r="F332" i="35"/>
  <c r="F333" i="35"/>
  <c r="F334" i="35"/>
  <c r="F335" i="35"/>
  <c r="F336" i="35"/>
  <c r="F1184" i="35"/>
  <c r="F1204" i="35"/>
  <c r="F337" i="35"/>
  <c r="F338" i="35"/>
  <c r="F339" i="35"/>
  <c r="F340" i="35"/>
  <c r="F341" i="35"/>
  <c r="F342" i="35"/>
  <c r="F343" i="35"/>
  <c r="F344" i="35"/>
  <c r="F348" i="35"/>
  <c r="F349" i="35"/>
  <c r="F350" i="35"/>
  <c r="F351" i="35"/>
  <c r="F352" i="35"/>
  <c r="F353" i="35"/>
  <c r="F354" i="35"/>
  <c r="F355" i="35"/>
  <c r="F356" i="35"/>
  <c r="F357" i="35"/>
  <c r="F358" i="35"/>
  <c r="F359" i="35"/>
  <c r="F360" i="35"/>
  <c r="F361" i="35"/>
  <c r="F362" i="35"/>
  <c r="F363" i="35"/>
  <c r="F364" i="35"/>
  <c r="F365" i="35"/>
  <c r="F366" i="35"/>
  <c r="F367" i="35"/>
  <c r="F368" i="35"/>
  <c r="F369" i="35"/>
  <c r="F370" i="35"/>
  <c r="F345" i="35"/>
  <c r="F346" i="35"/>
  <c r="F347" i="35"/>
  <c r="F371" i="35"/>
  <c r="F372" i="35"/>
  <c r="F373" i="35"/>
  <c r="F374" i="35"/>
  <c r="F375" i="35"/>
  <c r="F1219" i="35"/>
  <c r="F376" i="35"/>
  <c r="F377" i="35"/>
  <c r="F378" i="35"/>
  <c r="F379" i="35"/>
  <c r="F380" i="35"/>
  <c r="F381" i="35"/>
  <c r="F382" i="35"/>
  <c r="F383" i="35"/>
  <c r="F384" i="35"/>
  <c r="H505" i="35"/>
  <c r="H504" i="35"/>
  <c r="H503" i="35"/>
  <c r="H1236" i="35"/>
  <c r="H1256" i="35"/>
  <c r="H1318" i="35"/>
  <c r="H1235" i="35"/>
  <c r="H502" i="35"/>
  <c r="H501" i="35"/>
  <c r="H1234" i="35"/>
  <c r="H1274" i="35"/>
  <c r="H500" i="35"/>
  <c r="H499" i="35"/>
  <c r="H498" i="35"/>
  <c r="H497" i="35"/>
  <c r="H496" i="35"/>
  <c r="H495" i="35"/>
  <c r="H1273" i="35"/>
  <c r="H494" i="35"/>
  <c r="H493" i="35"/>
  <c r="H1196" i="35"/>
  <c r="H492" i="35"/>
  <c r="H491" i="35"/>
  <c r="H490" i="35"/>
  <c r="H1261" i="35"/>
  <c r="H489" i="35"/>
  <c r="H488" i="35"/>
  <c r="H1249" i="35"/>
  <c r="H1223" i="35"/>
  <c r="H487" i="35"/>
  <c r="H486" i="35"/>
  <c r="H1233" i="35"/>
  <c r="H485" i="35"/>
  <c r="H484" i="35"/>
  <c r="H1248" i="35"/>
  <c r="H1222" i="35"/>
  <c r="H483" i="35"/>
  <c r="H482" i="35"/>
  <c r="H1208" i="35"/>
  <c r="H481" i="35"/>
  <c r="H480" i="35"/>
  <c r="H1221" i="35"/>
  <c r="H1207" i="35"/>
  <c r="H1089" i="35"/>
  <c r="H1088" i="35"/>
  <c r="H479" i="35"/>
  <c r="H478" i="35"/>
  <c r="H477" i="35"/>
  <c r="H476" i="35"/>
  <c r="H475" i="35"/>
  <c r="H474" i="35"/>
  <c r="H473" i="35"/>
  <c r="H472" i="35"/>
  <c r="H471" i="35"/>
  <c r="H470" i="35"/>
  <c r="H469" i="35"/>
  <c r="H1363" i="35"/>
  <c r="H468" i="35"/>
  <c r="H467" i="35"/>
  <c r="H466" i="35"/>
  <c r="H465" i="35"/>
  <c r="H464" i="35"/>
  <c r="H463" i="35"/>
  <c r="H462" i="35"/>
  <c r="H461" i="35"/>
  <c r="H460" i="35"/>
  <c r="H459" i="35"/>
  <c r="H1362" i="35"/>
  <c r="H1361" i="35"/>
  <c r="H1087" i="35"/>
  <c r="H458" i="35"/>
  <c r="H457" i="35"/>
  <c r="H456" i="35"/>
  <c r="H455" i="35"/>
  <c r="H454" i="35"/>
  <c r="H453" i="35"/>
  <c r="H452" i="35"/>
  <c r="H451" i="35"/>
  <c r="H450" i="35"/>
  <c r="H449" i="35"/>
  <c r="H448" i="35"/>
  <c r="H447" i="35"/>
  <c r="H446" i="35"/>
  <c r="H445" i="35"/>
  <c r="H444" i="35"/>
  <c r="H443" i="35"/>
  <c r="H442" i="35"/>
  <c r="H441" i="35"/>
  <c r="H1260" i="35"/>
  <c r="H440" i="35"/>
  <c r="H1281" i="35"/>
  <c r="H1243" i="35"/>
  <c r="H439" i="35"/>
  <c r="H438" i="35"/>
  <c r="H437" i="35"/>
  <c r="H1220" i="35"/>
  <c r="H1216" i="35"/>
  <c r="H436" i="35"/>
  <c r="H435" i="35"/>
  <c r="H434" i="35"/>
  <c r="H433" i="35"/>
  <c r="H432" i="35"/>
  <c r="H431" i="35"/>
  <c r="H430" i="35"/>
  <c r="H429" i="35"/>
  <c r="H1295" i="35"/>
  <c r="H428" i="35"/>
  <c r="H427" i="35"/>
  <c r="H426" i="35"/>
  <c r="H1206" i="35"/>
  <c r="H425" i="35"/>
  <c r="H424" i="35"/>
  <c r="H423" i="35"/>
  <c r="H422" i="35"/>
  <c r="H1360" i="35"/>
  <c r="H421" i="35"/>
  <c r="H420" i="35"/>
  <c r="H419" i="35"/>
  <c r="H418" i="35"/>
  <c r="H1086" i="35"/>
  <c r="H417" i="35"/>
  <c r="H416" i="35"/>
  <c r="H415" i="35"/>
  <c r="H414" i="35"/>
  <c r="H413" i="35"/>
  <c r="H412" i="35"/>
  <c r="H411" i="35"/>
  <c r="H1195" i="35"/>
  <c r="H1247" i="35"/>
  <c r="H410" i="35"/>
  <c r="H1215" i="35"/>
  <c r="H1232" i="35"/>
  <c r="H409" i="35"/>
  <c r="H1205" i="35"/>
  <c r="H408" i="35"/>
  <c r="H407" i="35"/>
  <c r="H406" i="35"/>
  <c r="H405" i="35"/>
  <c r="H1294" i="35"/>
  <c r="H404" i="35"/>
  <c r="H403" i="35"/>
  <c r="H1185" i="35"/>
  <c r="H402" i="35"/>
  <c r="H401" i="35"/>
  <c r="H400" i="35"/>
  <c r="H399" i="35"/>
  <c r="H398" i="35"/>
  <c r="H397" i="35"/>
  <c r="H396" i="35"/>
  <c r="H1231" i="35"/>
  <c r="H395" i="35"/>
  <c r="H394" i="35"/>
  <c r="H1230" i="35"/>
  <c r="H393" i="35"/>
  <c r="J1359" i="35"/>
  <c r="F1154" i="35"/>
  <c r="F1149" i="35"/>
  <c r="F1159" i="35"/>
  <c r="F1173" i="35"/>
  <c r="F1132" i="35"/>
  <c r="F1140" i="35"/>
  <c r="F1136" i="35"/>
  <c r="F1118" i="35"/>
  <c r="F1129" i="35"/>
  <c r="F1190" i="35"/>
  <c r="F1135" i="35"/>
  <c r="F1166" i="35"/>
  <c r="F1172" i="35"/>
  <c r="F1119" i="35"/>
  <c r="F1191" i="35"/>
  <c r="F1139" i="35"/>
  <c r="F1175" i="35"/>
  <c r="F1131" i="35"/>
  <c r="F1134" i="35"/>
  <c r="F1150" i="35"/>
  <c r="F1141" i="35"/>
  <c r="F1152" i="35"/>
  <c r="F1133" i="35"/>
  <c r="F1163" i="35"/>
  <c r="F1213" i="35"/>
  <c r="F1164" i="35"/>
  <c r="F1122" i="35"/>
  <c r="F1117" i="35"/>
  <c r="F1130" i="35"/>
  <c r="F1120" i="35"/>
  <c r="F1158" i="35"/>
  <c r="F1214" i="35"/>
  <c r="F1189" i="35"/>
  <c r="F1153" i="35"/>
  <c r="F1151" i="35"/>
  <c r="F1176" i="35"/>
  <c r="F1144" i="35"/>
  <c r="F1170" i="35"/>
  <c r="F1186" i="35"/>
  <c r="F1128" i="35"/>
  <c r="F1127" i="35"/>
  <c r="F1138" i="35"/>
  <c r="F1148" i="35"/>
  <c r="F1156" i="35"/>
  <c r="F1165" i="35"/>
  <c r="F1183" i="35"/>
  <c r="F1145" i="35"/>
  <c r="F1147" i="35"/>
  <c r="F1116" i="35"/>
  <c r="F1212" i="35"/>
  <c r="F1121" i="35"/>
  <c r="F1182" i="35"/>
  <c r="F1143" i="35"/>
  <c r="F1137" i="35"/>
  <c r="F1179" i="35"/>
  <c r="F1124" i="35"/>
  <c r="F1161" i="35"/>
  <c r="F1180" i="35"/>
  <c r="F1169" i="35"/>
  <c r="F1162" i="35"/>
  <c r="F1157" i="35"/>
  <c r="F1160" i="35"/>
  <c r="F1126" i="35"/>
  <c r="F1123" i="35"/>
  <c r="F1155" i="35"/>
  <c r="F1174" i="35"/>
  <c r="F1142" i="35"/>
  <c r="F1242" i="35"/>
  <c r="F1188" i="35"/>
  <c r="F1168" i="35"/>
  <c r="F1192" i="35"/>
  <c r="F1167" i="35"/>
  <c r="F1197" i="35"/>
  <c r="F1217" i="35"/>
  <c r="F1210" i="35"/>
  <c r="F1229" i="35"/>
  <c r="F1146" i="35"/>
  <c r="F1218" i="35"/>
  <c r="F1177" i="35"/>
  <c r="F1198" i="35"/>
  <c r="F1171" i="35"/>
  <c r="F1359" i="35"/>
  <c r="F218" i="35"/>
  <c r="F219" i="35"/>
  <c r="F220" i="35"/>
  <c r="F221" i="35"/>
  <c r="F222" i="35"/>
  <c r="F223" i="35"/>
  <c r="F224" i="35"/>
  <c r="F225" i="35"/>
  <c r="F226" i="35"/>
  <c r="F227" i="35"/>
  <c r="F228" i="35"/>
  <c r="F229" i="35"/>
  <c r="F230" i="35"/>
  <c r="F231" i="35"/>
  <c r="F232" i="35"/>
  <c r="F233" i="35"/>
  <c r="F234" i="35"/>
  <c r="F235" i="35"/>
  <c r="F236" i="35"/>
  <c r="F237" i="35"/>
  <c r="F238" i="35"/>
  <c r="F239" i="35"/>
  <c r="F240" i="35"/>
  <c r="F241" i="35"/>
  <c r="F242" i="35"/>
  <c r="F243" i="35"/>
  <c r="F244" i="35"/>
  <c r="F245" i="35"/>
  <c r="F246" i="35"/>
  <c r="F247" i="35"/>
  <c r="F248" i="35"/>
  <c r="F249" i="35"/>
  <c r="F250" i="35"/>
  <c r="F251" i="35"/>
  <c r="F252" i="35"/>
  <c r="F253" i="35"/>
  <c r="F254" i="35"/>
  <c r="F255" i="35"/>
  <c r="F256" i="35"/>
  <c r="F257" i="35"/>
  <c r="F258" i="35"/>
  <c r="F259" i="35"/>
  <c r="F260" i="35"/>
  <c r="F261" i="35"/>
  <c r="F262" i="35"/>
  <c r="F263" i="35"/>
  <c r="F264" i="35"/>
  <c r="F265" i="35"/>
  <c r="F266" i="35"/>
  <c r="F267" i="35"/>
  <c r="F268" i="35"/>
  <c r="F269" i="35"/>
  <c r="F1074" i="35"/>
  <c r="F1075" i="35"/>
  <c r="F1076" i="35"/>
  <c r="F1077" i="35"/>
  <c r="J179" i="35"/>
  <c r="J169" i="35"/>
  <c r="J170" i="35"/>
  <c r="J180" i="35"/>
  <c r="J181" i="35"/>
  <c r="J182" i="35"/>
  <c r="J183" i="35"/>
  <c r="J184" i="35"/>
  <c r="J185" i="35"/>
  <c r="J186" i="35"/>
  <c r="J187" i="35"/>
  <c r="J188" i="35"/>
  <c r="J189" i="35"/>
  <c r="J190" i="35"/>
  <c r="J191" i="35"/>
  <c r="J192" i="35"/>
  <c r="J193" i="35"/>
  <c r="J194" i="35"/>
  <c r="J195" i="35"/>
  <c r="J196" i="35"/>
  <c r="J197" i="35"/>
  <c r="J198" i="35"/>
  <c r="J199" i="35"/>
  <c r="J200" i="35"/>
  <c r="J201" i="35"/>
  <c r="J202" i="35"/>
  <c r="J203" i="35"/>
  <c r="J204" i="35"/>
  <c r="J205" i="35"/>
  <c r="J206" i="35"/>
  <c r="J207" i="35"/>
  <c r="J208" i="35"/>
  <c r="J209" i="35"/>
  <c r="J210" i="35"/>
  <c r="J211" i="35"/>
  <c r="J212" i="35"/>
  <c r="J213" i="35"/>
  <c r="J214" i="35"/>
  <c r="J215" i="35"/>
  <c r="J216" i="35"/>
  <c r="J217" i="35"/>
  <c r="J218" i="35"/>
  <c r="J219" i="35"/>
  <c r="J220" i="35"/>
  <c r="J221" i="35"/>
  <c r="J222" i="35"/>
  <c r="J223" i="35"/>
  <c r="J224" i="35"/>
  <c r="J225" i="35"/>
  <c r="J226" i="35"/>
  <c r="J227" i="35"/>
  <c r="J228" i="35"/>
  <c r="J229" i="35"/>
  <c r="J230" i="35"/>
  <c r="J231" i="35"/>
  <c r="J232" i="35"/>
  <c r="J233" i="35"/>
  <c r="J234" i="35"/>
  <c r="J235" i="35"/>
  <c r="J236" i="35"/>
  <c r="J237" i="35"/>
  <c r="J238" i="35"/>
  <c r="J239" i="35"/>
  <c r="J240" i="35"/>
  <c r="J241" i="35"/>
  <c r="J242" i="35"/>
  <c r="J243" i="35"/>
  <c r="J244" i="35"/>
  <c r="J245" i="35"/>
  <c r="J247" i="35"/>
  <c r="J248" i="35"/>
  <c r="J249" i="35"/>
  <c r="J250" i="35"/>
  <c r="J251" i="35"/>
  <c r="J252" i="35"/>
  <c r="J253" i="35"/>
  <c r="J254" i="35"/>
  <c r="J255" i="35"/>
  <c r="J256" i="35"/>
  <c r="J257" i="35"/>
  <c r="J258" i="35"/>
  <c r="J259" i="35"/>
  <c r="J260" i="35"/>
  <c r="J261" i="35"/>
  <c r="J262" i="35"/>
  <c r="J263" i="35"/>
  <c r="J264" i="35"/>
  <c r="J265" i="35"/>
  <c r="J266" i="35"/>
  <c r="J267" i="35"/>
  <c r="J268" i="35"/>
  <c r="J269" i="35"/>
  <c r="F179" i="35"/>
  <c r="F169" i="35"/>
  <c r="F170" i="35"/>
  <c r="F180" i="35"/>
  <c r="F181" i="35"/>
  <c r="F182" i="35"/>
  <c r="F183" i="35"/>
  <c r="F184" i="35"/>
  <c r="F185" i="35"/>
  <c r="F186" i="35"/>
  <c r="F187" i="35"/>
  <c r="F188" i="35"/>
  <c r="F189" i="35"/>
  <c r="F190" i="35"/>
  <c r="F191" i="35"/>
  <c r="F192" i="35"/>
  <c r="F193" i="35"/>
  <c r="F194" i="35"/>
  <c r="F195" i="35"/>
  <c r="F196" i="35"/>
  <c r="F197" i="35"/>
  <c r="F198" i="35"/>
  <c r="F199" i="35"/>
  <c r="F200" i="35"/>
  <c r="F201" i="35"/>
  <c r="F202" i="35"/>
  <c r="F203" i="35"/>
  <c r="F204" i="35"/>
  <c r="F205" i="35"/>
  <c r="F206" i="35"/>
  <c r="F207" i="35"/>
  <c r="F208" i="35"/>
  <c r="F209" i="35"/>
  <c r="F210" i="35"/>
  <c r="F211" i="35"/>
  <c r="F212" i="35"/>
  <c r="F213" i="35"/>
  <c r="F214" i="35"/>
  <c r="F215" i="35"/>
  <c r="F216" i="35"/>
  <c r="F217" i="35"/>
  <c r="H179" i="35"/>
  <c r="H169" i="35"/>
  <c r="H170" i="35"/>
  <c r="H180" i="35"/>
  <c r="H1075" i="35"/>
  <c r="H181" i="35"/>
  <c r="H182" i="35"/>
  <c r="H183" i="35"/>
  <c r="H184" i="35"/>
  <c r="H185" i="35"/>
  <c r="H186" i="35"/>
  <c r="H187" i="35"/>
  <c r="H188" i="35"/>
  <c r="H189" i="35"/>
  <c r="H190" i="35"/>
  <c r="H191" i="35"/>
  <c r="H192" i="35"/>
  <c r="H193" i="35"/>
  <c r="H1159" i="35"/>
  <c r="H1212" i="35"/>
  <c r="H1189" i="35"/>
  <c r="H1218" i="35"/>
  <c r="H1217" i="35"/>
  <c r="H1229" i="35"/>
  <c r="H1160" i="35"/>
  <c r="H1180" i="35"/>
  <c r="H1172" i="35"/>
  <c r="H1173" i="35"/>
  <c r="H194" i="35"/>
  <c r="H195" i="35"/>
  <c r="H1182" i="35"/>
  <c r="H196" i="35"/>
  <c r="H1076" i="35"/>
  <c r="H197" i="35"/>
  <c r="H198" i="35"/>
  <c r="H199" i="35"/>
  <c r="H200" i="35"/>
  <c r="H201" i="35"/>
  <c r="H1170" i="35"/>
  <c r="H1161" i="35"/>
  <c r="H1174" i="35"/>
  <c r="H202" i="35"/>
  <c r="H203" i="35"/>
  <c r="H204" i="35"/>
  <c r="H205" i="35"/>
  <c r="H206" i="35"/>
  <c r="H207" i="35"/>
  <c r="H208" i="35"/>
  <c r="H209" i="35"/>
  <c r="H210" i="35"/>
  <c r="H211" i="35"/>
  <c r="H212" i="35"/>
  <c r="H213" i="35"/>
  <c r="H214" i="35"/>
  <c r="H215" i="35"/>
  <c r="H1213" i="35"/>
  <c r="H216" i="35"/>
  <c r="H217" i="35"/>
  <c r="H218" i="35"/>
  <c r="H1242" i="35"/>
  <c r="H1175" i="35"/>
  <c r="H219" i="35"/>
  <c r="H220" i="35"/>
  <c r="H221" i="35"/>
  <c r="H222" i="35"/>
  <c r="H223" i="35"/>
  <c r="H224" i="35"/>
  <c r="H225" i="35"/>
  <c r="H226" i="35"/>
  <c r="H227" i="35"/>
  <c r="H228" i="35"/>
  <c r="H229" i="35"/>
  <c r="H230" i="35"/>
  <c r="H231" i="35"/>
  <c r="H232" i="35"/>
  <c r="H233" i="35"/>
  <c r="H234" i="35"/>
  <c r="H235" i="35"/>
  <c r="H236" i="35"/>
  <c r="H237" i="35"/>
  <c r="H238" i="35"/>
  <c r="H239" i="35"/>
  <c r="H240" i="35"/>
  <c r="H241" i="35"/>
  <c r="H242" i="35"/>
  <c r="H243" i="35"/>
  <c r="H244" i="35"/>
  <c r="H245" i="35"/>
  <c r="H246" i="35"/>
  <c r="H247" i="35"/>
  <c r="H248" i="35"/>
  <c r="H1190" i="35"/>
  <c r="H249" i="35"/>
  <c r="H1191" i="35"/>
  <c r="H1176" i="35"/>
  <c r="H250" i="35"/>
  <c r="H251" i="35"/>
  <c r="H252" i="35"/>
  <c r="H253" i="35"/>
  <c r="H254" i="35"/>
  <c r="H1192" i="35"/>
  <c r="H255" i="35"/>
  <c r="H1214" i="35"/>
  <c r="H256" i="35"/>
  <c r="H1183" i="35"/>
  <c r="H257" i="35"/>
  <c r="H258" i="35"/>
  <c r="H259" i="35"/>
  <c r="H260" i="35"/>
  <c r="H1177" i="35"/>
  <c r="H1198" i="35"/>
  <c r="H261" i="35"/>
  <c r="H262" i="35"/>
  <c r="H263" i="35"/>
  <c r="H264" i="35"/>
  <c r="H265" i="35"/>
  <c r="H1359" i="35"/>
  <c r="H266" i="35"/>
  <c r="H1077" i="35"/>
  <c r="H267" i="35"/>
  <c r="H268" i="35"/>
  <c r="H269" i="35"/>
  <c r="H270" i="35"/>
  <c r="H271" i="35"/>
  <c r="H272" i="35"/>
  <c r="H273" i="35"/>
  <c r="H274" i="35"/>
  <c r="H275" i="35"/>
  <c r="H276" i="35"/>
  <c r="H277" i="35"/>
  <c r="H278" i="35"/>
  <c r="H279" i="35"/>
  <c r="H280" i="35"/>
  <c r="H1187" i="35"/>
  <c r="H1199" i="35"/>
  <c r="H281" i="35"/>
  <c r="H282" i="35"/>
  <c r="H1270" i="35"/>
  <c r="H283" i="35"/>
  <c r="H284" i="35"/>
  <c r="H285" i="35"/>
  <c r="H1200" i="35"/>
  <c r="H286" i="35"/>
  <c r="H287" i="35"/>
  <c r="H288" i="35"/>
  <c r="H289" i="35"/>
  <c r="H290" i="35"/>
  <c r="H291" i="35"/>
  <c r="H1178" i="35"/>
  <c r="H292" i="35"/>
  <c r="H293" i="35"/>
  <c r="H294" i="35"/>
  <c r="H295" i="35"/>
  <c r="H296" i="35"/>
  <c r="H297" i="35"/>
  <c r="H298" i="35"/>
  <c r="H299" i="35"/>
  <c r="H300" i="35"/>
  <c r="H1078" i="35"/>
  <c r="H1079" i="35"/>
  <c r="H301" i="35"/>
  <c r="H302" i="35"/>
  <c r="H303" i="35"/>
  <c r="H304" i="35"/>
  <c r="H305" i="35"/>
  <c r="H1080" i="35"/>
  <c r="H1081" i="35"/>
  <c r="H1194" i="35"/>
  <c r="H1085" i="35"/>
  <c r="H392" i="35"/>
  <c r="H391" i="35"/>
  <c r="H390" i="35"/>
  <c r="H389" i="35"/>
  <c r="H388" i="35"/>
  <c r="H387" i="35"/>
  <c r="H386" i="35"/>
  <c r="H1211" i="35"/>
  <c r="H1181" i="35"/>
  <c r="H385" i="35"/>
  <c r="H384" i="35"/>
  <c r="H383" i="35"/>
  <c r="H382" i="35"/>
  <c r="H381" i="35"/>
  <c r="H380" i="35"/>
  <c r="H379" i="35"/>
  <c r="H378" i="35"/>
  <c r="H377" i="35"/>
  <c r="H376" i="35"/>
  <c r="H1219" i="35"/>
  <c r="H375" i="35"/>
  <c r="H374" i="35"/>
  <c r="H373" i="35"/>
  <c r="H372" i="35"/>
  <c r="H371" i="35"/>
  <c r="H347" i="35"/>
  <c r="H346" i="35"/>
  <c r="H345" i="35"/>
  <c r="H370" i="35"/>
  <c r="H369" i="35"/>
  <c r="H368" i="35"/>
  <c r="H367" i="35"/>
  <c r="H366" i="35"/>
  <c r="H365" i="35"/>
  <c r="H364" i="35"/>
  <c r="H363" i="35"/>
  <c r="H362" i="35"/>
  <c r="H361" i="35"/>
  <c r="H360" i="35"/>
  <c r="H359" i="35"/>
  <c r="H358" i="35"/>
  <c r="H357" i="35"/>
  <c r="H356" i="35"/>
  <c r="H355" i="35"/>
  <c r="H354" i="35"/>
  <c r="H353" i="35"/>
  <c r="H352" i="35"/>
  <c r="H351" i="35"/>
  <c r="H350" i="35"/>
  <c r="H349" i="35"/>
  <c r="H348" i="35"/>
  <c r="H344" i="35"/>
  <c r="H343" i="35"/>
  <c r="H342" i="35"/>
  <c r="H341" i="35"/>
  <c r="H340" i="35"/>
  <c r="H339" i="35"/>
  <c r="H338" i="35"/>
  <c r="H337" i="35"/>
  <c r="H1204" i="35"/>
  <c r="H1184" i="35"/>
  <c r="H336" i="35"/>
  <c r="H335" i="35"/>
  <c r="H334" i="35"/>
  <c r="H333" i="35"/>
  <c r="H332" i="35"/>
  <c r="H331" i="35"/>
  <c r="H1084" i="35"/>
  <c r="H1083" i="35"/>
  <c r="H330" i="35"/>
  <c r="H329" i="35"/>
  <c r="H328" i="35"/>
  <c r="H327" i="35"/>
  <c r="H326" i="35"/>
  <c r="H325" i="35"/>
  <c r="H324" i="35"/>
  <c r="H1272" i="35"/>
  <c r="H323" i="35"/>
  <c r="H322" i="35"/>
  <c r="H321" i="35"/>
  <c r="H320" i="35"/>
  <c r="H319" i="35"/>
  <c r="H318" i="35"/>
  <c r="H317" i="35"/>
  <c r="H316" i="35"/>
  <c r="H315" i="35"/>
  <c r="H1259" i="35"/>
  <c r="H1193" i="35"/>
  <c r="H314" i="35"/>
  <c r="H1203" i="35"/>
  <c r="H313" i="35"/>
  <c r="H312" i="35"/>
  <c r="H1202" i="35"/>
  <c r="H311" i="35"/>
  <c r="H310" i="35"/>
  <c r="H309" i="35"/>
  <c r="H1271" i="35"/>
  <c r="H308" i="35"/>
  <c r="H307" i="35"/>
  <c r="H1201" i="35"/>
  <c r="H306" i="35"/>
  <c r="H1082" i="35"/>
  <c r="F1113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71" i="35"/>
  <c r="F172" i="35"/>
  <c r="F173" i="35"/>
  <c r="F174" i="35"/>
  <c r="J142" i="35"/>
  <c r="J143" i="35"/>
  <c r="J144" i="35"/>
  <c r="J145" i="35"/>
  <c r="J146" i="35"/>
  <c r="J147" i="35"/>
  <c r="J148" i="35"/>
  <c r="J149" i="35"/>
  <c r="J150" i="35"/>
  <c r="J151" i="35"/>
  <c r="J152" i="35"/>
  <c r="J153" i="35"/>
  <c r="J154" i="35"/>
  <c r="J155" i="35"/>
  <c r="J156" i="35"/>
  <c r="J157" i="35"/>
  <c r="J158" i="35"/>
  <c r="J159" i="35"/>
  <c r="J160" i="35"/>
  <c r="J161" i="35"/>
  <c r="J162" i="35"/>
  <c r="J163" i="35"/>
  <c r="J164" i="35"/>
  <c r="J165" i="35"/>
  <c r="J166" i="35"/>
  <c r="J167" i="35"/>
  <c r="J168" i="35"/>
  <c r="F76" i="35"/>
  <c r="J76" i="35"/>
  <c r="H1113" i="35"/>
  <c r="H1074" i="35"/>
  <c r="H168" i="35"/>
  <c r="H167" i="35"/>
  <c r="H1150" i="35"/>
  <c r="H166" i="35"/>
  <c r="H1188" i="35"/>
  <c r="H1145" i="35"/>
  <c r="H165" i="35"/>
  <c r="H164" i="35"/>
  <c r="H163" i="35"/>
  <c r="H162" i="35"/>
  <c r="H1155" i="35"/>
  <c r="H161" i="35"/>
  <c r="H160" i="35"/>
  <c r="H159" i="35"/>
  <c r="H158" i="35"/>
  <c r="H157" i="35"/>
  <c r="H156" i="35"/>
  <c r="H1158" i="35"/>
  <c r="H155" i="35"/>
  <c r="H154" i="35"/>
  <c r="H153" i="35"/>
  <c r="H76" i="35"/>
  <c r="H152" i="35"/>
  <c r="F1112" i="35"/>
  <c r="F142" i="35"/>
  <c r="F143" i="35"/>
  <c r="F144" i="35"/>
  <c r="F145" i="35"/>
  <c r="F146" i="35"/>
  <c r="F147" i="35"/>
  <c r="F148" i="35"/>
  <c r="F149" i="35"/>
  <c r="F150" i="35"/>
  <c r="F151" i="35"/>
  <c r="F5" i="106"/>
  <c r="F6" i="106" s="1"/>
  <c r="F7" i="106" s="1"/>
  <c r="F8" i="106" s="1"/>
  <c r="F9" i="106" s="1"/>
  <c r="F10" i="106" s="1"/>
  <c r="F11" i="106" s="1"/>
  <c r="F12" i="106" s="1"/>
  <c r="F13" i="106" s="1"/>
  <c r="F14" i="106" s="1"/>
  <c r="F15" i="106" s="1"/>
  <c r="F16" i="106" s="1"/>
  <c r="F17" i="106" s="1"/>
  <c r="F18" i="106" s="1"/>
  <c r="F19" i="106" s="1"/>
  <c r="F20" i="106" s="1"/>
  <c r="F2" i="106"/>
  <c r="J171" i="35"/>
  <c r="J172" i="35"/>
  <c r="J173" i="35"/>
  <c r="J174" i="35"/>
  <c r="J175" i="35"/>
  <c r="J176" i="35"/>
  <c r="J177" i="35"/>
  <c r="J178" i="35"/>
  <c r="F175" i="35"/>
  <c r="F176" i="35"/>
  <c r="F177" i="35"/>
  <c r="F178" i="35"/>
  <c r="J121" i="35"/>
  <c r="J122" i="35"/>
  <c r="J123" i="35"/>
  <c r="J124" i="35"/>
  <c r="J125" i="35"/>
  <c r="J126" i="35"/>
  <c r="J127" i="35"/>
  <c r="J128" i="35"/>
  <c r="J129" i="35"/>
  <c r="J130" i="35"/>
  <c r="J131" i="35"/>
  <c r="J132" i="35"/>
  <c r="J133" i="35"/>
  <c r="J134" i="35"/>
  <c r="J135" i="35"/>
  <c r="J136" i="35"/>
  <c r="J137" i="35"/>
  <c r="J138" i="35"/>
  <c r="J139" i="35"/>
  <c r="J140" i="35"/>
  <c r="J141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J106" i="35"/>
  <c r="J107" i="35"/>
  <c r="J108" i="35"/>
  <c r="J109" i="35"/>
  <c r="J110" i="35"/>
  <c r="J111" i="35"/>
  <c r="J112" i="35"/>
  <c r="J113" i="35"/>
  <c r="J114" i="35"/>
  <c r="J115" i="35"/>
  <c r="J116" i="35"/>
  <c r="J117" i="35"/>
  <c r="J118" i="35"/>
  <c r="J119" i="35"/>
  <c r="J120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J77" i="35"/>
  <c r="J78" i="35"/>
  <c r="J80" i="35"/>
  <c r="J81" i="35"/>
  <c r="J82" i="35"/>
  <c r="J83" i="35"/>
  <c r="J84" i="35"/>
  <c r="J85" i="35"/>
  <c r="J86" i="35"/>
  <c r="J87" i="35"/>
  <c r="J88" i="35"/>
  <c r="J89" i="35"/>
  <c r="J90" i="35"/>
  <c r="J91" i="35"/>
  <c r="J92" i="35"/>
  <c r="J93" i="35"/>
  <c r="J94" i="35"/>
  <c r="J95" i="35"/>
  <c r="J96" i="35"/>
  <c r="J97" i="35"/>
  <c r="J98" i="35"/>
  <c r="J99" i="35"/>
  <c r="J100" i="35"/>
  <c r="J101" i="35"/>
  <c r="J102" i="35"/>
  <c r="J103" i="35"/>
  <c r="J104" i="35"/>
  <c r="J105" i="35"/>
  <c r="J79" i="35"/>
  <c r="F79" i="35"/>
  <c r="F77" i="35"/>
  <c r="F78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111" i="35"/>
  <c r="H151" i="35"/>
  <c r="H150" i="35"/>
  <c r="H149" i="35"/>
  <c r="H148" i="35"/>
  <c r="H1169" i="35"/>
  <c r="H147" i="35"/>
  <c r="H146" i="35"/>
  <c r="H145" i="35"/>
  <c r="H144" i="35"/>
  <c r="H143" i="35"/>
  <c r="H1168" i="35"/>
  <c r="H142" i="35"/>
  <c r="H1112" i="35"/>
  <c r="H1144" i="35"/>
  <c r="H178" i="35"/>
  <c r="H1179" i="35"/>
  <c r="H177" i="35"/>
  <c r="H176" i="35"/>
  <c r="H175" i="35"/>
  <c r="H174" i="35"/>
  <c r="H173" i="35"/>
  <c r="H172" i="35"/>
  <c r="H171" i="35"/>
  <c r="H141" i="35"/>
  <c r="H140" i="35"/>
  <c r="H139" i="35"/>
  <c r="H138" i="35"/>
  <c r="H137" i="35"/>
  <c r="H136" i="35"/>
  <c r="H135" i="35"/>
  <c r="H134" i="35"/>
  <c r="H133" i="35"/>
  <c r="H132" i="35"/>
  <c r="H131" i="35"/>
  <c r="H130" i="35"/>
  <c r="H129" i="35"/>
  <c r="H128" i="35"/>
  <c r="H127" i="35"/>
  <c r="H126" i="35"/>
  <c r="H125" i="35"/>
  <c r="H124" i="35"/>
  <c r="H123" i="35"/>
  <c r="H122" i="35"/>
  <c r="H121" i="35"/>
  <c r="H120" i="35"/>
  <c r="H119" i="35"/>
  <c r="H118" i="35"/>
  <c r="H1154" i="35"/>
  <c r="H117" i="35"/>
  <c r="H1186" i="35"/>
  <c r="H1210" i="35"/>
  <c r="H1149" i="35"/>
  <c r="H116" i="35"/>
  <c r="H115" i="35"/>
  <c r="H114" i="35"/>
  <c r="H113" i="35"/>
  <c r="H1167" i="35"/>
  <c r="H112" i="35"/>
  <c r="H1153" i="35"/>
  <c r="H111" i="35"/>
  <c r="H110" i="35"/>
  <c r="H109" i="35"/>
  <c r="H1197" i="35"/>
  <c r="H108" i="35"/>
  <c r="H107" i="35"/>
  <c r="H106" i="35"/>
  <c r="H1166" i="35"/>
  <c r="H1143" i="35"/>
  <c r="H1142" i="35"/>
  <c r="H1141" i="35"/>
  <c r="H1140" i="35"/>
  <c r="H1139" i="35"/>
  <c r="H1165" i="35"/>
  <c r="H1152" i="35"/>
  <c r="H1164" i="35"/>
  <c r="H1148" i="35"/>
  <c r="H1163" i="35"/>
  <c r="H1135" i="35"/>
  <c r="H1134" i="35"/>
  <c r="H1133" i="35"/>
  <c r="H1162" i="35"/>
  <c r="H1147" i="35"/>
  <c r="H1151" i="35"/>
  <c r="H1111" i="35"/>
  <c r="H105" i="35"/>
  <c r="H104" i="35"/>
  <c r="H103" i="35"/>
  <c r="H102" i="35"/>
  <c r="H101" i="35"/>
  <c r="H100" i="35"/>
  <c r="H99" i="35"/>
  <c r="H98" i="35"/>
  <c r="H97" i="35"/>
  <c r="H96" i="35"/>
  <c r="H95" i="35"/>
  <c r="H94" i="35"/>
  <c r="H93" i="35"/>
  <c r="H92" i="35"/>
  <c r="H91" i="35"/>
  <c r="H90" i="35"/>
  <c r="H89" i="35"/>
  <c r="H88" i="35"/>
  <c r="H87" i="35"/>
  <c r="H86" i="35"/>
  <c r="H85" i="35"/>
  <c r="H84" i="35"/>
  <c r="H83" i="35"/>
  <c r="H82" i="35"/>
  <c r="H81" i="35"/>
  <c r="H80" i="35"/>
  <c r="H78" i="35"/>
  <c r="H77" i="35"/>
  <c r="H79" i="35"/>
  <c r="H1136" i="35"/>
  <c r="H1157" i="35"/>
  <c r="J75" i="35"/>
  <c r="J73" i="35"/>
  <c r="J74" i="35"/>
  <c r="J68" i="35"/>
  <c r="J69" i="35"/>
  <c r="J70" i="35"/>
  <c r="J71" i="35"/>
  <c r="J72" i="35"/>
  <c r="H75" i="35"/>
  <c r="F75" i="35"/>
  <c r="H1132" i="35"/>
  <c r="H1131" i="35"/>
  <c r="H74" i="35"/>
  <c r="F74" i="35"/>
  <c r="H73" i="35"/>
  <c r="F73" i="35"/>
  <c r="H1138" i="35"/>
  <c r="H72" i="35"/>
  <c r="F72" i="35"/>
  <c r="H71" i="35"/>
  <c r="F71" i="35"/>
  <c r="H70" i="35"/>
  <c r="F70" i="35"/>
  <c r="H69" i="35"/>
  <c r="F69" i="35"/>
  <c r="H68" i="35"/>
  <c r="F68" i="35"/>
  <c r="H1137" i="35"/>
  <c r="J59" i="35" l="1"/>
  <c r="J60" i="35"/>
  <c r="J61" i="35"/>
  <c r="J62" i="35"/>
  <c r="J63" i="35"/>
  <c r="J64" i="35"/>
  <c r="F59" i="35"/>
  <c r="F60" i="35"/>
  <c r="F61" i="35"/>
  <c r="F62" i="35"/>
  <c r="F63" i="35"/>
  <c r="F64" i="35"/>
  <c r="H1129" i="35"/>
  <c r="H1128" i="35"/>
  <c r="H1171" i="35"/>
  <c r="H1130" i="35"/>
  <c r="H1122" i="35"/>
  <c r="H1146" i="35"/>
  <c r="H64" i="35"/>
  <c r="H1126" i="35"/>
  <c r="H1124" i="35"/>
  <c r="H63" i="35"/>
  <c r="H62" i="35"/>
  <c r="H61" i="35"/>
  <c r="H60" i="35"/>
  <c r="H59" i="35"/>
  <c r="H1123" i="35"/>
  <c r="H1156" i="35"/>
  <c r="J57" i="35"/>
  <c r="H93" i="38"/>
  <c r="H92" i="38"/>
  <c r="H91" i="38"/>
  <c r="H90" i="38"/>
  <c r="H89" i="38"/>
  <c r="H88" i="38"/>
  <c r="H87" i="38"/>
  <c r="H86" i="38"/>
  <c r="H85" i="38"/>
  <c r="H84" i="38"/>
  <c r="H83" i="38"/>
  <c r="H82" i="38"/>
  <c r="H81" i="38"/>
  <c r="H80" i="38"/>
  <c r="H79" i="38"/>
  <c r="H78" i="38"/>
  <c r="H77" i="38"/>
  <c r="H76" i="38"/>
  <c r="H75" i="38"/>
  <c r="H74" i="38"/>
  <c r="H73" i="38"/>
  <c r="H72" i="38"/>
  <c r="H71" i="38"/>
  <c r="H69" i="38"/>
  <c r="H68" i="38"/>
  <c r="H67" i="38"/>
  <c r="H66" i="38"/>
  <c r="H65" i="38"/>
  <c r="H64" i="38"/>
  <c r="H63" i="38"/>
  <c r="H62" i="38"/>
  <c r="H61" i="38"/>
  <c r="H60" i="38"/>
  <c r="H59" i="38"/>
  <c r="H58" i="38"/>
  <c r="H57" i="38"/>
  <c r="H56" i="38"/>
  <c r="H55" i="38"/>
  <c r="H54" i="38"/>
  <c r="H53" i="38"/>
  <c r="H52" i="38"/>
  <c r="H51" i="38"/>
  <c r="H50" i="38"/>
  <c r="H49" i="38"/>
  <c r="H48" i="38"/>
  <c r="H47" i="38"/>
  <c r="H46" i="38"/>
  <c r="H45" i="38"/>
  <c r="H44" i="38"/>
  <c r="H43" i="38"/>
  <c r="H41" i="38"/>
  <c r="H40" i="38"/>
  <c r="H39" i="38"/>
  <c r="H38" i="38"/>
  <c r="H37" i="38"/>
  <c r="H36" i="38"/>
  <c r="H35" i="38"/>
  <c r="H34" i="38"/>
  <c r="H33" i="38"/>
  <c r="H32" i="38"/>
  <c r="H31" i="38"/>
  <c r="H30" i="38"/>
  <c r="H29" i="38"/>
  <c r="H28" i="38"/>
  <c r="H27" i="38"/>
  <c r="H26" i="38"/>
  <c r="H25" i="38"/>
  <c r="H24" i="38"/>
  <c r="H23" i="38"/>
  <c r="H22" i="38"/>
  <c r="H21" i="38"/>
  <c r="H20" i="38"/>
  <c r="H19" i="38"/>
  <c r="H18" i="38"/>
  <c r="H17" i="38"/>
  <c r="H16" i="38"/>
  <c r="H15" i="38"/>
  <c r="H14" i="38"/>
  <c r="H13" i="38"/>
  <c r="H12" i="38"/>
  <c r="H11" i="38"/>
  <c r="H10" i="38"/>
  <c r="H9" i="38"/>
  <c r="H8" i="38"/>
  <c r="H7" i="38"/>
  <c r="H6" i="38"/>
  <c r="H5" i="38"/>
  <c r="H4" i="38"/>
  <c r="H3" i="38"/>
  <c r="H2" i="38"/>
  <c r="F21" i="37"/>
  <c r="F3" i="37"/>
  <c r="F8" i="37"/>
  <c r="F32" i="37"/>
  <c r="F33" i="37"/>
  <c r="F18" i="37"/>
  <c r="F4" i="37"/>
  <c r="F13" i="37"/>
  <c r="F34" i="37"/>
  <c r="F35" i="37"/>
  <c r="F36" i="37"/>
  <c r="F37" i="37"/>
  <c r="F38" i="37"/>
  <c r="F39" i="37"/>
  <c r="F40" i="37"/>
  <c r="F14" i="37"/>
  <c r="F9" i="37"/>
  <c r="F41" i="37"/>
  <c r="F42" i="37"/>
  <c r="F43" i="37"/>
  <c r="F22" i="37"/>
  <c r="F15" i="37"/>
  <c r="F23" i="37"/>
  <c r="F44" i="37"/>
  <c r="F45" i="37"/>
  <c r="F46" i="37"/>
  <c r="F47" i="37"/>
  <c r="F48" i="37"/>
  <c r="F49" i="37"/>
  <c r="F50" i="37"/>
  <c r="F51" i="37"/>
  <c r="F52" i="37"/>
  <c r="F5" i="37"/>
  <c r="F55" i="37"/>
  <c r="F10" i="37"/>
  <c r="F16" i="37"/>
  <c r="F19" i="37"/>
  <c r="F12" i="37"/>
  <c r="F20" i="37"/>
  <c r="F56" i="37"/>
  <c r="F57" i="37"/>
  <c r="F58" i="37"/>
  <c r="F59" i="37"/>
  <c r="F60" i="37"/>
  <c r="F61" i="37"/>
  <c r="F62" i="37"/>
  <c r="F63" i="37"/>
  <c r="F64" i="37"/>
  <c r="F65" i="37"/>
  <c r="F66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0" i="37"/>
  <c r="F91" i="37"/>
  <c r="F92" i="37"/>
  <c r="F93" i="37"/>
  <c r="F94" i="37"/>
  <c r="F95" i="37"/>
  <c r="F96" i="37"/>
  <c r="F97" i="37"/>
  <c r="F98" i="37"/>
  <c r="F99" i="37"/>
  <c r="F100" i="37"/>
  <c r="F101" i="37"/>
  <c r="F102" i="37"/>
  <c r="F103" i="37"/>
  <c r="F104" i="37"/>
  <c r="F105" i="37"/>
  <c r="F106" i="37"/>
  <c r="F107" i="37"/>
  <c r="F108" i="37"/>
  <c r="F109" i="37"/>
  <c r="F110" i="37"/>
  <c r="F111" i="37"/>
  <c r="F112" i="37"/>
  <c r="F113" i="37"/>
  <c r="F114" i="37"/>
  <c r="F115" i="37"/>
  <c r="F116" i="37"/>
  <c r="F17" i="37"/>
  <c r="F57" i="35"/>
  <c r="F65" i="35"/>
  <c r="F66" i="35"/>
  <c r="F67" i="35"/>
  <c r="F58" i="35"/>
  <c r="F1110" i="35"/>
  <c r="H1110" i="35"/>
  <c r="H1120" i="35"/>
  <c r="H1121" i="35"/>
  <c r="H58" i="35"/>
  <c r="H67" i="35"/>
  <c r="H66" i="35"/>
  <c r="H65" i="35"/>
  <c r="J50" i="35"/>
  <c r="F50" i="35"/>
  <c r="F51" i="35"/>
  <c r="F52" i="35"/>
  <c r="F53" i="35"/>
  <c r="F1125" i="35"/>
  <c r="F54" i="35"/>
  <c r="F55" i="35"/>
  <c r="F56" i="35"/>
  <c r="H56" i="35"/>
  <c r="H55" i="35"/>
  <c r="H54" i="35"/>
  <c r="H1125" i="35"/>
  <c r="H53" i="35"/>
  <c r="H52" i="35"/>
  <c r="H1127" i="35"/>
  <c r="H51" i="35"/>
  <c r="J5" i="35"/>
  <c r="J6" i="35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F47" i="35"/>
  <c r="H50" i="35"/>
  <c r="H1119" i="35"/>
  <c r="H47" i="35"/>
  <c r="F49" i="35"/>
  <c r="F46" i="35"/>
  <c r="F48" i="35"/>
  <c r="K26" i="37"/>
  <c r="K54" i="37"/>
  <c r="K27" i="37"/>
  <c r="K30" i="37"/>
  <c r="K53" i="37"/>
  <c r="K11" i="37"/>
  <c r="K17" i="37"/>
  <c r="K28" i="37"/>
  <c r="K31" i="37"/>
  <c r="K29" i="37"/>
  <c r="F26" i="37"/>
  <c r="F54" i="37"/>
  <c r="F27" i="37"/>
  <c r="F30" i="37"/>
  <c r="F53" i="37"/>
  <c r="F11" i="37"/>
  <c r="F28" i="37"/>
  <c r="F31" i="37"/>
  <c r="F29" i="37"/>
  <c r="H116" i="37"/>
  <c r="H115" i="37"/>
  <c r="H114" i="37"/>
  <c r="H113" i="37"/>
  <c r="H112" i="37"/>
  <c r="H111" i="37"/>
  <c r="H110" i="37"/>
  <c r="H109" i="37"/>
  <c r="H108" i="37"/>
  <c r="H107" i="37"/>
  <c r="H106" i="37"/>
  <c r="H105" i="37"/>
  <c r="H104" i="37"/>
  <c r="H103" i="37"/>
  <c r="H102" i="37"/>
  <c r="H101" i="37"/>
  <c r="H100" i="37"/>
  <c r="H99" i="37"/>
  <c r="H98" i="37"/>
  <c r="H97" i="37"/>
  <c r="H96" i="37"/>
  <c r="H95" i="37"/>
  <c r="H94" i="37"/>
  <c r="H92" i="37"/>
  <c r="H91" i="37"/>
  <c r="H90" i="37"/>
  <c r="H89" i="37"/>
  <c r="H88" i="37"/>
  <c r="H87" i="37"/>
  <c r="H86" i="37"/>
  <c r="H85" i="37"/>
  <c r="H84" i="37"/>
  <c r="H83" i="37"/>
  <c r="H82" i="37"/>
  <c r="H81" i="37"/>
  <c r="H80" i="37"/>
  <c r="H79" i="37"/>
  <c r="H78" i="37"/>
  <c r="H77" i="37"/>
  <c r="H76" i="37"/>
  <c r="H75" i="37"/>
  <c r="H74" i="37"/>
  <c r="H73" i="37"/>
  <c r="H72" i="37"/>
  <c r="H71" i="37"/>
  <c r="H70" i="37"/>
  <c r="H69" i="37"/>
  <c r="H68" i="37"/>
  <c r="H67" i="37"/>
  <c r="H66" i="37"/>
  <c r="H64" i="37"/>
  <c r="H63" i="37"/>
  <c r="H62" i="37"/>
  <c r="H61" i="37"/>
  <c r="H60" i="37"/>
  <c r="H59" i="37"/>
  <c r="H58" i="37"/>
  <c r="H57" i="37"/>
  <c r="H56" i="37"/>
  <c r="H20" i="37"/>
  <c r="H12" i="37"/>
  <c r="H19" i="37"/>
  <c r="H16" i="37"/>
  <c r="H10" i="37"/>
  <c r="H55" i="37"/>
  <c r="H5" i="37"/>
  <c r="H52" i="37"/>
  <c r="H51" i="37"/>
  <c r="H50" i="37"/>
  <c r="H49" i="37"/>
  <c r="H48" i="37"/>
  <c r="H47" i="37"/>
  <c r="H46" i="37"/>
  <c r="H45" i="37"/>
  <c r="H44" i="37"/>
  <c r="H23" i="37"/>
  <c r="H15" i="37"/>
  <c r="H22" i="37"/>
  <c r="H43" i="37"/>
  <c r="H42" i="37"/>
  <c r="H41" i="37"/>
  <c r="H9" i="37"/>
  <c r="H14" i="37"/>
  <c r="H40" i="37"/>
  <c r="H39" i="37"/>
  <c r="H38" i="37"/>
  <c r="H37" i="37"/>
  <c r="H36" i="37"/>
  <c r="H34" i="37"/>
  <c r="H13" i="37"/>
  <c r="H4" i="37"/>
  <c r="H18" i="37"/>
  <c r="H33" i="37"/>
  <c r="H32" i="37"/>
  <c r="H8" i="37"/>
  <c r="H3" i="37"/>
  <c r="H21" i="37"/>
  <c r="H29" i="37"/>
  <c r="H31" i="37"/>
  <c r="H28" i="37"/>
  <c r="H17" i="37"/>
  <c r="H11" i="37"/>
  <c r="H53" i="37"/>
  <c r="H30" i="37"/>
  <c r="H27" i="37"/>
  <c r="H54" i="37"/>
  <c r="F31" i="35"/>
  <c r="F25" i="35"/>
  <c r="F26" i="35"/>
  <c r="F27" i="35"/>
  <c r="F33" i="35"/>
  <c r="F34" i="35"/>
  <c r="F35" i="35"/>
  <c r="F36" i="35"/>
  <c r="F39" i="35"/>
  <c r="F45" i="35"/>
  <c r="F38" i="35"/>
  <c r="F43" i="35"/>
  <c r="F44" i="35"/>
  <c r="F42" i="35"/>
  <c r="F41" i="35"/>
  <c r="F40" i="35"/>
  <c r="F32" i="35"/>
  <c r="F30" i="35"/>
  <c r="F28" i="35"/>
  <c r="F29" i="35"/>
  <c r="F37" i="35"/>
  <c r="H1117" i="35"/>
  <c r="H49" i="35"/>
  <c r="H48" i="35"/>
  <c r="H46" i="35"/>
  <c r="H30" i="35"/>
  <c r="H1116" i="35"/>
  <c r="H32" i="35"/>
  <c r="H40" i="35"/>
  <c r="H41" i="35"/>
  <c r="H42" i="35"/>
  <c r="H44" i="35"/>
  <c r="H1118" i="35"/>
  <c r="H43" i="35"/>
  <c r="H38" i="35"/>
  <c r="H45" i="35"/>
  <c r="H39" i="35"/>
  <c r="H36" i="35"/>
  <c r="H35" i="35"/>
  <c r="H34" i="35"/>
  <c r="H33" i="35"/>
  <c r="H27" i="35"/>
  <c r="H26" i="35"/>
  <c r="H25" i="35"/>
  <c r="H31" i="35"/>
  <c r="F2" i="107"/>
  <c r="H37" i="35"/>
  <c r="H29" i="35"/>
  <c r="H28" i="35"/>
  <c r="F12" i="35"/>
  <c r="F14" i="35"/>
  <c r="F15" i="35"/>
  <c r="F16" i="35"/>
  <c r="F17" i="35"/>
  <c r="F18" i="35"/>
  <c r="K73" i="1" l="1"/>
  <c r="D1470" i="75" l="1"/>
  <c r="D1417" i="75"/>
  <c r="D1202" i="75"/>
  <c r="D798" i="75"/>
  <c r="D1472" i="75"/>
  <c r="D264" i="75"/>
  <c r="H44" i="105"/>
  <c r="F64" i="105"/>
  <c r="K71" i="1"/>
  <c r="H7" i="105"/>
  <c r="G10" i="105"/>
  <c r="C51" i="105"/>
  <c r="E34" i="105"/>
  <c r="H39" i="105"/>
  <c r="H47" i="105"/>
  <c r="M14" i="105"/>
  <c r="D41" i="108"/>
  <c r="F41" i="108"/>
  <c r="C41" i="108"/>
  <c r="D41" i="109"/>
  <c r="F41" i="109"/>
  <c r="C41" i="109"/>
  <c r="H26" i="37"/>
  <c r="G4" i="105" l="1"/>
  <c r="G14" i="105"/>
  <c r="G9" i="105" s="1"/>
  <c r="G51" i="105"/>
  <c r="C82" i="105"/>
  <c r="C33" i="105" s="1"/>
  <c r="G82" i="105"/>
  <c r="C9" i="105"/>
  <c r="C4" i="105"/>
  <c r="D42" i="76"/>
  <c r="G95" i="1"/>
  <c r="F95" i="1"/>
  <c r="M95" i="1"/>
  <c r="M94" i="1"/>
  <c r="G94" i="1"/>
  <c r="F94" i="1"/>
  <c r="K66" i="1"/>
  <c r="C22" i="3"/>
  <c r="F20" i="3"/>
  <c r="F19" i="3"/>
  <c r="F18" i="3"/>
  <c r="D20" i="3"/>
  <c r="D19" i="3"/>
  <c r="D18" i="3"/>
  <c r="D1474" i="75" l="1"/>
  <c r="C87" i="105"/>
  <c r="C90" i="105" s="1"/>
  <c r="C38" i="3"/>
  <c r="G93" i="1"/>
  <c r="F93" i="1"/>
  <c r="G92" i="1"/>
  <c r="F92" i="1"/>
  <c r="F91" i="1"/>
  <c r="F90" i="1"/>
  <c r="F89" i="1"/>
  <c r="K78" i="1"/>
  <c r="M92" i="1"/>
  <c r="K93" i="1"/>
  <c r="M93" i="1" s="1"/>
  <c r="F40" i="110" l="1"/>
  <c r="F42" i="110" s="1"/>
  <c r="D40" i="110"/>
  <c r="D42" i="110" s="1"/>
  <c r="C40" i="110"/>
  <c r="C42" i="110" s="1"/>
  <c r="E39" i="110"/>
  <c r="G39" i="110" s="1"/>
  <c r="E38" i="110"/>
  <c r="G38" i="110" s="1"/>
  <c r="E37" i="110"/>
  <c r="G37" i="110" s="1"/>
  <c r="E36" i="110"/>
  <c r="G36" i="110" s="1"/>
  <c r="E35" i="110"/>
  <c r="G35" i="110" s="1"/>
  <c r="E34" i="110"/>
  <c r="G34" i="110" s="1"/>
  <c r="E33" i="110"/>
  <c r="G33" i="110" s="1"/>
  <c r="E32" i="110"/>
  <c r="G32" i="110" s="1"/>
  <c r="E31" i="110"/>
  <c r="G31" i="110" s="1"/>
  <c r="E30" i="110"/>
  <c r="G30" i="110" s="1"/>
  <c r="E29" i="110"/>
  <c r="G29" i="110" s="1"/>
  <c r="E28" i="110"/>
  <c r="G28" i="110" s="1"/>
  <c r="E27" i="110"/>
  <c r="G27" i="110" s="1"/>
  <c r="E26" i="110"/>
  <c r="G26" i="110" s="1"/>
  <c r="E25" i="110"/>
  <c r="G25" i="110" s="1"/>
  <c r="E24" i="110"/>
  <c r="G24" i="110" s="1"/>
  <c r="E23" i="110"/>
  <c r="G23" i="110" s="1"/>
  <c r="E22" i="110"/>
  <c r="G22" i="110" s="1"/>
  <c r="E21" i="110"/>
  <c r="G21" i="110" s="1"/>
  <c r="E20" i="110"/>
  <c r="G20" i="110" s="1"/>
  <c r="E19" i="110"/>
  <c r="G19" i="110" s="1"/>
  <c r="E18" i="110"/>
  <c r="G18" i="110" s="1"/>
  <c r="E17" i="110"/>
  <c r="G17" i="110" s="1"/>
  <c r="E16" i="110"/>
  <c r="G16" i="110" s="1"/>
  <c r="E15" i="110"/>
  <c r="G15" i="110" s="1"/>
  <c r="E14" i="110"/>
  <c r="G14" i="110" s="1"/>
  <c r="E13" i="110"/>
  <c r="G13" i="110" s="1"/>
  <c r="E12" i="110"/>
  <c r="G12" i="110" s="1"/>
  <c r="E11" i="110"/>
  <c r="G11" i="110" s="1"/>
  <c r="E10" i="110"/>
  <c r="G10" i="110" s="1"/>
  <c r="E9" i="110"/>
  <c r="G9" i="110" s="1"/>
  <c r="E8" i="110"/>
  <c r="G8" i="110" s="1"/>
  <c r="E7" i="110"/>
  <c r="G7" i="110" s="1"/>
  <c r="E6" i="110"/>
  <c r="G6" i="110" s="1"/>
  <c r="E5" i="110"/>
  <c r="A5" i="110"/>
  <c r="A6" i="110" s="1"/>
  <c r="A7" i="110" s="1"/>
  <c r="A8" i="110" s="1"/>
  <c r="A9" i="110" s="1"/>
  <c r="A10" i="110" s="1"/>
  <c r="A11" i="110" s="1"/>
  <c r="A12" i="110" s="1"/>
  <c r="A13" i="110" s="1"/>
  <c r="A14" i="110" s="1"/>
  <c r="A15" i="110" s="1"/>
  <c r="A16" i="110" s="1"/>
  <c r="A17" i="110" s="1"/>
  <c r="A18" i="110" s="1"/>
  <c r="A19" i="110" s="1"/>
  <c r="A20" i="110" s="1"/>
  <c r="A21" i="110" s="1"/>
  <c r="A22" i="110" s="1"/>
  <c r="A23" i="110" s="1"/>
  <c r="A24" i="110" s="1"/>
  <c r="A25" i="110" s="1"/>
  <c r="A26" i="110" s="1"/>
  <c r="A27" i="110" s="1"/>
  <c r="A28" i="110" s="1"/>
  <c r="A29" i="110" s="1"/>
  <c r="A30" i="110" s="1"/>
  <c r="A31" i="110" s="1"/>
  <c r="A32" i="110" s="1"/>
  <c r="A33" i="110" s="1"/>
  <c r="A34" i="110" s="1"/>
  <c r="A35" i="110" s="1"/>
  <c r="A36" i="110" s="1"/>
  <c r="A37" i="110" s="1"/>
  <c r="A38" i="110" s="1"/>
  <c r="A39" i="110" s="1"/>
  <c r="E4" i="110"/>
  <c r="G4" i="110" s="1"/>
  <c r="F65" i="105"/>
  <c r="F31" i="3"/>
  <c r="E40" i="110" l="1"/>
  <c r="E42" i="110" s="1"/>
  <c r="G5" i="110"/>
  <c r="G40" i="110" s="1"/>
  <c r="G42" i="110" s="1"/>
  <c r="D31" i="3"/>
  <c r="F12" i="3"/>
  <c r="F13" i="3"/>
  <c r="F17" i="3"/>
  <c r="F16" i="3"/>
  <c r="D17" i="3"/>
  <c r="D16" i="3"/>
  <c r="F40" i="109"/>
  <c r="D40" i="109"/>
  <c r="C40" i="109"/>
  <c r="E39" i="109"/>
  <c r="G39" i="109" s="1"/>
  <c r="E38" i="109"/>
  <c r="G38" i="109" s="1"/>
  <c r="E37" i="109"/>
  <c r="G37" i="109" s="1"/>
  <c r="E36" i="109"/>
  <c r="G36" i="109" s="1"/>
  <c r="E35" i="109"/>
  <c r="G35" i="109" s="1"/>
  <c r="E34" i="109"/>
  <c r="G34" i="109" s="1"/>
  <c r="E33" i="109"/>
  <c r="G33" i="109" s="1"/>
  <c r="E32" i="109"/>
  <c r="G32" i="109" s="1"/>
  <c r="E31" i="109"/>
  <c r="G31" i="109" s="1"/>
  <c r="E30" i="109"/>
  <c r="G30" i="109" s="1"/>
  <c r="E29" i="109"/>
  <c r="G29" i="109" s="1"/>
  <c r="E28" i="109"/>
  <c r="G28" i="109" s="1"/>
  <c r="E27" i="109"/>
  <c r="G27" i="109" s="1"/>
  <c r="E26" i="109"/>
  <c r="G26" i="109" s="1"/>
  <c r="E25" i="109"/>
  <c r="G25" i="109" s="1"/>
  <c r="E24" i="109"/>
  <c r="G24" i="109" s="1"/>
  <c r="E23" i="109"/>
  <c r="G23" i="109" s="1"/>
  <c r="E22" i="109"/>
  <c r="G22" i="109" s="1"/>
  <c r="E21" i="109"/>
  <c r="G21" i="109" s="1"/>
  <c r="E20" i="109"/>
  <c r="G20" i="109" s="1"/>
  <c r="E19" i="109"/>
  <c r="G19" i="109" s="1"/>
  <c r="E18" i="109"/>
  <c r="G18" i="109" s="1"/>
  <c r="E17" i="109"/>
  <c r="G17" i="109" s="1"/>
  <c r="E16" i="109"/>
  <c r="G16" i="109" s="1"/>
  <c r="E15" i="109"/>
  <c r="G15" i="109" s="1"/>
  <c r="E14" i="109"/>
  <c r="G14" i="109" s="1"/>
  <c r="E13" i="109"/>
  <c r="G13" i="109" s="1"/>
  <c r="E12" i="109"/>
  <c r="G12" i="109" s="1"/>
  <c r="E11" i="109"/>
  <c r="G11" i="109" s="1"/>
  <c r="E10" i="109"/>
  <c r="G10" i="109" s="1"/>
  <c r="E9" i="109"/>
  <c r="G9" i="109" s="1"/>
  <c r="E8" i="109"/>
  <c r="G8" i="109" s="1"/>
  <c r="E7" i="109"/>
  <c r="G7" i="109" s="1"/>
  <c r="E6" i="109"/>
  <c r="G6" i="109" s="1"/>
  <c r="F56" i="105" s="1"/>
  <c r="E5" i="109"/>
  <c r="G5" i="109" s="1"/>
  <c r="A5" i="109"/>
  <c r="A6" i="109" s="1"/>
  <c r="A7" i="109" s="1"/>
  <c r="A8" i="109" s="1"/>
  <c r="A9" i="109" s="1"/>
  <c r="A10" i="109" s="1"/>
  <c r="A11" i="109" s="1"/>
  <c r="A12" i="109" s="1"/>
  <c r="A13" i="109" s="1"/>
  <c r="A14" i="109" s="1"/>
  <c r="A15" i="109" s="1"/>
  <c r="A16" i="109" s="1"/>
  <c r="A17" i="109" s="1"/>
  <c r="A18" i="109" s="1"/>
  <c r="A19" i="109" s="1"/>
  <c r="A20" i="109" s="1"/>
  <c r="A21" i="109" s="1"/>
  <c r="A22" i="109" s="1"/>
  <c r="A23" i="109" s="1"/>
  <c r="A24" i="109" s="1"/>
  <c r="A25" i="109" s="1"/>
  <c r="A26" i="109" s="1"/>
  <c r="A27" i="109" s="1"/>
  <c r="A28" i="109" s="1"/>
  <c r="A29" i="109" s="1"/>
  <c r="A30" i="109" s="1"/>
  <c r="A31" i="109" s="1"/>
  <c r="A32" i="109" s="1"/>
  <c r="A33" i="109" s="1"/>
  <c r="A34" i="109" s="1"/>
  <c r="A35" i="109" s="1"/>
  <c r="A36" i="109" s="1"/>
  <c r="A37" i="109" s="1"/>
  <c r="A38" i="109" s="1"/>
  <c r="A39" i="109" s="1"/>
  <c r="E4" i="109"/>
  <c r="F54" i="3"/>
  <c r="M78" i="1"/>
  <c r="G4" i="109" l="1"/>
  <c r="G41" i="109" s="1"/>
  <c r="E41" i="109"/>
  <c r="F42" i="109"/>
  <c r="D42" i="109"/>
  <c r="C42" i="109"/>
  <c r="E40" i="109"/>
  <c r="F10" i="105"/>
  <c r="B53" i="105"/>
  <c r="G40" i="109" l="1"/>
  <c r="G42" i="109" s="1"/>
  <c r="E42" i="109"/>
  <c r="M90" i="1"/>
  <c r="M89" i="1"/>
  <c r="F85" i="1"/>
  <c r="F86" i="1"/>
  <c r="F87" i="1"/>
  <c r="F84" i="1"/>
  <c r="M85" i="1"/>
  <c r="M86" i="1"/>
  <c r="M87" i="1"/>
  <c r="M84" i="1"/>
  <c r="G84" i="1"/>
  <c r="G85" i="1"/>
  <c r="G86" i="1"/>
  <c r="G87" i="1"/>
  <c r="K69" i="1"/>
  <c r="K91" i="1"/>
  <c r="M91" i="1" s="1"/>
  <c r="G91" i="1"/>
  <c r="M88" i="1"/>
  <c r="G88" i="1"/>
  <c r="F88" i="1"/>
  <c r="H17" i="105" l="1"/>
  <c r="B110" i="1"/>
  <c r="D54" i="3"/>
  <c r="D45" i="3"/>
  <c r="D44" i="3"/>
  <c r="F45" i="3"/>
  <c r="F44" i="3"/>
  <c r="F43" i="3"/>
  <c r="D43" i="3"/>
  <c r="F42" i="3"/>
  <c r="C42" i="3"/>
  <c r="F41" i="3"/>
  <c r="D41" i="3"/>
  <c r="F35" i="3"/>
  <c r="D35" i="3"/>
  <c r="F15" i="3"/>
  <c r="D15" i="3"/>
  <c r="F14" i="3"/>
  <c r="D14" i="3"/>
  <c r="D13" i="3"/>
  <c r="D12" i="3"/>
  <c r="F11" i="3"/>
  <c r="D11" i="3"/>
  <c r="D42" i="3" l="1"/>
  <c r="H37" i="105"/>
  <c r="F22" i="35"/>
  <c r="F23" i="35"/>
  <c r="F24" i="35"/>
  <c r="H24" i="35"/>
  <c r="H23" i="35"/>
  <c r="H22" i="35"/>
  <c r="K82" i="1"/>
  <c r="M82" i="1" s="1"/>
  <c r="K83" i="1"/>
  <c r="M83" i="1" s="1"/>
  <c r="G83" i="1"/>
  <c r="F83" i="1"/>
  <c r="G82" i="1"/>
  <c r="F82" i="1"/>
  <c r="F40" i="108"/>
  <c r="F42" i="108" s="1"/>
  <c r="D40" i="108"/>
  <c r="D42" i="108" s="1"/>
  <c r="C40" i="108"/>
  <c r="C42" i="108" s="1"/>
  <c r="E39" i="108"/>
  <c r="G39" i="108" s="1"/>
  <c r="E38" i="108"/>
  <c r="G38" i="108" s="1"/>
  <c r="E37" i="108"/>
  <c r="G37" i="108" s="1"/>
  <c r="E36" i="108"/>
  <c r="G36" i="108" s="1"/>
  <c r="E35" i="108"/>
  <c r="G35" i="108" s="1"/>
  <c r="E34" i="108"/>
  <c r="G34" i="108" s="1"/>
  <c r="E33" i="108"/>
  <c r="G33" i="108" s="1"/>
  <c r="E32" i="108"/>
  <c r="G32" i="108" s="1"/>
  <c r="E31" i="108"/>
  <c r="G31" i="108" s="1"/>
  <c r="E30" i="108"/>
  <c r="G30" i="108" s="1"/>
  <c r="E29" i="108"/>
  <c r="G29" i="108" s="1"/>
  <c r="E28" i="108"/>
  <c r="G28" i="108" s="1"/>
  <c r="E27" i="108"/>
  <c r="G27" i="108" s="1"/>
  <c r="E26" i="108"/>
  <c r="G26" i="108" s="1"/>
  <c r="E25" i="108"/>
  <c r="G25" i="108" s="1"/>
  <c r="E24" i="108"/>
  <c r="G24" i="108" s="1"/>
  <c r="E23" i="108"/>
  <c r="G23" i="108" s="1"/>
  <c r="E22" i="108"/>
  <c r="G22" i="108" s="1"/>
  <c r="E21" i="108"/>
  <c r="G21" i="108" s="1"/>
  <c r="E20" i="108"/>
  <c r="G20" i="108" s="1"/>
  <c r="E19" i="108"/>
  <c r="G19" i="108" s="1"/>
  <c r="E18" i="108"/>
  <c r="G18" i="108" s="1"/>
  <c r="E17" i="108"/>
  <c r="G17" i="108" s="1"/>
  <c r="E16" i="108"/>
  <c r="G16" i="108" s="1"/>
  <c r="E15" i="108"/>
  <c r="G15" i="108" s="1"/>
  <c r="E14" i="108"/>
  <c r="G14" i="108" s="1"/>
  <c r="E13" i="108"/>
  <c r="G13" i="108" s="1"/>
  <c r="E12" i="108"/>
  <c r="G12" i="108" s="1"/>
  <c r="E11" i="108"/>
  <c r="G11" i="108" s="1"/>
  <c r="E10" i="108"/>
  <c r="G10" i="108" s="1"/>
  <c r="E9" i="108"/>
  <c r="G9" i="108" s="1"/>
  <c r="E8" i="108"/>
  <c r="G8" i="108" s="1"/>
  <c r="E7" i="108"/>
  <c r="G7" i="108" s="1"/>
  <c r="E6" i="108"/>
  <c r="G6" i="108" s="1"/>
  <c r="E5" i="108"/>
  <c r="G5" i="108" s="1"/>
  <c r="A5" i="108"/>
  <c r="A6" i="108" s="1"/>
  <c r="A7" i="108" s="1"/>
  <c r="A8" i="108" s="1"/>
  <c r="A9" i="108" s="1"/>
  <c r="A10" i="108" s="1"/>
  <c r="A11" i="108" s="1"/>
  <c r="A12" i="108" s="1"/>
  <c r="A13" i="108" s="1"/>
  <c r="A14" i="108" s="1"/>
  <c r="A15" i="108" s="1"/>
  <c r="A16" i="108" s="1"/>
  <c r="A17" i="108" s="1"/>
  <c r="A18" i="108" s="1"/>
  <c r="A19" i="108" s="1"/>
  <c r="A20" i="108" s="1"/>
  <c r="A21" i="108" s="1"/>
  <c r="A22" i="108" s="1"/>
  <c r="A23" i="108" s="1"/>
  <c r="A24" i="108" s="1"/>
  <c r="A25" i="108" s="1"/>
  <c r="A26" i="108" s="1"/>
  <c r="A27" i="108" s="1"/>
  <c r="A28" i="108" s="1"/>
  <c r="A29" i="108" s="1"/>
  <c r="A30" i="108" s="1"/>
  <c r="A31" i="108" s="1"/>
  <c r="A32" i="108" s="1"/>
  <c r="A33" i="108" s="1"/>
  <c r="A34" i="108" s="1"/>
  <c r="A35" i="108" s="1"/>
  <c r="A36" i="108" s="1"/>
  <c r="A37" i="108" s="1"/>
  <c r="A38" i="108" s="1"/>
  <c r="A39" i="108" s="1"/>
  <c r="E4" i="108"/>
  <c r="E41" i="108" l="1"/>
  <c r="E40" i="108"/>
  <c r="G4" i="108"/>
  <c r="G40" i="108" l="1"/>
  <c r="G41" i="108"/>
  <c r="E42" i="108"/>
  <c r="G42" i="108" l="1"/>
  <c r="M81" i="1"/>
  <c r="G81" i="1"/>
  <c r="F81" i="1"/>
  <c r="F66" i="105"/>
  <c r="F21" i="35" l="1"/>
  <c r="E78" i="105"/>
  <c r="K57" i="1"/>
  <c r="F55" i="105" l="1"/>
  <c r="M30" i="105"/>
  <c r="G78" i="1"/>
  <c r="K64" i="1"/>
  <c r="F20" i="35"/>
  <c r="H21" i="35"/>
  <c r="H20" i="35"/>
  <c r="K70" i="1"/>
  <c r="K80" i="1"/>
  <c r="M80" i="1" s="1"/>
  <c r="F80" i="1"/>
  <c r="F79" i="1"/>
  <c r="M79" i="1"/>
  <c r="C52" i="3"/>
  <c r="C58" i="3"/>
  <c r="F10" i="3"/>
  <c r="D10" i="3"/>
  <c r="F9" i="3"/>
  <c r="D9" i="3"/>
  <c r="H9" i="107" l="1"/>
  <c r="I9" i="107" s="1"/>
  <c r="H7" i="107"/>
  <c r="I8" i="107" s="1"/>
  <c r="J4" i="107"/>
  <c r="I4" i="107"/>
  <c r="J3" i="107"/>
  <c r="J2" i="107"/>
  <c r="H2" i="107"/>
  <c r="I2" i="107" s="1"/>
  <c r="F40" i="105" l="1"/>
  <c r="G40" i="105"/>
  <c r="G34" i="105" s="1"/>
  <c r="G33" i="105" s="1"/>
  <c r="G87" i="105" s="1"/>
  <c r="G90" i="105" s="1"/>
  <c r="I10" i="107"/>
  <c r="I11" i="107"/>
  <c r="B10" i="105" l="1"/>
  <c r="M57" i="1"/>
  <c r="F57" i="1"/>
  <c r="G57" i="1"/>
  <c r="K61" i="1"/>
  <c r="K51" i="1"/>
  <c r="F78" i="1"/>
  <c r="F77" i="1"/>
  <c r="M77" i="1"/>
  <c r="G77" i="1"/>
  <c r="D8" i="3" l="1"/>
  <c r="F8" i="3"/>
  <c r="C48" i="3" l="1"/>
  <c r="M51" i="105"/>
  <c r="F29" i="105"/>
  <c r="M76" i="1" l="1"/>
  <c r="F40" i="3" l="1"/>
  <c r="D40" i="3"/>
  <c r="K50" i="1"/>
  <c r="F76" i="1"/>
  <c r="G76" i="1"/>
  <c r="M66" i="1"/>
  <c r="F15" i="105"/>
  <c r="C5" i="106"/>
  <c r="M74" i="1"/>
  <c r="M75" i="1"/>
  <c r="F75" i="1"/>
  <c r="G75" i="1"/>
  <c r="F74" i="1"/>
  <c r="G74" i="1"/>
  <c r="K68" i="1"/>
  <c r="K62" i="1"/>
  <c r="K41" i="1"/>
  <c r="E77" i="105" l="1"/>
  <c r="M82" i="105" l="1"/>
  <c r="M34" i="105"/>
  <c r="M10" i="105"/>
  <c r="M9" i="105" s="1"/>
  <c r="M4" i="105"/>
  <c r="K72" i="1"/>
  <c r="M72" i="1" s="1"/>
  <c r="D147" i="1"/>
  <c r="F73" i="1"/>
  <c r="M73" i="1"/>
  <c r="B113" i="1" s="1"/>
  <c r="G73" i="1"/>
  <c r="F72" i="1"/>
  <c r="G72" i="1"/>
  <c r="F71" i="1"/>
  <c r="M71" i="1"/>
  <c r="B107" i="1" s="1"/>
  <c r="G71" i="1"/>
  <c r="F70" i="1"/>
  <c r="M70" i="1"/>
  <c r="G70" i="1"/>
  <c r="F69" i="1"/>
  <c r="M69" i="1"/>
  <c r="G69" i="1"/>
  <c r="K60" i="1"/>
  <c r="F68" i="1"/>
  <c r="M68" i="1"/>
  <c r="G68" i="1"/>
  <c r="F3" i="106"/>
  <c r="F4" i="106" s="1"/>
  <c r="F21" i="106" s="1"/>
  <c r="F22" i="106" s="1"/>
  <c r="F23" i="106" s="1"/>
  <c r="F24" i="106" s="1"/>
  <c r="F25" i="106" s="1"/>
  <c r="F26" i="106" s="1"/>
  <c r="F27" i="106" s="1"/>
  <c r="F28" i="106" s="1"/>
  <c r="F29" i="106" s="1"/>
  <c r="F30" i="106" s="1"/>
  <c r="F31" i="106" s="1"/>
  <c r="M33" i="105" l="1"/>
  <c r="F67" i="1"/>
  <c r="M67" i="1"/>
  <c r="G67" i="1"/>
  <c r="F41" i="1"/>
  <c r="M87" i="105" l="1"/>
  <c r="G37" i="5"/>
  <c r="G38" i="5"/>
  <c r="G39" i="5"/>
  <c r="G40" i="5"/>
  <c r="G36" i="5"/>
  <c r="G34" i="5"/>
  <c r="G33" i="5"/>
  <c r="G28" i="5"/>
  <c r="G29" i="5"/>
  <c r="G30" i="5"/>
  <c r="G31" i="5"/>
  <c r="G27" i="5"/>
  <c r="G25" i="5"/>
  <c r="G24" i="5"/>
  <c r="G19" i="5"/>
  <c r="G20" i="5"/>
  <c r="G21" i="5"/>
  <c r="G22" i="5"/>
  <c r="G18" i="5"/>
  <c r="G16" i="5"/>
  <c r="G15" i="5"/>
  <c r="G11" i="5"/>
  <c r="G12" i="5"/>
  <c r="G13" i="5"/>
  <c r="G10" i="5"/>
  <c r="G9" i="5"/>
  <c r="G7" i="5"/>
  <c r="G6" i="5"/>
  <c r="E35" i="5"/>
  <c r="E17" i="5"/>
  <c r="F65" i="1" l="1"/>
  <c r="M65" i="1"/>
  <c r="G65" i="1"/>
  <c r="K121" i="1"/>
  <c r="K55" i="1"/>
  <c r="M64" i="1"/>
  <c r="M63" i="1"/>
  <c r="F64" i="1"/>
  <c r="F63" i="1"/>
  <c r="G64" i="1"/>
  <c r="G63" i="1"/>
  <c r="K40" i="1"/>
  <c r="M62" i="1"/>
  <c r="F62" i="1"/>
  <c r="G62" i="1"/>
  <c r="K37" i="1" l="1"/>
  <c r="K35" i="1"/>
  <c r="M61" i="1" l="1"/>
  <c r="F61" i="1"/>
  <c r="G61" i="1"/>
  <c r="K46" i="1" l="1"/>
  <c r="M60" i="1"/>
  <c r="F60" i="1"/>
  <c r="G60" i="1"/>
  <c r="C32" i="106"/>
  <c r="B32" i="106"/>
  <c r="K53" i="1"/>
  <c r="F59" i="1" l="1"/>
  <c r="M59" i="1"/>
  <c r="G59" i="1"/>
  <c r="F58" i="1" l="1"/>
  <c r="M58" i="1"/>
  <c r="G58" i="1"/>
  <c r="K52" i="1" l="1"/>
  <c r="L82" i="105" l="1"/>
  <c r="K82" i="105"/>
  <c r="J82" i="105"/>
  <c r="I82" i="105"/>
  <c r="H82" i="105"/>
  <c r="E82" i="105"/>
  <c r="D82" i="105"/>
  <c r="B82" i="105"/>
  <c r="L51" i="105"/>
  <c r="K51" i="105"/>
  <c r="I51" i="105"/>
  <c r="H51" i="105"/>
  <c r="D51" i="105"/>
  <c r="L34" i="105"/>
  <c r="K34" i="105"/>
  <c r="J34" i="105"/>
  <c r="I34" i="105"/>
  <c r="F34" i="105"/>
  <c r="D34" i="105"/>
  <c r="F14" i="105"/>
  <c r="F9" i="105" s="1"/>
  <c r="L14" i="105"/>
  <c r="L9" i="105" s="1"/>
  <c r="K14" i="105"/>
  <c r="J14" i="105"/>
  <c r="I14" i="105"/>
  <c r="I9" i="105" s="1"/>
  <c r="E14" i="105"/>
  <c r="E9" i="105" s="1"/>
  <c r="D14" i="105"/>
  <c r="D9" i="105" s="1"/>
  <c r="K10" i="105"/>
  <c r="J10" i="105"/>
  <c r="L4" i="105"/>
  <c r="K4" i="105"/>
  <c r="J4" i="105"/>
  <c r="I4" i="105"/>
  <c r="H4" i="105"/>
  <c r="F4" i="105"/>
  <c r="E4" i="105"/>
  <c r="D4" i="105"/>
  <c r="B4" i="105"/>
  <c r="B9" i="105"/>
  <c r="I33" i="105" l="1"/>
  <c r="K33" i="105"/>
  <c r="L33" i="105"/>
  <c r="K9" i="105"/>
  <c r="D33" i="105"/>
  <c r="J9" i="105"/>
  <c r="K30" i="1"/>
  <c r="F56" i="1"/>
  <c r="M56" i="1"/>
  <c r="G56" i="1"/>
  <c r="F53" i="1" l="1"/>
  <c r="G53" i="1"/>
  <c r="G54" i="1"/>
  <c r="F54" i="1"/>
  <c r="M53" i="1"/>
  <c r="M54" i="1"/>
  <c r="M55" i="1"/>
  <c r="K49" i="1"/>
  <c r="F55" i="1"/>
  <c r="G55" i="1"/>
  <c r="K27" i="1" l="1"/>
  <c r="K43" i="1"/>
  <c r="K42" i="1"/>
  <c r="K4" i="1"/>
  <c r="F52" i="1" l="1"/>
  <c r="M52" i="1"/>
  <c r="G52" i="1"/>
  <c r="F19" i="35" l="1"/>
  <c r="F51" i="1"/>
  <c r="M51" i="1"/>
  <c r="B112" i="1" s="1"/>
  <c r="G51" i="1"/>
  <c r="H66" i="3"/>
  <c r="J66" i="3" s="1"/>
  <c r="H18" i="35"/>
  <c r="K25" i="1"/>
  <c r="H19" i="35"/>
  <c r="F50" i="1" l="1"/>
  <c r="M50" i="1"/>
  <c r="G50" i="1"/>
  <c r="K22" i="1"/>
  <c r="H17" i="35"/>
  <c r="F49" i="1" l="1"/>
  <c r="M49" i="1"/>
  <c r="G49" i="1"/>
  <c r="F48" i="1"/>
  <c r="M48" i="1"/>
  <c r="G48" i="1"/>
  <c r="F47" i="1"/>
  <c r="M47" i="1"/>
  <c r="G47" i="1"/>
  <c r="F46" i="1"/>
  <c r="M46" i="1"/>
  <c r="G46" i="1"/>
  <c r="F45" i="1" l="1"/>
  <c r="M45" i="1"/>
  <c r="G45" i="1"/>
  <c r="H16" i="35" l="1"/>
  <c r="H15" i="35"/>
  <c r="F44" i="1"/>
  <c r="M44" i="1"/>
  <c r="G44" i="1"/>
  <c r="K19" i="1"/>
  <c r="K17" i="1"/>
  <c r="H14" i="105" l="1"/>
  <c r="H9" i="105" s="1"/>
  <c r="K16" i="1"/>
  <c r="K6" i="1" l="1"/>
  <c r="K34" i="1"/>
  <c r="F43" i="1"/>
  <c r="M43" i="1"/>
  <c r="G43" i="1"/>
  <c r="M36" i="1"/>
  <c r="K33" i="1" l="1"/>
  <c r="F37" i="1"/>
  <c r="M37" i="1"/>
  <c r="G37" i="1"/>
  <c r="F42" i="1"/>
  <c r="M42" i="1"/>
  <c r="G42" i="1"/>
  <c r="M41" i="1"/>
  <c r="G41" i="1"/>
  <c r="K11" i="1" l="1"/>
  <c r="F40" i="1"/>
  <c r="M40" i="1"/>
  <c r="G40" i="1"/>
  <c r="F39" i="1"/>
  <c r="M39" i="1"/>
  <c r="G39" i="1"/>
  <c r="F38" i="1" l="1"/>
  <c r="M38" i="1"/>
  <c r="G38" i="1"/>
  <c r="F36" i="1"/>
  <c r="G36" i="1"/>
  <c r="K31" i="1" l="1"/>
  <c r="F2" i="37"/>
  <c r="B76" i="105" s="1"/>
  <c r="F6" i="37"/>
  <c r="F7" i="37"/>
  <c r="F24" i="37"/>
  <c r="B78" i="105" s="1"/>
  <c r="F25" i="37"/>
  <c r="B77" i="105" l="1"/>
  <c r="B51" i="105" s="1"/>
  <c r="B33" i="105" s="1"/>
  <c r="K10" i="1"/>
  <c r="K128" i="1"/>
  <c r="H14" i="35" l="1"/>
  <c r="F35" i="1" l="1"/>
  <c r="M35" i="1"/>
  <c r="G35" i="1"/>
  <c r="F34" i="1"/>
  <c r="M34" i="1"/>
  <c r="G34" i="1"/>
  <c r="K9" i="1"/>
  <c r="K26" i="1" l="1"/>
  <c r="F33" i="1"/>
  <c r="M33" i="1"/>
  <c r="F32" i="1"/>
  <c r="M32" i="1"/>
  <c r="G33" i="1"/>
  <c r="G32" i="1"/>
  <c r="D66" i="3" l="1"/>
  <c r="C33" i="3"/>
  <c r="H13" i="40" l="1"/>
  <c r="F13" i="40"/>
  <c r="H12" i="40"/>
  <c r="F12" i="40"/>
  <c r="H11" i="40"/>
  <c r="F11" i="40"/>
  <c r="H10" i="40"/>
  <c r="F10" i="40"/>
  <c r="H9" i="40"/>
  <c r="F9" i="40"/>
  <c r="H8" i="40"/>
  <c r="F8" i="40"/>
  <c r="H7" i="40"/>
  <c r="F7" i="40"/>
  <c r="H6" i="40"/>
  <c r="F6" i="40"/>
  <c r="H5" i="40"/>
  <c r="F5" i="40"/>
  <c r="H4" i="40"/>
  <c r="F4" i="40"/>
  <c r="H3" i="40"/>
  <c r="F3" i="40"/>
  <c r="H2" i="40"/>
  <c r="F2" i="40"/>
  <c r="F31" i="1" l="1"/>
  <c r="M31" i="1"/>
  <c r="G31" i="1"/>
  <c r="J77" i="105" l="1"/>
  <c r="J51" i="105" l="1"/>
  <c r="J33" i="105" s="1"/>
  <c r="K25" i="37"/>
  <c r="H25" i="37" l="1"/>
  <c r="K24" i="37"/>
  <c r="H24" i="37"/>
  <c r="K7" i="37"/>
  <c r="H7" i="37"/>
  <c r="K6" i="37"/>
  <c r="H6" i="37"/>
  <c r="K2" i="37"/>
  <c r="H2" i="37"/>
  <c r="H13" i="35" l="1"/>
  <c r="F13" i="35"/>
  <c r="H11" i="35" l="1"/>
  <c r="F11" i="35"/>
  <c r="H10" i="35" l="1"/>
  <c r="F10" i="35"/>
  <c r="H9" i="35"/>
  <c r="F9" i="35"/>
  <c r="H8" i="35"/>
  <c r="F8" i="35"/>
  <c r="H7" i="35"/>
  <c r="F7" i="35"/>
  <c r="F76" i="105" l="1"/>
  <c r="H6" i="35"/>
  <c r="F6" i="35"/>
  <c r="H5" i="35"/>
  <c r="F5" i="35"/>
  <c r="H4" i="35"/>
  <c r="F4" i="35"/>
  <c r="J3" i="35"/>
  <c r="H3" i="35"/>
  <c r="F3" i="35"/>
  <c r="J2" i="35"/>
  <c r="H2" i="35"/>
  <c r="F2" i="35"/>
  <c r="F77" i="105" l="1"/>
  <c r="F78" i="105"/>
  <c r="H12" i="35"/>
  <c r="D114" i="1" l="1"/>
  <c r="F51" i="105" l="1"/>
  <c r="E51" i="105"/>
  <c r="E33" i="105" s="1"/>
  <c r="E87" i="105" s="1"/>
  <c r="E92" i="105" s="1"/>
  <c r="M136" i="1"/>
  <c r="G136" i="1"/>
  <c r="F136" i="1"/>
  <c r="M135" i="1"/>
  <c r="G135" i="1"/>
  <c r="F135" i="1" l="1"/>
  <c r="M134" i="1"/>
  <c r="G134" i="1"/>
  <c r="F134" i="1"/>
  <c r="M133" i="1" l="1"/>
  <c r="G133" i="1"/>
  <c r="F133" i="1"/>
  <c r="K132" i="1" l="1"/>
  <c r="M132" i="1" s="1"/>
  <c r="B146" i="1" s="1"/>
  <c r="G132" i="1"/>
  <c r="F132" i="1" l="1"/>
  <c r="M30" i="1"/>
  <c r="G30" i="1"/>
  <c r="F30" i="1"/>
  <c r="M29" i="1"/>
  <c r="G29" i="1"/>
  <c r="F29" i="1"/>
  <c r="M28" i="1"/>
  <c r="G28" i="1"/>
  <c r="F28" i="1"/>
  <c r="M27" i="1"/>
  <c r="G27" i="1"/>
  <c r="F27" i="1"/>
  <c r="M26" i="1"/>
  <c r="G26" i="1"/>
  <c r="F26" i="1" l="1"/>
  <c r="M25" i="1"/>
  <c r="G25" i="1"/>
  <c r="F25" i="1"/>
  <c r="M24" i="1"/>
  <c r="G24" i="1"/>
  <c r="F24" i="1" l="1"/>
  <c r="M23" i="1"/>
  <c r="G23" i="1"/>
  <c r="F23" i="1" l="1"/>
  <c r="M22" i="1"/>
  <c r="G22" i="1"/>
  <c r="F22" i="1" l="1"/>
  <c r="K21" i="1"/>
  <c r="M21" i="1" s="1"/>
  <c r="B105" i="1" s="1"/>
  <c r="G21" i="1"/>
  <c r="F21" i="1"/>
  <c r="K20" i="1"/>
  <c r="M20" i="1" s="1"/>
  <c r="G20" i="1"/>
  <c r="F20" i="1"/>
  <c r="M19" i="1"/>
  <c r="G19" i="1"/>
  <c r="F19" i="1"/>
  <c r="K18" i="1"/>
  <c r="M18" i="1" s="1"/>
  <c r="G18" i="1"/>
  <c r="F18" i="1"/>
  <c r="M17" i="1"/>
  <c r="G17" i="1"/>
  <c r="F17" i="1" l="1"/>
  <c r="M16" i="1"/>
  <c r="G16" i="1"/>
  <c r="F16" i="1"/>
  <c r="M15" i="1"/>
  <c r="G15" i="1"/>
  <c r="F15" i="1" l="1"/>
  <c r="K14" i="1"/>
  <c r="M14" i="1" s="1"/>
  <c r="G14" i="1"/>
  <c r="F14" i="1"/>
  <c r="G128" i="1" l="1"/>
  <c r="E128" i="1" l="1"/>
  <c r="M128" i="1" s="1"/>
  <c r="M13" i="1"/>
  <c r="G13" i="1"/>
  <c r="F13" i="1"/>
  <c r="M12" i="1"/>
  <c r="G12" i="1"/>
  <c r="F12" i="1"/>
  <c r="M11" i="1"/>
  <c r="G11" i="1"/>
  <c r="F11" i="1"/>
  <c r="M10" i="1"/>
  <c r="G10" i="1"/>
  <c r="F10" i="1"/>
  <c r="M9" i="1"/>
  <c r="G9" i="1"/>
  <c r="F128" i="1" l="1"/>
  <c r="F9" i="1"/>
  <c r="K8" i="1"/>
  <c r="M8" i="1" s="1"/>
  <c r="G8" i="1"/>
  <c r="F8" i="1"/>
  <c r="K7" i="1"/>
  <c r="M7" i="1" s="1"/>
  <c r="G7" i="1"/>
  <c r="F7" i="1"/>
  <c r="M6" i="1"/>
  <c r="G6" i="1"/>
  <c r="F6" i="1" l="1"/>
  <c r="M5" i="1"/>
  <c r="G5" i="1"/>
  <c r="F5" i="1"/>
  <c r="M127" i="1"/>
  <c r="G127" i="1"/>
  <c r="F127" i="1"/>
  <c r="K126" i="1" l="1"/>
  <c r="M126" i="1" s="1"/>
  <c r="B145" i="1" s="1"/>
  <c r="G126" i="1"/>
  <c r="F126" i="1" l="1"/>
  <c r="M4" i="1"/>
  <c r="G4" i="1"/>
  <c r="B104" i="1" l="1"/>
  <c r="F4" i="1"/>
  <c r="K125" i="1" l="1"/>
  <c r="M125" i="1" s="1"/>
  <c r="G125" i="1"/>
  <c r="F125" i="1"/>
  <c r="K124" i="1" l="1"/>
  <c r="M124" i="1" s="1"/>
  <c r="B144" i="1" s="1"/>
  <c r="G124" i="1"/>
  <c r="F124" i="1"/>
  <c r="K123" i="1" l="1"/>
  <c r="M123" i="1" s="1"/>
  <c r="B143" i="1" s="1"/>
  <c r="G123" i="1"/>
  <c r="F123" i="1"/>
  <c r="M122" i="1" l="1"/>
  <c r="G122" i="1"/>
  <c r="F122" i="1"/>
  <c r="M121" i="1" l="1"/>
  <c r="B142" i="1" s="1"/>
  <c r="G121" i="1"/>
  <c r="F121" i="1"/>
  <c r="M120" i="1" l="1"/>
  <c r="C141" i="1" s="1"/>
  <c r="C147" i="1" s="1"/>
  <c r="G120" i="1" l="1"/>
  <c r="F120" i="1"/>
  <c r="M119" i="1" l="1"/>
  <c r="B140" i="1" s="1"/>
  <c r="B147" i="1" s="1"/>
  <c r="G119" i="1"/>
  <c r="F119" i="1"/>
  <c r="B114" i="1" l="1"/>
  <c r="C114" i="1" s="1"/>
  <c r="F41" i="5" l="1"/>
  <c r="E41" i="5"/>
  <c r="G41" i="5" l="1"/>
  <c r="F35" i="5" l="1"/>
  <c r="F32" i="5"/>
  <c r="E32" i="5"/>
  <c r="F26" i="5"/>
  <c r="E26" i="5"/>
  <c r="F23" i="5"/>
  <c r="E23" i="5"/>
  <c r="G32" i="5" l="1"/>
  <c r="F83" i="105" s="1"/>
  <c r="G23" i="5"/>
  <c r="G26" i="5"/>
  <c r="G35" i="5"/>
  <c r="F17" i="5"/>
  <c r="F14" i="5"/>
  <c r="E14" i="5"/>
  <c r="G14" i="5" l="1"/>
  <c r="G17" i="5"/>
  <c r="F8" i="5"/>
  <c r="F43" i="5" s="1"/>
  <c r="E8" i="5"/>
  <c r="E43" i="5" s="1"/>
  <c r="C90" i="3"/>
  <c r="G8" i="5" l="1"/>
  <c r="C86" i="3"/>
  <c r="C84" i="3"/>
  <c r="C74" i="3"/>
  <c r="C71" i="3"/>
  <c r="C61" i="3"/>
  <c r="H34" i="105"/>
  <c r="H33" i="105" s="1"/>
  <c r="C64" i="3"/>
  <c r="C55" i="3"/>
  <c r="C98" i="3"/>
  <c r="F96" i="3"/>
  <c r="D96" i="3"/>
  <c r="G43" i="5" l="1"/>
  <c r="F82" i="105"/>
  <c r="F33" i="105" s="1"/>
  <c r="C87" i="3"/>
  <c r="C94" i="3" l="1"/>
  <c r="D92" i="3"/>
  <c r="C29" i="3" l="1"/>
  <c r="C25" i="3" l="1"/>
  <c r="A1" i="3" l="1"/>
  <c r="L87" i="105" l="1"/>
  <c r="K87" i="105"/>
  <c r="K92" i="105" s="1"/>
  <c r="I87" i="105"/>
  <c r="J87" i="105" l="1"/>
  <c r="J92" i="105" s="1"/>
  <c r="D87" i="105"/>
  <c r="D92" i="105" s="1"/>
  <c r="H87" i="105"/>
  <c r="H92" i="105" s="1"/>
  <c r="B87" i="105" l="1"/>
  <c r="B90" i="105" s="1"/>
  <c r="F87" i="105"/>
  <c r="F90" i="105" s="1"/>
</calcChain>
</file>

<file path=xl/sharedStrings.xml><?xml version="1.0" encoding="utf-8"?>
<sst xmlns="http://schemas.openxmlformats.org/spreadsheetml/2006/main" count="40542" uniqueCount="12937">
  <si>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</si>
  <si>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</si>
  <si>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</si>
  <si>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</si>
  <si>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</si>
  <si>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</si>
  <si>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</si>
  <si>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</si>
  <si>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</si>
  <si>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</si>
  <si>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</si>
  <si>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</si>
  <si>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</si>
  <si>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</si>
  <si>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</si>
  <si>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</si>
  <si>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</si>
  <si>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</si>
  <si>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USD</t>
  </si>
  <si>
    <t>ERRAFIK</t>
  </si>
  <si>
    <t>EL HARAMAINE</t>
  </si>
  <si>
    <t>FN110017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</si>
  <si>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</si>
  <si>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</si>
  <si>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</si>
  <si>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</si>
  <si>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</si>
  <si>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</si>
  <si>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</si>
  <si>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</si>
  <si>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</si>
  <si>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Errafik</t>
  </si>
  <si>
    <t>Depenses</t>
  </si>
  <si>
    <t>Import</t>
  </si>
  <si>
    <t>Goonvean</t>
  </si>
  <si>
    <t>Accuma</t>
  </si>
  <si>
    <t>Akumsan</t>
  </si>
  <si>
    <t>Sovema</t>
  </si>
  <si>
    <t>Engagement Banque</t>
  </si>
  <si>
    <t>Autorisation</t>
  </si>
  <si>
    <t>TAUX EURO/TND</t>
  </si>
  <si>
    <t>TAUX USD/TND</t>
  </si>
  <si>
    <t>TAUX GBP/TND</t>
  </si>
  <si>
    <t>TOTAL</t>
  </si>
  <si>
    <t>S N A</t>
  </si>
  <si>
    <t>CMT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</si>
  <si>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</si>
  <si>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</si>
  <si>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</si>
  <si>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</si>
  <si>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</si>
  <si>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</si>
  <si>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</si>
  <si>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</si>
  <si>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</si>
  <si>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</si>
  <si>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MEG</t>
  </si>
  <si>
    <t>STB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</si>
  <si>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</si>
  <si>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</si>
  <si>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</si>
  <si>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</si>
  <si>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</si>
  <si>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</si>
  <si>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</si>
  <si>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</si>
  <si>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TIP</t>
  </si>
  <si>
    <t xml:space="preserve">STB </t>
  </si>
  <si>
    <t>Dividendes</t>
  </si>
  <si>
    <t>CNSS</t>
  </si>
  <si>
    <t>VENTE DEVISE</t>
  </si>
  <si>
    <t>FN160077</t>
  </si>
  <si>
    <t>EURO MEG</t>
  </si>
  <si>
    <t>$ MEG</t>
  </si>
  <si>
    <t>HEMPE</t>
  </si>
  <si>
    <t>FN170025</t>
  </si>
  <si>
    <t xml:space="preserve">HEMPE </t>
  </si>
  <si>
    <t>Plomb local</t>
  </si>
  <si>
    <t>Placement</t>
  </si>
  <si>
    <t>TAUX CNY/TND</t>
  </si>
  <si>
    <t>FH170007</t>
  </si>
  <si>
    <t>FH170009</t>
  </si>
  <si>
    <t>FH170010</t>
  </si>
  <si>
    <t>FH170011</t>
  </si>
  <si>
    <t>FH170012</t>
  </si>
  <si>
    <t>BILLET DE TRESORERIE</t>
  </si>
  <si>
    <t>FN170058</t>
  </si>
  <si>
    <t>BATTERIEDIENST</t>
  </si>
  <si>
    <t>FN180005</t>
  </si>
  <si>
    <t>RESTITUTION TVA</t>
  </si>
  <si>
    <t>NOURAKKUMULATOREN</t>
  </si>
  <si>
    <t>NOUR Allemagne</t>
  </si>
  <si>
    <t>Allemagne</t>
  </si>
  <si>
    <t>PRIME INVESTISSEMENT</t>
  </si>
  <si>
    <t>Adr fact</t>
  </si>
  <si>
    <t>Nom</t>
  </si>
  <si>
    <t>7R20002</t>
  </si>
  <si>
    <t>HAROUNI HAFSIA BT MOHAMED</t>
  </si>
  <si>
    <t>TAHER MESTIRI</t>
  </si>
  <si>
    <t>6R23155</t>
  </si>
  <si>
    <t>7R16041</t>
  </si>
  <si>
    <t>SALEM AGIL</t>
  </si>
  <si>
    <t>IMED BEN ZEKRI</t>
  </si>
  <si>
    <t>AMEL ZGUIDENE EP SADFI</t>
  </si>
  <si>
    <t>MOHAMED ZARAGA  Z P A</t>
  </si>
  <si>
    <t>ABDELKADER MOEZ BEN LAMINE</t>
  </si>
  <si>
    <t>MOHAMED BEN MOHAMED SAMIR</t>
  </si>
  <si>
    <t>BOUAZIZ SLAH</t>
  </si>
  <si>
    <t>8R09044</t>
  </si>
  <si>
    <t>KOUKI FAOUZI</t>
  </si>
  <si>
    <t>8R09060</t>
  </si>
  <si>
    <t>SAMIR BEN SLIMEN AOUADI</t>
  </si>
  <si>
    <t>1R03074</t>
  </si>
  <si>
    <t>BEJI FAYCEL</t>
  </si>
  <si>
    <t>HACHICHA THAMEUR</t>
  </si>
  <si>
    <t>MOHAMED RACHED AMAMOU</t>
  </si>
  <si>
    <t>STE SAAIDI PIECES  RECHANGE</t>
  </si>
  <si>
    <t>3R18123</t>
  </si>
  <si>
    <t>WAJDI BOUZGENDA</t>
  </si>
  <si>
    <t>3R18375</t>
  </si>
  <si>
    <t>MOHAMED AMINE BEN AMOR</t>
  </si>
  <si>
    <t>8R09054</t>
  </si>
  <si>
    <t>OUESLATI LOTFI B BELGACEM</t>
  </si>
  <si>
    <t>4R13116</t>
  </si>
  <si>
    <t>AHMED BEN ALI TEKAYA</t>
  </si>
  <si>
    <t>3R18384</t>
  </si>
  <si>
    <t>STE DES PIECES DE RECHANGE</t>
  </si>
  <si>
    <t>MANAI WAHID</t>
  </si>
  <si>
    <t>JALEL BEN AHMED EL GABSI</t>
  </si>
  <si>
    <t>STE ALBOURAQ PIECES AUTO</t>
  </si>
  <si>
    <t>3R18061</t>
  </si>
  <si>
    <t>COPI  AUTOS</t>
  </si>
  <si>
    <t>4R12228</t>
  </si>
  <si>
    <t>SOCIETE DARDOUR ET FILS</t>
  </si>
  <si>
    <t>3R18072</t>
  </si>
  <si>
    <t>SIRAJ BEN ZINA</t>
  </si>
  <si>
    <t>3R18207</t>
  </si>
  <si>
    <t>SMAOUI MOHSEN</t>
  </si>
  <si>
    <t>4R12236</t>
  </si>
  <si>
    <t>STE ELECTRICIA AUTO</t>
  </si>
  <si>
    <t>AMOR BEN ABDRAHMENE BIBANI</t>
  </si>
  <si>
    <t>NOUREDDINE B MOHAMOUD KNIOUA</t>
  </si>
  <si>
    <t>3R18234</t>
  </si>
  <si>
    <t>STE CDTPR</t>
  </si>
  <si>
    <t>KHALED DRIDI</t>
  </si>
  <si>
    <t>SMPA MASMOUDI PIECES AUTOS</t>
  </si>
  <si>
    <t>BELGACEM BEN BOUBAKER MEJRI</t>
  </si>
  <si>
    <t>JALELEDDINE B SALEM ZERELLI</t>
  </si>
  <si>
    <t>AYMEN BEN HAMMADI BENAMOR</t>
  </si>
  <si>
    <t>BOURAOUI LAMTI</t>
  </si>
  <si>
    <t>MAKNI HANEN</t>
  </si>
  <si>
    <t>4R14007</t>
  </si>
  <si>
    <t>PIECES AUTOS BEN ALAYA MED</t>
  </si>
  <si>
    <t>8R08045</t>
  </si>
  <si>
    <t>STE AOULED KHDHIRI SARL</t>
  </si>
  <si>
    <t>8R09020</t>
  </si>
  <si>
    <t>MAKREM ZAMMALI</t>
  </si>
  <si>
    <t>8R10052</t>
  </si>
  <si>
    <t>STE MAIS</t>
  </si>
  <si>
    <t>COMPTOIR METOUIEN AUTOMOBILE</t>
  </si>
  <si>
    <t>CHEDLY AOUINI</t>
  </si>
  <si>
    <t>MAJED BEN MED HAMMAMI</t>
  </si>
  <si>
    <t>SOCIETE AUTOS PIECES</t>
  </si>
  <si>
    <t>CHHIMI HENDA</t>
  </si>
  <si>
    <t>3R18119</t>
  </si>
  <si>
    <t>ZOUARI FRERES</t>
  </si>
  <si>
    <t>SOCIETE ALI PIECES AUTOS</t>
  </si>
  <si>
    <t>STE SLIM VENTE PIECES AUTOS</t>
  </si>
  <si>
    <t>3R18396</t>
  </si>
  <si>
    <t>3R15038</t>
  </si>
  <si>
    <t>ANIS BEN KHALIPHA RHAIEM</t>
  </si>
  <si>
    <t>4R13115</t>
  </si>
  <si>
    <t>SOCIETE WORLD PARTS</t>
  </si>
  <si>
    <t>STE MDIALE PCE AUTOMOBILES</t>
  </si>
  <si>
    <t>MOURAD BEN GACEM NALOUTI</t>
  </si>
  <si>
    <t>8R09023</t>
  </si>
  <si>
    <t>SOUADI ABDELKADER</t>
  </si>
  <si>
    <t>4R12231</t>
  </si>
  <si>
    <t>PROCAR TUNISIE</t>
  </si>
  <si>
    <t>COMPTOIR ABDENNADHER</t>
  </si>
  <si>
    <t>3R18264</t>
  </si>
  <si>
    <t>GUIDARA ABDALLAH</t>
  </si>
  <si>
    <t>BOUCHADDAKH KHALED</t>
  </si>
  <si>
    <t>STE COMPT EQUIP AUTOS</t>
  </si>
  <si>
    <t>3R18406</t>
  </si>
  <si>
    <t>SOSAPIA</t>
  </si>
  <si>
    <t>7R19061</t>
  </si>
  <si>
    <t>STE GENERALE AUTO DU SUD</t>
  </si>
  <si>
    <t>ALI YAHYAOUI</t>
  </si>
  <si>
    <t>STE UNIVSEL AUTOMOTIVES PART</t>
  </si>
  <si>
    <t>AOUINI SAFOUANE</t>
  </si>
  <si>
    <t>STE TOUNSI PIECES AUTO</t>
  </si>
  <si>
    <t>BEDOUI MANEL BT ALI</t>
  </si>
  <si>
    <t>3R18412</t>
  </si>
  <si>
    <t>STE REKIK AUTOS</t>
  </si>
  <si>
    <t>1R02280</t>
  </si>
  <si>
    <t>MOHSEN ZARAGA</t>
  </si>
  <si>
    <t>6R23153</t>
  </si>
  <si>
    <t>Echéance</t>
  </si>
  <si>
    <t>DIVERS ET IMPREVUE</t>
  </si>
  <si>
    <t>TRABELSI JAMEL</t>
  </si>
  <si>
    <t>Banque</t>
  </si>
  <si>
    <t>EL HORRY FARES PAWER AUTO</t>
  </si>
  <si>
    <t>NAJET BENT SALAH ZAMELI</t>
  </si>
  <si>
    <t>8R09006</t>
  </si>
  <si>
    <t>GHARBI JALEL BEN BRAHIM</t>
  </si>
  <si>
    <t>TYPE</t>
  </si>
  <si>
    <t>DESIGN</t>
  </si>
  <si>
    <t>OP N°</t>
  </si>
  <si>
    <t>DATE-OP</t>
  </si>
  <si>
    <t>DATE-RECU</t>
  </si>
  <si>
    <t>MT OUV</t>
  </si>
  <si>
    <t>REG</t>
  </si>
  <si>
    <t>MT</t>
  </si>
  <si>
    <t>N° CHQ</t>
  </si>
  <si>
    <t>STATUT</t>
  </si>
  <si>
    <t>CH</t>
  </si>
  <si>
    <t>ROYALTYRE</t>
  </si>
  <si>
    <t>TR</t>
  </si>
  <si>
    <t>EQUIPEMENT MODERNE</t>
  </si>
  <si>
    <t>Boudrant</t>
  </si>
  <si>
    <t>LA DOUANE</t>
  </si>
  <si>
    <t>SALAIRE</t>
  </si>
  <si>
    <t>00012403</t>
  </si>
  <si>
    <t>0002362</t>
  </si>
  <si>
    <t>HELA SEMMERI</t>
  </si>
  <si>
    <t>00005927</t>
  </si>
  <si>
    <t>MEGRINE</t>
  </si>
  <si>
    <t>0000507</t>
  </si>
  <si>
    <t>ZRIBI MAKRAM</t>
  </si>
  <si>
    <t>00006362</t>
  </si>
  <si>
    <t>0000724</t>
  </si>
  <si>
    <t>00006375</t>
  </si>
  <si>
    <t>0000730</t>
  </si>
  <si>
    <t>Cheque PF</t>
  </si>
  <si>
    <t>Cheque V</t>
  </si>
  <si>
    <t>00012564</t>
  </si>
  <si>
    <t>0002491</t>
  </si>
  <si>
    <t>COTE D'IVOIRE</t>
  </si>
  <si>
    <t>JILANI BEN AHMED CHNINA</t>
  </si>
  <si>
    <t>3R18047</t>
  </si>
  <si>
    <t>1R02257</t>
  </si>
  <si>
    <t>ESSKANDER SLIMAN</t>
  </si>
  <si>
    <t>FAKHREDDINE SAKYES</t>
  </si>
  <si>
    <t>00012719</t>
  </si>
  <si>
    <t>0002610</t>
  </si>
  <si>
    <t>C C A</t>
  </si>
  <si>
    <t>CREDIT DE GESTION</t>
  </si>
  <si>
    <t>SOTRAM</t>
  </si>
  <si>
    <t>FINANCES</t>
  </si>
  <si>
    <t>SALAIRE HADJI RIHAB</t>
  </si>
  <si>
    <t>HICHEM BEN IBRAHIM RAHALI</t>
  </si>
  <si>
    <t>8R08042</t>
  </si>
  <si>
    <t>KAIS</t>
  </si>
  <si>
    <t>N B I</t>
  </si>
  <si>
    <t>1R02199</t>
  </si>
  <si>
    <t>FATHI NAJJAR</t>
  </si>
  <si>
    <t>0000343</t>
  </si>
  <si>
    <t>HEMPE COS</t>
  </si>
  <si>
    <t>SMITEC</t>
  </si>
  <si>
    <t>1R06160</t>
  </si>
  <si>
    <t>SIA Italie</t>
  </si>
  <si>
    <t>00013343</t>
  </si>
  <si>
    <t>0003261</t>
  </si>
  <si>
    <t>STE B.ABDESSALEM PIECES AUTO</t>
  </si>
  <si>
    <t>1R05173</t>
  </si>
  <si>
    <t>STE EQUIP.INDUSTRIEL &amp; MARIT</t>
  </si>
  <si>
    <t>STE. COMMERCIALE DES PIECES</t>
  </si>
  <si>
    <t>STE HAJ TAIEB PIECES.RECHANG</t>
  </si>
  <si>
    <t>FN190017</t>
  </si>
  <si>
    <t>00013509</t>
  </si>
  <si>
    <t>00013506</t>
  </si>
  <si>
    <t>00013501</t>
  </si>
  <si>
    <t>00013500</t>
  </si>
  <si>
    <t>00013492</t>
  </si>
  <si>
    <t>0003396</t>
  </si>
  <si>
    <t>0003393</t>
  </si>
  <si>
    <t>0003388</t>
  </si>
  <si>
    <t>0003387</t>
  </si>
  <si>
    <t>0003379</t>
  </si>
  <si>
    <t>IRPP</t>
  </si>
  <si>
    <t>AGIOS</t>
  </si>
  <si>
    <t>STE CHAABANI AUTOS "S-C-A"</t>
  </si>
  <si>
    <t>FN190001</t>
  </si>
  <si>
    <t>1R05103</t>
  </si>
  <si>
    <t>RIDHA BEN ALI MENSI</t>
  </si>
  <si>
    <t>8R08026</t>
  </si>
  <si>
    <t>S.G.P</t>
  </si>
  <si>
    <t>OUERGHI MOUNIR B ABDELMAJID</t>
  </si>
  <si>
    <t>4R13137</t>
  </si>
  <si>
    <t>NASRALLAH BELGACEM B.HOUCH</t>
  </si>
  <si>
    <t>STE CENTRE NAOUALI SERVICES</t>
  </si>
  <si>
    <t>FN190050</t>
  </si>
  <si>
    <t>HAZEM</t>
  </si>
  <si>
    <t>KAMMOUN</t>
  </si>
  <si>
    <t>STA NOUR</t>
  </si>
  <si>
    <t>6R21055</t>
  </si>
  <si>
    <t>FN190068</t>
  </si>
  <si>
    <t>8R10053</t>
  </si>
  <si>
    <t>HAMIDA SHILI</t>
  </si>
  <si>
    <t>4R14039</t>
  </si>
  <si>
    <t>STE.MAGHR. DE PIECES DE RECH</t>
  </si>
  <si>
    <t>4R12104</t>
  </si>
  <si>
    <t>1R04121</t>
  </si>
  <si>
    <t>FN190076</t>
  </si>
  <si>
    <t>Echeance</t>
  </si>
  <si>
    <t>1R03169</t>
  </si>
  <si>
    <t>1R05184</t>
  </si>
  <si>
    <t>FN190089</t>
  </si>
  <si>
    <t>1R05042</t>
  </si>
  <si>
    <t>FN190091</t>
  </si>
  <si>
    <t>STE BEN MASSOUD FRERES</t>
  </si>
  <si>
    <t>8R08040</t>
  </si>
  <si>
    <t>STE MARIEM AGRICOLE</t>
  </si>
  <si>
    <t>STE GALAXY DE SRVICES</t>
  </si>
  <si>
    <t>00007804</t>
  </si>
  <si>
    <t>0006464</t>
  </si>
  <si>
    <t>1R05071</t>
  </si>
  <si>
    <t>1R02193</t>
  </si>
  <si>
    <t>4R13145</t>
  </si>
  <si>
    <t>POUR ECRITURE HORS EXPLOITAT</t>
  </si>
  <si>
    <t>STE GOMRI FRERES DE PIECES</t>
  </si>
  <si>
    <t>3R15036</t>
  </si>
  <si>
    <t>00015490</t>
  </si>
  <si>
    <t>0004937</t>
  </si>
  <si>
    <t>00007955</t>
  </si>
  <si>
    <t>0007329</t>
  </si>
  <si>
    <t>MICROPOROUS</t>
  </si>
  <si>
    <t>1R05034</t>
  </si>
  <si>
    <t>ESSAIED SALAH</t>
  </si>
  <si>
    <t>1R02097</t>
  </si>
  <si>
    <t>METACONCEPT</t>
  </si>
  <si>
    <t>FBI</t>
  </si>
  <si>
    <t>FN200025</t>
  </si>
  <si>
    <t>FP200006</t>
  </si>
  <si>
    <t>LYS IMPRESSION</t>
  </si>
  <si>
    <t>PROSID</t>
  </si>
  <si>
    <t>1R06125</t>
  </si>
  <si>
    <t>3R18337</t>
  </si>
  <si>
    <t>STE COMPTOIR PCES RCHGS+ELEC</t>
  </si>
  <si>
    <t>STE COGEP AUTO</t>
  </si>
  <si>
    <t>3R18039</t>
  </si>
  <si>
    <t>3R18380</t>
  </si>
  <si>
    <t>STE NEFZAWA EQUIPS GENERALE</t>
  </si>
  <si>
    <t>7R22044</t>
  </si>
  <si>
    <t>STE BEN BRAHIM  " SBB "</t>
  </si>
  <si>
    <t>8R11093</t>
  </si>
  <si>
    <t>CHIBANI BEN SALEM TAYEB</t>
  </si>
  <si>
    <t>1R02211</t>
  </si>
  <si>
    <t>ELHADHBA BT MED EL ZAIDI</t>
  </si>
  <si>
    <t>8R08050</t>
  </si>
  <si>
    <t>STE AL BARAKA EQUIP.GENERALE</t>
  </si>
  <si>
    <t>7R22039</t>
  </si>
  <si>
    <t>ELINOIL</t>
  </si>
  <si>
    <t>PAYEE PAR TOM</t>
  </si>
  <si>
    <t>1R01161</t>
  </si>
  <si>
    <t>BAAZAOUI SALAH</t>
  </si>
  <si>
    <t>3R14079</t>
  </si>
  <si>
    <t>Fournisseurs non remis</t>
  </si>
  <si>
    <t xml:space="preserve">Fournisseurs facture </t>
  </si>
  <si>
    <t>Fournisseurs en cours de signature</t>
  </si>
  <si>
    <t>PAIEMENT REMIS</t>
  </si>
  <si>
    <t>FN200031</t>
  </si>
  <si>
    <t>SOKAP AUTOS</t>
  </si>
  <si>
    <t>3R18426</t>
  </si>
  <si>
    <t>1R02232</t>
  </si>
  <si>
    <t>TAHER KABOUS ROYAL AUTO</t>
  </si>
  <si>
    <t>1R05194</t>
  </si>
  <si>
    <t>DOUIK PIECES AUTOS</t>
  </si>
  <si>
    <t>4R12177</t>
  </si>
  <si>
    <t>6R23165</t>
  </si>
  <si>
    <t>ACHAT TERRAIN</t>
  </si>
  <si>
    <t>1R05218</t>
  </si>
  <si>
    <t>1R01580</t>
  </si>
  <si>
    <t>1R02277</t>
  </si>
  <si>
    <t>SOCIETE EL HOUIOUI</t>
  </si>
  <si>
    <t>FN200034</t>
  </si>
  <si>
    <t>1R05195</t>
  </si>
  <si>
    <t>FN200040</t>
  </si>
  <si>
    <t>S P I R</t>
  </si>
  <si>
    <t>3R18411</t>
  </si>
  <si>
    <t>AWADNI MAATOUG</t>
  </si>
  <si>
    <t>6R23139</t>
  </si>
  <si>
    <t>1R05175</t>
  </si>
  <si>
    <t>FN200042</t>
  </si>
  <si>
    <t>FOURNISSEURS ACHATS</t>
  </si>
  <si>
    <t>1R04150</t>
  </si>
  <si>
    <t>1R02238</t>
  </si>
  <si>
    <t>FN200045</t>
  </si>
  <si>
    <t>AYMEN AMMAR</t>
  </si>
  <si>
    <t>3R18431</t>
  </si>
  <si>
    <t>FN200046</t>
  </si>
  <si>
    <t>FN200048</t>
  </si>
  <si>
    <t>1R01445</t>
  </si>
  <si>
    <t>SOUHEIL TEKAYA</t>
  </si>
  <si>
    <t>REZGUI ANIS BEN ALI BN AMARA</t>
  </si>
  <si>
    <t>8R10060</t>
  </si>
  <si>
    <t>FN200049</t>
  </si>
  <si>
    <t>ALIBI YASSMINA BENT FARHAT</t>
  </si>
  <si>
    <t>7R17057</t>
  </si>
  <si>
    <t>M P R- ESSID LASSAAD</t>
  </si>
  <si>
    <t>STE M W AUTO'S</t>
  </si>
  <si>
    <t>FN200052</t>
  </si>
  <si>
    <t>FN200054</t>
  </si>
  <si>
    <t>STE BEN MECHRI AUTO PIECES</t>
  </si>
  <si>
    <t>8R09088</t>
  </si>
  <si>
    <t>FN200055</t>
  </si>
  <si>
    <t>FN200053</t>
  </si>
  <si>
    <t>00016688</t>
  </si>
  <si>
    <t>0005880</t>
  </si>
  <si>
    <t>LA POSTE</t>
  </si>
  <si>
    <t>FN200056</t>
  </si>
  <si>
    <t>7R17059</t>
  </si>
  <si>
    <t>SOTRAM 2</t>
  </si>
  <si>
    <t>STE BOUKHZAR SARL</t>
  </si>
  <si>
    <t>FN200059</t>
  </si>
  <si>
    <t>STAM</t>
  </si>
  <si>
    <t>HOUCINE B. ABDELHAMID BOUONI</t>
  </si>
  <si>
    <t>7R19069</t>
  </si>
  <si>
    <t>FN200061</t>
  </si>
  <si>
    <t>FN200063</t>
  </si>
  <si>
    <t xml:space="preserve">SIA </t>
  </si>
  <si>
    <t>SOLDE EXPORT</t>
  </si>
  <si>
    <t>FN200068</t>
  </si>
  <si>
    <t>FN200069</t>
  </si>
  <si>
    <t>SOUFIANE MANNAI</t>
  </si>
  <si>
    <t>FN200067</t>
  </si>
  <si>
    <t>00017179</t>
  </si>
  <si>
    <t>0006294</t>
  </si>
  <si>
    <t>FATMA KTATA ( ETS EHK )</t>
  </si>
  <si>
    <t>3R18434</t>
  </si>
  <si>
    <t>STE LIZIDI ACCESSOIRES AUTOS</t>
  </si>
  <si>
    <t>4R15060</t>
  </si>
  <si>
    <t>ECHEANCIER 2021</t>
  </si>
  <si>
    <t>Total 01/2021</t>
  </si>
  <si>
    <t>Total 03/2021</t>
  </si>
  <si>
    <t>Total 04/2021</t>
  </si>
  <si>
    <t>Total 06/2021</t>
  </si>
  <si>
    <t>Total 07/2021</t>
  </si>
  <si>
    <t>Total 09/2021</t>
  </si>
  <si>
    <t>Total 10/2021</t>
  </si>
  <si>
    <t>Total 12/2021</t>
  </si>
  <si>
    <t>STB Meg</t>
  </si>
  <si>
    <t>TOTAL 2021</t>
  </si>
  <si>
    <t>MISSAOUI RIBEH BENT ARBI</t>
  </si>
  <si>
    <t>6R23118</t>
  </si>
  <si>
    <t>FN210001</t>
  </si>
  <si>
    <t>FN210002</t>
  </si>
  <si>
    <t>LINA METAL</t>
  </si>
  <si>
    <t>FN210004</t>
  </si>
  <si>
    <t>STE ESPACE.ARTS.DECOR.FER</t>
  </si>
  <si>
    <t>6R24016</t>
  </si>
  <si>
    <t>1R05209</t>
  </si>
  <si>
    <t>1R07047</t>
  </si>
  <si>
    <t>FN210007</t>
  </si>
  <si>
    <t>RIAHI TAREK B HMIDA B MED</t>
  </si>
  <si>
    <t>1R03157</t>
  </si>
  <si>
    <t>MARWEN BEN MED BEN HLIMA</t>
  </si>
  <si>
    <t>4R13152</t>
  </si>
  <si>
    <t>MOHAMED AYOUB TOUNSI</t>
  </si>
  <si>
    <t>3R18436</t>
  </si>
  <si>
    <t>1R05181</t>
  </si>
  <si>
    <t>1R06038</t>
  </si>
  <si>
    <t>CNY</t>
  </si>
  <si>
    <t>1R05217</t>
  </si>
  <si>
    <t>1R06161</t>
  </si>
  <si>
    <t>1R02148</t>
  </si>
  <si>
    <t>SO.CO.PI</t>
  </si>
  <si>
    <t>FN210009</t>
  </si>
  <si>
    <t>FN210010</t>
  </si>
  <si>
    <t>GERMENT</t>
  </si>
  <si>
    <t>LC</t>
  </si>
  <si>
    <t>1R01456</t>
  </si>
  <si>
    <t>1R05210</t>
  </si>
  <si>
    <t>STE COMPTOIR MARITINE DJERBA</t>
  </si>
  <si>
    <t>FN210014</t>
  </si>
  <si>
    <t>FN210015</t>
  </si>
  <si>
    <t>00017815</t>
  </si>
  <si>
    <t>0006832</t>
  </si>
  <si>
    <t>FOURN ACHATS COMPTANT</t>
  </si>
  <si>
    <t>1R01518</t>
  </si>
  <si>
    <t>1R02247</t>
  </si>
  <si>
    <t>1R07041</t>
  </si>
  <si>
    <t>NANJIN YAT</t>
  </si>
  <si>
    <t>HAKIM</t>
  </si>
  <si>
    <t>4R12279</t>
  </si>
  <si>
    <t>STE CAP  AUTO PIECES SA</t>
  </si>
  <si>
    <t>1R05228</t>
  </si>
  <si>
    <t>SOCIETE HNIA</t>
  </si>
  <si>
    <t>1R03131</t>
  </si>
  <si>
    <t>FN210017</t>
  </si>
  <si>
    <t>FN210020</t>
  </si>
  <si>
    <t>1R01540</t>
  </si>
  <si>
    <t>SAMI GALLAS</t>
  </si>
  <si>
    <t>4R12278</t>
  </si>
  <si>
    <t>FN210006</t>
  </si>
  <si>
    <t>FN210021</t>
  </si>
  <si>
    <t>FN210022</t>
  </si>
  <si>
    <t>SKANDER MABROUK</t>
  </si>
  <si>
    <t>4R12196</t>
  </si>
  <si>
    <t>STE DOGHRI AL BARAKA</t>
  </si>
  <si>
    <t>STE. MODERNE AUTO</t>
  </si>
  <si>
    <t>1R02031</t>
  </si>
  <si>
    <t>STE ALHADITHA DE PIECES AUTO</t>
  </si>
  <si>
    <t>6R21187</t>
  </si>
  <si>
    <t>1R02150</t>
  </si>
  <si>
    <t>STB Zriba</t>
  </si>
  <si>
    <t>FN210027</t>
  </si>
  <si>
    <t>FN210028</t>
  </si>
  <si>
    <t>FN210018</t>
  </si>
  <si>
    <t>1R12001</t>
  </si>
  <si>
    <t>SO CO TEM</t>
  </si>
  <si>
    <t>1R01598</t>
  </si>
  <si>
    <t>CHAABANI OKBA BEN ALI</t>
  </si>
  <si>
    <t>7R16082</t>
  </si>
  <si>
    <t>STE BOUKHRIS PICES.RECHANGES</t>
  </si>
  <si>
    <t>4R14075</t>
  </si>
  <si>
    <t>BEN MECHRI SALAH B KHOUMAIES</t>
  </si>
  <si>
    <t>8R09086</t>
  </si>
  <si>
    <t>SOCIETE EL KOUKI</t>
  </si>
  <si>
    <t>FN210032</t>
  </si>
  <si>
    <t>BEN TAHA PIECES AUTO</t>
  </si>
  <si>
    <t>1R03194</t>
  </si>
  <si>
    <t>FN210040</t>
  </si>
  <si>
    <t>00018440</t>
  </si>
  <si>
    <t>0007349</t>
  </si>
  <si>
    <t>AST (AVENIR SERVICE TRANSPOR</t>
  </si>
  <si>
    <t>Agence</t>
  </si>
  <si>
    <t>STUFEME</t>
  </si>
  <si>
    <t>KALLEL HATEM</t>
  </si>
  <si>
    <t>3R18317</t>
  </si>
  <si>
    <t>1R02264</t>
  </si>
  <si>
    <t>1R02141</t>
  </si>
  <si>
    <t>1R04146</t>
  </si>
  <si>
    <t>FN210048</t>
  </si>
  <si>
    <t>NANJING YAT LC</t>
  </si>
  <si>
    <t>00018545</t>
  </si>
  <si>
    <t>0007368</t>
  </si>
  <si>
    <t>INNORPI</t>
  </si>
  <si>
    <t>STE REGUIGUI PNEUMATIQUE</t>
  </si>
  <si>
    <t>SEIFEDDINE BEN ALI</t>
  </si>
  <si>
    <t>3R18442</t>
  </si>
  <si>
    <t>1R01010</t>
  </si>
  <si>
    <t>OMEGA PIECES</t>
  </si>
  <si>
    <t>1R04157</t>
  </si>
  <si>
    <t>ESSAFI AUTO</t>
  </si>
  <si>
    <t>1R03176</t>
  </si>
  <si>
    <t>6R21145</t>
  </si>
  <si>
    <t>HAIKEL BEN MOULDI ESSAHLI</t>
  </si>
  <si>
    <t>FN210053</t>
  </si>
  <si>
    <t>FN210056</t>
  </si>
  <si>
    <t>FN210058</t>
  </si>
  <si>
    <t>FN210059</t>
  </si>
  <si>
    <t>FIDHA AMINE B FATHI B HEDI</t>
  </si>
  <si>
    <t>8R08037</t>
  </si>
  <si>
    <t>RAMEH JAMILA BEN SADOK</t>
  </si>
  <si>
    <t>1R01492</t>
  </si>
  <si>
    <t>STE ELWASAT</t>
  </si>
  <si>
    <t>3R15047</t>
  </si>
  <si>
    <t>AHMED BEN FETHI CHOUCHENE</t>
  </si>
  <si>
    <t>3R15050</t>
  </si>
  <si>
    <t>LC BTL</t>
  </si>
  <si>
    <t>FN210060</t>
  </si>
  <si>
    <t>00018663</t>
  </si>
  <si>
    <t>0007402</t>
  </si>
  <si>
    <t>IFC (INTERNATIONAL FREIGHT</t>
  </si>
  <si>
    <t>STE COGEPA</t>
  </si>
  <si>
    <t>1R02235</t>
  </si>
  <si>
    <t>1R05196</t>
  </si>
  <si>
    <t>STE GLOBALE BATTERIES DAOUDI</t>
  </si>
  <si>
    <t>1R02287</t>
  </si>
  <si>
    <t>MOUHAMED GDEMME</t>
  </si>
  <si>
    <t>YACOUBI BEN MOULDI EL ABED</t>
  </si>
  <si>
    <t>7R19018</t>
  </si>
  <si>
    <t>JOUINI AUTO " J A "</t>
  </si>
  <si>
    <t>1R04156</t>
  </si>
  <si>
    <t>STE WAFA DAMMAK</t>
  </si>
  <si>
    <t>3R18440</t>
  </si>
  <si>
    <t>STE  K M P R</t>
  </si>
  <si>
    <t>4R13154</t>
  </si>
  <si>
    <t>CHIMEX</t>
  </si>
  <si>
    <t>JIHED ELARBI</t>
  </si>
  <si>
    <t>STE METHAMEN AUTO PLUS</t>
  </si>
  <si>
    <t>SEA LOG</t>
  </si>
  <si>
    <t>0007436</t>
  </si>
  <si>
    <t>I F C</t>
  </si>
  <si>
    <t>00018816</t>
  </si>
  <si>
    <t>FN210069</t>
  </si>
  <si>
    <t>00018831</t>
  </si>
  <si>
    <t>0007440</t>
  </si>
  <si>
    <t>FN210070</t>
  </si>
  <si>
    <t>BATTERIES USAGEES</t>
  </si>
  <si>
    <t>PLOMB TUBE</t>
  </si>
  <si>
    <t>PLOMB D'ŒUVRE</t>
  </si>
  <si>
    <t>ETAIN PUR</t>
  </si>
  <si>
    <t>KAIS TAYACHI</t>
  </si>
  <si>
    <t>SLIM AYADI</t>
  </si>
  <si>
    <t>Amount</t>
  </si>
  <si>
    <t>1R02282</t>
  </si>
  <si>
    <t>COMPTOIR AUTO.SVCES RAPIDES</t>
  </si>
  <si>
    <t>TOTAL CHEQUE</t>
  </si>
  <si>
    <t>TOTAL TRAITE</t>
  </si>
  <si>
    <t>STTM</t>
  </si>
  <si>
    <t>FN210077</t>
  </si>
  <si>
    <t>6R23172</t>
  </si>
  <si>
    <t>GHARBI BILEL BEN ELARBI</t>
  </si>
  <si>
    <t>7R17058</t>
  </si>
  <si>
    <t>FN210071</t>
  </si>
  <si>
    <t>FN210074</t>
  </si>
  <si>
    <t>LIN</t>
  </si>
  <si>
    <t>STE DABBABI PCS.RCH.AUTO.AGR</t>
  </si>
  <si>
    <t>7R16092</t>
  </si>
  <si>
    <t>HADDAD MAKHLOUF</t>
  </si>
  <si>
    <t>6R23159</t>
  </si>
  <si>
    <t>MECONDOR</t>
  </si>
  <si>
    <t>FN210078</t>
  </si>
  <si>
    <t>3R18373</t>
  </si>
  <si>
    <t>FOUED BEN SADOK KACEM</t>
  </si>
  <si>
    <t>1R05235</t>
  </si>
  <si>
    <t>BT SERVICES SURAL</t>
  </si>
  <si>
    <t>1R06146</t>
  </si>
  <si>
    <t>FN210081</t>
  </si>
  <si>
    <t>STE DITRI-FILTRE</t>
  </si>
  <si>
    <t>4R12252</t>
  </si>
  <si>
    <t>KOTNI ALI BEN SALAH</t>
  </si>
  <si>
    <t>6R21197</t>
  </si>
  <si>
    <t>1R02237</t>
  </si>
  <si>
    <t>JIANGSU</t>
  </si>
  <si>
    <t>FN210085</t>
  </si>
  <si>
    <t>1R04105</t>
  </si>
  <si>
    <t>FIXNGO</t>
  </si>
  <si>
    <t>FN210089</t>
  </si>
  <si>
    <t>FN210090</t>
  </si>
  <si>
    <t>BAYDER EQUIP.AGRIC &amp; INDUSTR</t>
  </si>
  <si>
    <t>8R11106</t>
  </si>
  <si>
    <t>MONDHER MEFTAH</t>
  </si>
  <si>
    <t>1R01470</t>
  </si>
  <si>
    <t>FN210101</t>
  </si>
  <si>
    <t>6R21178</t>
  </si>
  <si>
    <t>FN210102</t>
  </si>
  <si>
    <t>FN210103</t>
  </si>
  <si>
    <t>STE CHAKER &amp;C IE PIECES AUTO</t>
  </si>
  <si>
    <t>1R02303</t>
  </si>
  <si>
    <t>1R02138</t>
  </si>
  <si>
    <t>MOHAMED NACEUR ABDELLI</t>
  </si>
  <si>
    <t>7R17011</t>
  </si>
  <si>
    <t>FN210104</t>
  </si>
  <si>
    <t>STE MECHERGUI EZZEDINE P.AUT</t>
  </si>
  <si>
    <t>8R10059</t>
  </si>
  <si>
    <t>6R21074</t>
  </si>
  <si>
    <t>1R02082</t>
  </si>
  <si>
    <t>MONBAT</t>
  </si>
  <si>
    <t>Prix d'achat Batterie, Plomb et Etain 10/01/2022</t>
  </si>
  <si>
    <t>STE MRABET AUTO</t>
  </si>
  <si>
    <t>GROUPMENT MEDECIN DE TRAVAIL</t>
  </si>
  <si>
    <t>FN220001</t>
  </si>
  <si>
    <t>HASSINI AHMED BEN MOHAMED</t>
  </si>
  <si>
    <t>1R03149</t>
  </si>
  <si>
    <t>SOCIETE " CAMPU-CAR "</t>
  </si>
  <si>
    <t>1R05238</t>
  </si>
  <si>
    <t>1R05234</t>
  </si>
  <si>
    <t>EL WIFAK AUTO</t>
  </si>
  <si>
    <t>1R01609</t>
  </si>
  <si>
    <t>MAROUA BENT NEJIB AAZOUZI</t>
  </si>
  <si>
    <t>1R05236</t>
  </si>
  <si>
    <t>due date</t>
  </si>
  <si>
    <t>amount received</t>
  </si>
  <si>
    <t>date received</t>
  </si>
  <si>
    <t xml:space="preserve">Amount </t>
  </si>
  <si>
    <t>balance</t>
  </si>
  <si>
    <t>FN220002</t>
  </si>
  <si>
    <t>GOLDS FILTRES</t>
  </si>
  <si>
    <t>1R04129</t>
  </si>
  <si>
    <t>HAKIM BEN SADOK KHEMIS</t>
  </si>
  <si>
    <t>4R12227</t>
  </si>
  <si>
    <t>FN220004</t>
  </si>
  <si>
    <t>YTY AUTO</t>
  </si>
  <si>
    <t>1R03198</t>
  </si>
  <si>
    <t>FN220005</t>
  </si>
  <si>
    <t>ST TOTAL SALES COMPANY</t>
  </si>
  <si>
    <t>STE IDEAL  MOTEUR</t>
  </si>
  <si>
    <t>4R13142</t>
  </si>
  <si>
    <t>CARREFOUR BATTERIES</t>
  </si>
  <si>
    <t>1R02289</t>
  </si>
  <si>
    <t>7R19070</t>
  </si>
  <si>
    <t>MEJDI NAJET BENT IBRAHIM</t>
  </si>
  <si>
    <t>7R22048</t>
  </si>
  <si>
    <t>STE SUD EQUIPEMENT GENERALE</t>
  </si>
  <si>
    <t>1R03199</t>
  </si>
  <si>
    <t>STE PIECE AUTO TUNISIENNE</t>
  </si>
  <si>
    <t>FN220008</t>
  </si>
  <si>
    <t>HYSY</t>
  </si>
  <si>
    <t>FN220010</t>
  </si>
  <si>
    <t>8R08047</t>
  </si>
  <si>
    <t>STE ALHAYET PARTS</t>
  </si>
  <si>
    <t>4R14077</t>
  </si>
  <si>
    <t>MATHLOUTHI WALID B ABDLWAHEB</t>
  </si>
  <si>
    <t>FN220013</t>
  </si>
  <si>
    <t>SNR</t>
  </si>
  <si>
    <t>S J D A</t>
  </si>
  <si>
    <t>6R21199</t>
  </si>
  <si>
    <t>LES EQUIPEMENTS MARITIMES DE</t>
  </si>
  <si>
    <t>STE AUTO SERVICE PLUS</t>
  </si>
  <si>
    <t>1R03118</t>
  </si>
  <si>
    <t>STE AFRICA DES PIECES AUTOS</t>
  </si>
  <si>
    <t>1R05186</t>
  </si>
  <si>
    <t>DERBEL AHMED</t>
  </si>
  <si>
    <t>3R18448</t>
  </si>
  <si>
    <t>STC</t>
  </si>
  <si>
    <t>DROSS</t>
  </si>
  <si>
    <t>FN220014</t>
  </si>
  <si>
    <t>FN220016</t>
  </si>
  <si>
    <t>STE BEDOUI MOTORS SERVICES</t>
  </si>
  <si>
    <t>4R12281</t>
  </si>
  <si>
    <t>PIECES AUTOS MED AZZOUZ</t>
  </si>
  <si>
    <t>4R14062</t>
  </si>
  <si>
    <t>STE DES EQUIP.INDUST.&amp;TRANSP</t>
  </si>
  <si>
    <t>4R12240</t>
  </si>
  <si>
    <t>CHEQUE 09/2022</t>
  </si>
  <si>
    <t>FN210108</t>
  </si>
  <si>
    <t>SPZ</t>
  </si>
  <si>
    <t>FN220022</t>
  </si>
  <si>
    <t>MONBAT 03</t>
  </si>
  <si>
    <t>ZIED BEN ALI MABROUKI</t>
  </si>
  <si>
    <t>8R06003</t>
  </si>
  <si>
    <t>ABDELMAJID BEN HASSEN AMIRI</t>
  </si>
  <si>
    <t>8R06002</t>
  </si>
  <si>
    <t>STE    N S P C    TUNISIA</t>
  </si>
  <si>
    <t>8R08053</t>
  </si>
  <si>
    <t>6r21055</t>
  </si>
  <si>
    <t>6R23151</t>
  </si>
  <si>
    <t>H2M</t>
  </si>
  <si>
    <t>AUGMENTATION CAPITAL</t>
  </si>
  <si>
    <t xml:space="preserve">CCA </t>
  </si>
  <si>
    <t>ACCUMA 09</t>
  </si>
  <si>
    <t>STE OUBAY PIECES AUTOMOBILES</t>
  </si>
  <si>
    <t>SFAXIEN INDUSTRI.AUTOMOBILE</t>
  </si>
  <si>
    <t>STE COMPTOIR VOITURE MODERNE</t>
  </si>
  <si>
    <t>1R01590</t>
  </si>
  <si>
    <t>STE CHERIF ELECTRICITE AUTO</t>
  </si>
  <si>
    <t>STE GEN.ELCTRIQUE AUTOMOBILE</t>
  </si>
  <si>
    <t>1R07062</t>
  </si>
  <si>
    <t>ETAB. FARHAT BOUJELBAN</t>
  </si>
  <si>
    <t>3R18101</t>
  </si>
  <si>
    <t>GUIZANI FETHI</t>
  </si>
  <si>
    <t>1R01050</t>
  </si>
  <si>
    <t>FN220024</t>
  </si>
  <si>
    <t>STE RANEN.PIECES DE RECHANGE</t>
  </si>
  <si>
    <t>3R18430</t>
  </si>
  <si>
    <t>FATHI BEN FRADJ AZOUZI</t>
  </si>
  <si>
    <t>8R11061</t>
  </si>
  <si>
    <t>STE GHAMMOUR ENAKHIL</t>
  </si>
  <si>
    <t>6r23139</t>
  </si>
  <si>
    <t>1R02298</t>
  </si>
  <si>
    <t>6R21181</t>
  </si>
  <si>
    <t>FN210079</t>
  </si>
  <si>
    <t>MONDIAL BATTERIES</t>
  </si>
  <si>
    <t>1R02295</t>
  </si>
  <si>
    <t>CHERIF MOHAMED</t>
  </si>
  <si>
    <t>1R01511</t>
  </si>
  <si>
    <t>STE MANEL AUTO-SOMA-</t>
  </si>
  <si>
    <t>1R01389</t>
  </si>
  <si>
    <t>BEN ALI ZINA BT SASSI</t>
  </si>
  <si>
    <t>SOCIETE</t>
  </si>
  <si>
    <t>FOURNISSEUR</t>
  </si>
  <si>
    <t>MARCHANDISES</t>
  </si>
  <si>
    <t>DEVISE</t>
  </si>
  <si>
    <t>MONTANT FACT</t>
  </si>
  <si>
    <t>AVANCE</t>
  </si>
  <si>
    <t>DATE AVANCE</t>
  </si>
  <si>
    <t>DATE LIVRAISON</t>
  </si>
  <si>
    <t>DATE REGLEMENT</t>
  </si>
  <si>
    <t>MONTANT REGLEMENT</t>
  </si>
  <si>
    <t>SOVEMA</t>
  </si>
  <si>
    <t>MOULES</t>
  </si>
  <si>
    <t xml:space="preserve">PUNCHING </t>
  </si>
  <si>
    <t>BOTOU</t>
  </si>
  <si>
    <t>WET SCRUBBER</t>
  </si>
  <si>
    <t>UNITE DE FUSION DE PLOMB</t>
  </si>
  <si>
    <t>CASSE BATTERIE</t>
  </si>
  <si>
    <t>FN220026</t>
  </si>
  <si>
    <t>ACCUMA 10</t>
  </si>
  <si>
    <t>ACCUMA 11</t>
  </si>
  <si>
    <t>FN220028</t>
  </si>
  <si>
    <t>FN220029</t>
  </si>
  <si>
    <t>STE ZORRAGA PICES AUTOS</t>
  </si>
  <si>
    <t>1R02306</t>
  </si>
  <si>
    <t>1R05206</t>
  </si>
  <si>
    <t>PIECES 9</t>
  </si>
  <si>
    <t>1R02292</t>
  </si>
  <si>
    <t>STE LA RECHANGE AUTOMOBILE</t>
  </si>
  <si>
    <t>6R21162</t>
  </si>
  <si>
    <t>CHEQUE 10/2022</t>
  </si>
  <si>
    <t>00020498</t>
  </si>
  <si>
    <t>0007906</t>
  </si>
  <si>
    <t>Trans Glory Tunise</t>
  </si>
  <si>
    <t>S N R</t>
  </si>
  <si>
    <t>TUNISHIP</t>
  </si>
  <si>
    <t>CMA CGM</t>
  </si>
  <si>
    <t>00020540</t>
  </si>
  <si>
    <t>0007949</t>
  </si>
  <si>
    <t>PELIPAPER</t>
  </si>
  <si>
    <t>STE MEMMI-AUTO ET COMPAGNIES</t>
  </si>
  <si>
    <t>4R13134</t>
  </si>
  <si>
    <t>3R18053</t>
  </si>
  <si>
    <t>STE ARFA AUTO PLUS</t>
  </si>
  <si>
    <t>1R02231</t>
  </si>
  <si>
    <t>SOCIETE DRIDI AUTO (SDA)</t>
  </si>
  <si>
    <t>1R02174</t>
  </si>
  <si>
    <t>6R21169</t>
  </si>
  <si>
    <t>EQUIP. AUTOS MOKNINE</t>
  </si>
  <si>
    <t>4R13048</t>
  </si>
  <si>
    <t>BEDOUI MONGI BEN SALEM</t>
  </si>
  <si>
    <t>3R15005</t>
  </si>
  <si>
    <t>KALLEL MAJDI</t>
  </si>
  <si>
    <t>3R18451</t>
  </si>
  <si>
    <t>STE RELAI NAITIC EXPRESS RNE</t>
  </si>
  <si>
    <t>1S02174</t>
  </si>
  <si>
    <t>STE BEN AISSA AUTO</t>
  </si>
  <si>
    <t>4R13149</t>
  </si>
  <si>
    <t>STE TLILI AUTO</t>
  </si>
  <si>
    <t>8R11101</t>
  </si>
  <si>
    <t>OUERFELLI IMEDEDDINE B.SALAH</t>
  </si>
  <si>
    <t>8R11098</t>
  </si>
  <si>
    <t>NEJIB GADHOUM</t>
  </si>
  <si>
    <t>4R12181</t>
  </si>
  <si>
    <t>MOHAMMED BEN NOURI MSAKNI</t>
  </si>
  <si>
    <t>3R18353</t>
  </si>
  <si>
    <t>NEJI EL JAZI</t>
  </si>
  <si>
    <t>NAILA BEN AHMED JEMAI</t>
  </si>
  <si>
    <t>1R06126</t>
  </si>
  <si>
    <t>CHEQUE 11/2022</t>
  </si>
  <si>
    <t>SPHD-SELMA PRODUITS</t>
  </si>
  <si>
    <t>STIRELEC COMMERCE</t>
  </si>
  <si>
    <t>GENMAR</t>
  </si>
  <si>
    <t>FN220035</t>
  </si>
  <si>
    <t>EQUIPEMENT VOITURES    [EVE]</t>
  </si>
  <si>
    <t>1R01460</t>
  </si>
  <si>
    <t>STE HAMI AUTO</t>
  </si>
  <si>
    <t>1R05188</t>
  </si>
  <si>
    <t>STE MECHERGUI D'EQUIP. AUTOS</t>
  </si>
  <si>
    <t>8R10038</t>
  </si>
  <si>
    <t>ABDELMAKSOUD IMED B LAZHAR</t>
  </si>
  <si>
    <t>6R24029</t>
  </si>
  <si>
    <t>6R23167</t>
  </si>
  <si>
    <t>STE MESTIRI ET FILS</t>
  </si>
  <si>
    <t>4R12189</t>
  </si>
  <si>
    <t>4R13028</t>
  </si>
  <si>
    <t>STE EQUIP.GEN.BAROUDI[E.G.B]</t>
  </si>
  <si>
    <t>1R05072</t>
  </si>
  <si>
    <t>STE OULED SASSI</t>
  </si>
  <si>
    <t>4R13155</t>
  </si>
  <si>
    <t>4R12263</t>
  </si>
  <si>
    <t>SAADI ABDALLAH</t>
  </si>
  <si>
    <t>4R14030</t>
  </si>
  <si>
    <t>LATRACHAUTO</t>
  </si>
  <si>
    <t>3R18450</t>
  </si>
  <si>
    <t>NADER.COMRC.INTERNATIONALE</t>
  </si>
  <si>
    <t>4R12274</t>
  </si>
  <si>
    <t>STE AL HAMD PIECE AUTO</t>
  </si>
  <si>
    <t>4R15058</t>
  </si>
  <si>
    <t>STE YASSINE PETROLIUM</t>
  </si>
  <si>
    <t>4R15035</t>
  </si>
  <si>
    <t>STE MARETH AUTO SERVICES</t>
  </si>
  <si>
    <t>CONTRAT N°311449</t>
  </si>
  <si>
    <t>POLO SEDAN</t>
  </si>
  <si>
    <t>N°</t>
  </si>
  <si>
    <t>PRINCIPAL</t>
  </si>
  <si>
    <t>INTERET</t>
  </si>
  <si>
    <t>TVA</t>
  </si>
  <si>
    <t>FRAIS</t>
  </si>
  <si>
    <t>TOTAL TTC</t>
  </si>
  <si>
    <t xml:space="preserve">Total </t>
  </si>
  <si>
    <t>Règlement</t>
  </si>
  <si>
    <t>Restant dû</t>
  </si>
  <si>
    <t>FN220038</t>
  </si>
  <si>
    <t>FN220039</t>
  </si>
  <si>
    <t>00020817</t>
  </si>
  <si>
    <t>00020810</t>
  </si>
  <si>
    <t>00020808</t>
  </si>
  <si>
    <t>0008187</t>
  </si>
  <si>
    <t>0008180</t>
  </si>
  <si>
    <t>0008178</t>
  </si>
  <si>
    <t>HYDRO WATER</t>
  </si>
  <si>
    <t>PAYEE</t>
  </si>
  <si>
    <t>T = 3,21</t>
  </si>
  <si>
    <t>SOCIETE MANNAI BATIMENT</t>
  </si>
  <si>
    <t>STE BOUANI.PIECES .RECHANGE</t>
  </si>
  <si>
    <t>1R01582</t>
  </si>
  <si>
    <t>STE GATOUFI GENERAL PIECES</t>
  </si>
  <si>
    <t>6R21202</t>
  </si>
  <si>
    <t>ATECH RENT CAR</t>
  </si>
  <si>
    <t>1S02207</t>
  </si>
  <si>
    <t>BEN DKHIL FREDJ BEN HASSAN</t>
  </si>
  <si>
    <t>GRAJA NIZAR "GENERAL AUTO"</t>
  </si>
  <si>
    <t>3R18389</t>
  </si>
  <si>
    <t>NASRI MOKHTAR B.ABDERRAHMEN</t>
  </si>
  <si>
    <t>7R16094</t>
  </si>
  <si>
    <t>STE KZ PIECES AUTOS</t>
  </si>
  <si>
    <t>3R18382</t>
  </si>
  <si>
    <t>FREDJ BEN KHALIFA KLEBI</t>
  </si>
  <si>
    <t>3R15017</t>
  </si>
  <si>
    <t>STE QUALITY SPARE PARTS</t>
  </si>
  <si>
    <t>CHEQUE 12/2022</t>
  </si>
  <si>
    <t>ACCUMA 12</t>
  </si>
  <si>
    <t>ACCUMA 13</t>
  </si>
  <si>
    <t>ACCUMA 14</t>
  </si>
  <si>
    <t>ACCUMA 15</t>
  </si>
  <si>
    <t>ACCUMA 16</t>
  </si>
  <si>
    <t>SOVEMA 3</t>
  </si>
  <si>
    <t>MONBAT 04</t>
  </si>
  <si>
    <t>MONBAT 05</t>
  </si>
  <si>
    <t>MONBAT 06</t>
  </si>
  <si>
    <t>MONBAT 07</t>
  </si>
  <si>
    <t>MONBAT 08</t>
  </si>
  <si>
    <t>YUCRY</t>
  </si>
  <si>
    <t>MOH KHALED BOUKERI</t>
  </si>
  <si>
    <t>1R03195</t>
  </si>
  <si>
    <t>EZZEDDINE LETIFI</t>
  </si>
  <si>
    <t>7R16055</t>
  </si>
  <si>
    <t>GARA NABIL BEN BECHIR</t>
  </si>
  <si>
    <t>1R04098</t>
  </si>
  <si>
    <t>HATEM BEN MOHAMED BELGITH</t>
  </si>
  <si>
    <t>8R08054</t>
  </si>
  <si>
    <t>RACHED BEN BRAHIM MAMMACHA</t>
  </si>
  <si>
    <t>7R20003</t>
  </si>
  <si>
    <t>FAROUK SAADANI</t>
  </si>
  <si>
    <t>1R07063</t>
  </si>
  <si>
    <t>SOCIETE AU COEUR DU DESERT</t>
  </si>
  <si>
    <t>7S20009</t>
  </si>
  <si>
    <t>MOUNIR AROUS</t>
  </si>
  <si>
    <t>FN220050</t>
  </si>
  <si>
    <t>FN220053</t>
  </si>
  <si>
    <t>FN220049</t>
  </si>
  <si>
    <t>FN220046</t>
  </si>
  <si>
    <t>FN220047</t>
  </si>
  <si>
    <t>FN220048</t>
  </si>
  <si>
    <t>BATCAR</t>
  </si>
  <si>
    <t>FN220051</t>
  </si>
  <si>
    <t>FN220052</t>
  </si>
  <si>
    <t>FN220054</t>
  </si>
  <si>
    <t>PREVENTION PLUS</t>
  </si>
  <si>
    <t>1r04150</t>
  </si>
  <si>
    <t>3r18264</t>
  </si>
  <si>
    <t>STE IRADA PIECES AUTOS</t>
  </si>
  <si>
    <t>1R02300</t>
  </si>
  <si>
    <t>KHOULOUD EXPRESS</t>
  </si>
  <si>
    <t>1R01596</t>
  </si>
  <si>
    <t>SOCIETE RECTIF</t>
  </si>
  <si>
    <t>1R05200</t>
  </si>
  <si>
    <t>ELLOUZE RAJA</t>
  </si>
  <si>
    <t>1R03134</t>
  </si>
  <si>
    <t>1R05159</t>
  </si>
  <si>
    <t>1r02194</t>
  </si>
  <si>
    <t>1r01562</t>
  </si>
  <si>
    <t>AUTO ZONE</t>
  </si>
  <si>
    <t>1r03188</t>
  </si>
  <si>
    <t>ANIS BEN REHAIEM NASRI</t>
  </si>
  <si>
    <t>8R10032</t>
  </si>
  <si>
    <t>HICHRI MOHAMED</t>
  </si>
  <si>
    <t>1R03189</t>
  </si>
  <si>
    <t>AYADI IBRAHIM</t>
  </si>
  <si>
    <t>3R18446</t>
  </si>
  <si>
    <t>STE KHAMMARIA PIECE RECHANGE</t>
  </si>
  <si>
    <t>1R07065</t>
  </si>
  <si>
    <t>HAJJI MALEK BEN MED LAID</t>
  </si>
  <si>
    <t>7R19075</t>
  </si>
  <si>
    <t>HAMDI BAYA ECHATTI</t>
  </si>
  <si>
    <t>4R12245</t>
  </si>
  <si>
    <t>ITALY</t>
  </si>
  <si>
    <t>SOCIETE REVOLON</t>
  </si>
  <si>
    <t>FOURNISSEUR HORS EXPLOITAT.</t>
  </si>
  <si>
    <t>SFAX</t>
  </si>
  <si>
    <t>MICROPOROUS 05</t>
  </si>
  <si>
    <t>CONTRAT N°311502</t>
  </si>
  <si>
    <t>SUZUKI SWIFT</t>
  </si>
  <si>
    <t>ACCUMA 17</t>
  </si>
  <si>
    <t>ACCUMA 18</t>
  </si>
  <si>
    <t>FRIMAX</t>
  </si>
  <si>
    <t>KHAMIS FAHIM BEN SADOK</t>
  </si>
  <si>
    <t>4R15056</t>
  </si>
  <si>
    <t>TLATI MOHAMED</t>
  </si>
  <si>
    <t>6R23181</t>
  </si>
  <si>
    <t>6r21162</t>
  </si>
  <si>
    <t>SOCIETE GENERAL DE PIECES</t>
  </si>
  <si>
    <t>3R18321</t>
  </si>
  <si>
    <t>SMART CAR SERVICES</t>
  </si>
  <si>
    <t>4R13151</t>
  </si>
  <si>
    <t>STE RJEB AUTO</t>
  </si>
  <si>
    <t>STE LARMA</t>
  </si>
  <si>
    <t>4R15051</t>
  </si>
  <si>
    <t>LA PIECE EURO-JAPONAISE</t>
  </si>
  <si>
    <t>4R15029</t>
  </si>
  <si>
    <t>STE KHELIFI PIECES.RECHANGE</t>
  </si>
  <si>
    <t>6R23173</t>
  </si>
  <si>
    <t>CHEQUE 01/2023</t>
  </si>
  <si>
    <t>CONTRAT N°311510</t>
  </si>
  <si>
    <t>SUZUKI CIAZ</t>
  </si>
  <si>
    <t>CHEQUE</t>
  </si>
  <si>
    <t>4R12222</t>
  </si>
  <si>
    <t>STE ROUA VENTE ET ACHAT EN</t>
  </si>
  <si>
    <t>1R04120</t>
  </si>
  <si>
    <t>ABDELKADER B YOUSSEF GHARBI</t>
  </si>
  <si>
    <t>3r18452</t>
  </si>
  <si>
    <t>FREMAS AUTO</t>
  </si>
  <si>
    <t>3R18452</t>
  </si>
  <si>
    <t>6R21155</t>
  </si>
  <si>
    <t>SOCIETE CHAIBI DE CARBURANT</t>
  </si>
  <si>
    <t>1R02083</t>
  </si>
  <si>
    <t>STE MATEUR QUINC [SOGEMAQ]</t>
  </si>
  <si>
    <t>1R06149</t>
  </si>
  <si>
    <t>HELA FERJANI NEE AJMI</t>
  </si>
  <si>
    <t>1S01264</t>
  </si>
  <si>
    <t>STE HARECH TRANS.TERRESTRE</t>
  </si>
  <si>
    <t>1R06174</t>
  </si>
  <si>
    <t>STE AB AUTO</t>
  </si>
  <si>
    <t>6R24022</t>
  </si>
  <si>
    <t>STE TAYEB PIECES AUTOMOBILES</t>
  </si>
  <si>
    <t>3R18336</t>
  </si>
  <si>
    <t>STE PIECES AUTOS JAPONAISES</t>
  </si>
  <si>
    <t>7R19081</t>
  </si>
  <si>
    <t>SO.M.E.G</t>
  </si>
  <si>
    <t>1R02241</t>
  </si>
  <si>
    <t>STE YOSR DE PIECES AUTOS</t>
  </si>
  <si>
    <t>1R05187</t>
  </si>
  <si>
    <t>SAMI BEN EZZEDINE B ABDALLAH</t>
  </si>
  <si>
    <t>1R01132</t>
  </si>
  <si>
    <t>MAISON ROULT &amp; PNEU.</t>
  </si>
  <si>
    <t>1R01592</t>
  </si>
  <si>
    <t>STE PNEUS&amp;SERVICES TECHNIQUE</t>
  </si>
  <si>
    <t>1R05231</t>
  </si>
  <si>
    <t>STE RAWCHEM AUTO PARTS</t>
  </si>
  <si>
    <t>1R01564</t>
  </si>
  <si>
    <t>AMENI DES PIECES DETACHEES</t>
  </si>
  <si>
    <t>1r06038</t>
  </si>
  <si>
    <t>1R01548</t>
  </si>
  <si>
    <t>BEN SALEM MALIKA</t>
  </si>
  <si>
    <t>1r06160</t>
  </si>
  <si>
    <t>1R04164</t>
  </si>
  <si>
    <t>STE GHAZEL DES PNEUS</t>
  </si>
  <si>
    <t>2RE</t>
  </si>
  <si>
    <t>STI-RELEC</t>
  </si>
  <si>
    <t>DELTA ELECTRICAL SOLUTIONS</t>
  </si>
  <si>
    <t>3R18274</t>
  </si>
  <si>
    <t>STE HSOUNA FRIKHA ET FILS</t>
  </si>
  <si>
    <t>3R18036</t>
  </si>
  <si>
    <t>HADHRI MOUHED BEN HAMOUDA</t>
  </si>
  <si>
    <t>1R05148</t>
  </si>
  <si>
    <t>STE COMP. GENERAL EQUIPEMENT</t>
  </si>
  <si>
    <t>1R03201</t>
  </si>
  <si>
    <t>STE AUTOLEAD</t>
  </si>
  <si>
    <t>1R01575</t>
  </si>
  <si>
    <t>STE FARAH</t>
  </si>
  <si>
    <t>FN220058</t>
  </si>
  <si>
    <t>SOCIETE HPR INDUSTRIES</t>
  </si>
  <si>
    <t>STE MOHSEN GUEDRI</t>
  </si>
  <si>
    <t>ACCUMA 19</t>
  </si>
  <si>
    <t>ACCUMA 20</t>
  </si>
  <si>
    <t>ACCUMA 21</t>
  </si>
  <si>
    <t>FN220059</t>
  </si>
  <si>
    <t>FN220062</t>
  </si>
  <si>
    <t>7R20020</t>
  </si>
  <si>
    <t>ELKHALDI ANIS B MED LAKHDHAR</t>
  </si>
  <si>
    <t>1R05237</t>
  </si>
  <si>
    <t>SOCIETE ZGOLLI TRAC</t>
  </si>
  <si>
    <t>4S12082</t>
  </si>
  <si>
    <t>STE BSA VOYAGES</t>
  </si>
  <si>
    <t>1R02270</t>
  </si>
  <si>
    <t>STE TAHRI STATION SERVICES</t>
  </si>
  <si>
    <t>4R14056</t>
  </si>
  <si>
    <t>MEHREZ BEN MOHAMED GUIZANI</t>
  </si>
  <si>
    <t>1S01209</t>
  </si>
  <si>
    <t>STE TIME</t>
  </si>
  <si>
    <t>3R18438</t>
  </si>
  <si>
    <t>4R12282</t>
  </si>
  <si>
    <t>STE GENERALE ELECTRIQUE PLUS</t>
  </si>
  <si>
    <t>3R18160</t>
  </si>
  <si>
    <t>S M E A</t>
  </si>
  <si>
    <t>1R01514</t>
  </si>
  <si>
    <t>LES HERITIERS AHMED EL KATEB</t>
  </si>
  <si>
    <t>1R06170</t>
  </si>
  <si>
    <t>LAHBIB BADREDDINE</t>
  </si>
  <si>
    <t>1R05198</t>
  </si>
  <si>
    <t>STE EL MABROUK</t>
  </si>
  <si>
    <t>4S12085</t>
  </si>
  <si>
    <t>STE BSA IMMOBILIERE</t>
  </si>
  <si>
    <t>4R14086</t>
  </si>
  <si>
    <t>YOSRI BAAZAOUI</t>
  </si>
  <si>
    <t>6R23144</t>
  </si>
  <si>
    <t>HAMZA BALBALI</t>
  </si>
  <si>
    <t>6r21196</t>
  </si>
  <si>
    <t>6R23174</t>
  </si>
  <si>
    <t>SORECOM</t>
  </si>
  <si>
    <t>8R10042</t>
  </si>
  <si>
    <t>SEDGHIANI ABDELHAFID</t>
  </si>
  <si>
    <t>8R11109</t>
  </si>
  <si>
    <t>SOCIETE   " BSPIA "</t>
  </si>
  <si>
    <t>8R08039</t>
  </si>
  <si>
    <t>STE MEZRI.VTE PCE.RECH.AGRIC</t>
  </si>
  <si>
    <t>3R15019</t>
  </si>
  <si>
    <t>FERJANI FATHALLAH</t>
  </si>
  <si>
    <t>6r21192</t>
  </si>
  <si>
    <t>1R01517</t>
  </si>
  <si>
    <t>NAIM BERRICH</t>
  </si>
  <si>
    <t>6r23167</t>
  </si>
  <si>
    <t>1R05153</t>
  </si>
  <si>
    <t>BRAHIM BEN MOHAMED MEDDEB</t>
  </si>
  <si>
    <t>1R01610</t>
  </si>
  <si>
    <t>LE MATERIEL AGRICOLE</t>
  </si>
  <si>
    <t>4R12113</t>
  </si>
  <si>
    <t>HATEM BEN SALAH KRAIEM</t>
  </si>
  <si>
    <t>6r21201</t>
  </si>
  <si>
    <t>1S02073</t>
  </si>
  <si>
    <t>1R02192</t>
  </si>
  <si>
    <t>COMPTOIR PIECES AUTO ET</t>
  </si>
  <si>
    <t>4R13090</t>
  </si>
  <si>
    <t>NEGGAZ MONGI</t>
  </si>
  <si>
    <t>4R15046</t>
  </si>
  <si>
    <t>STE AUTO PRO</t>
  </si>
  <si>
    <t>1s02174</t>
  </si>
  <si>
    <t>8R09079</t>
  </si>
  <si>
    <t>NABIHA REZGUI BEN HABIB</t>
  </si>
  <si>
    <t>1R07043</t>
  </si>
  <si>
    <t>STATION DE SERVICE SHELL</t>
  </si>
  <si>
    <t>4R13041</t>
  </si>
  <si>
    <t>SOCIETE ZARRAD ET CIE</t>
  </si>
  <si>
    <t>1R02278</t>
  </si>
  <si>
    <t>STE FREE RENT A CAR</t>
  </si>
  <si>
    <t>1R01562</t>
  </si>
  <si>
    <t>1R03173</t>
  </si>
  <si>
    <t>AVEA MAGHREB</t>
  </si>
  <si>
    <t>3R15042</t>
  </si>
  <si>
    <t>BADREDDDINE MED.B AHMED</t>
  </si>
  <si>
    <t>4R15040</t>
  </si>
  <si>
    <t>LAJNEF AHMED B BELGACEM</t>
  </si>
  <si>
    <t>4R13135</t>
  </si>
  <si>
    <t>ZIED ABDELMALEK</t>
  </si>
  <si>
    <t>4R14069</t>
  </si>
  <si>
    <t>STE BEN ABDERRAZEK NASRI</t>
  </si>
  <si>
    <t>7r17057</t>
  </si>
  <si>
    <t>7r19061</t>
  </si>
  <si>
    <t>8R08023</t>
  </si>
  <si>
    <t>HOUCINE LOUSSAIEF</t>
  </si>
  <si>
    <t>1R05208</t>
  </si>
  <si>
    <t>STE ASIE AUTOMOBILE SERVICES</t>
  </si>
  <si>
    <t>1S01266</t>
  </si>
  <si>
    <t>STE NASR CONTRACTORS</t>
  </si>
  <si>
    <t>4R12276</t>
  </si>
  <si>
    <t>KRIAA AHMED</t>
  </si>
  <si>
    <t>4R14047</t>
  </si>
  <si>
    <t>EL BARAKA VENTE PIECES RECH.</t>
  </si>
  <si>
    <t>1R01600</t>
  </si>
  <si>
    <t>STE PIECES AUTO ROUTE X</t>
  </si>
  <si>
    <t>3r18039</t>
  </si>
  <si>
    <t>3R15037</t>
  </si>
  <si>
    <t>STE M&amp;M EQUIPEMENTS DE PECHE</t>
  </si>
  <si>
    <t>4R13153</t>
  </si>
  <si>
    <t>STE ELWIFAK.PIECES.RECHANGES</t>
  </si>
  <si>
    <t>6r23165</t>
  </si>
  <si>
    <t>1R01195</t>
  </si>
  <si>
    <t>CHAMAKHI YOUSSEF</t>
  </si>
  <si>
    <t>1R05233</t>
  </si>
  <si>
    <t>KHALFA ABDELKADER</t>
  </si>
  <si>
    <t>1R05214</t>
  </si>
  <si>
    <t>STE RAMI.VNTE.PICES.RECHANGE</t>
  </si>
  <si>
    <t>1R01604</t>
  </si>
  <si>
    <t>HACHEM AUTOS</t>
  </si>
  <si>
    <t>1R04163</t>
  </si>
  <si>
    <t>STE DOUBLE L AUTOS</t>
  </si>
  <si>
    <t>4R14073</t>
  </si>
  <si>
    <t>SELMI HANEN BT ALI</t>
  </si>
  <si>
    <t>4r12196</t>
  </si>
  <si>
    <t>STE KACEM ET FRERES</t>
  </si>
  <si>
    <t>4R13147</t>
  </si>
  <si>
    <t>JAADI MONCEF</t>
  </si>
  <si>
    <t>4R14029</t>
  </si>
  <si>
    <t>STE CIPA</t>
  </si>
  <si>
    <t>4R12262</t>
  </si>
  <si>
    <t>SOCIETE C P R A</t>
  </si>
  <si>
    <t>3R18410</t>
  </si>
  <si>
    <t>STE SARRA AUTO</t>
  </si>
  <si>
    <t>4R13125</t>
  </si>
  <si>
    <t>STE     SCAPA</t>
  </si>
  <si>
    <t>3R18331</t>
  </si>
  <si>
    <t>STE EL GHARBI EQUIP.GENERAL</t>
  </si>
  <si>
    <t>4R14015</t>
  </si>
  <si>
    <t>STE BELMABROUK DES TRAVAUX</t>
  </si>
  <si>
    <t>7S22006</t>
  </si>
  <si>
    <t>NEJI KHIAREDDINE</t>
  </si>
  <si>
    <t>4R14034</t>
  </si>
  <si>
    <t>STE COMPTOIR SFAXIEN PIECES</t>
  </si>
  <si>
    <t>3R18338</t>
  </si>
  <si>
    <t>S T A A S</t>
  </si>
  <si>
    <t>4R12182</t>
  </si>
  <si>
    <t>STE GLE DE COMMERCE PIECES</t>
  </si>
  <si>
    <t>7R22002</t>
  </si>
  <si>
    <t>LOTFI BEN MOHAMED KRIAA</t>
  </si>
  <si>
    <t>4R12220</t>
  </si>
  <si>
    <t>STE BOUAJILA ALI DE TP</t>
  </si>
  <si>
    <t>7S22007</t>
  </si>
  <si>
    <t>ISMAIL BEN OTHMAN KARAOULI</t>
  </si>
  <si>
    <t>7R19052</t>
  </si>
  <si>
    <t>QNB</t>
  </si>
  <si>
    <t>Solde au 30/09/2022</t>
  </si>
  <si>
    <t>EXPRESS TRANSIT</t>
  </si>
  <si>
    <t>CHAMBRE DE COMMERCE</t>
  </si>
  <si>
    <t>SOLDE au 21/09/2022</t>
  </si>
  <si>
    <t>1r03157</t>
  </si>
  <si>
    <t>1r04157</t>
  </si>
  <si>
    <t>1r05034</t>
  </si>
  <si>
    <t>1r12001</t>
  </si>
  <si>
    <t>AHMED ALI IMEN</t>
  </si>
  <si>
    <t>1R02272</t>
  </si>
  <si>
    <t>SOCIETE DE ROUTE ET BATIMENT</t>
  </si>
  <si>
    <t>1S02041</t>
  </si>
  <si>
    <t>TALBI ALI BEN ABDENNABI</t>
  </si>
  <si>
    <t>4R14076</t>
  </si>
  <si>
    <t>6r23153</t>
  </si>
  <si>
    <t>6r23151</t>
  </si>
  <si>
    <t>STE COMPTOIR DE COMMERCE</t>
  </si>
  <si>
    <t>6R23179</t>
  </si>
  <si>
    <t>MOURAD THABET</t>
  </si>
  <si>
    <t>6R21078</t>
  </si>
  <si>
    <t>6R21201</t>
  </si>
  <si>
    <t>6r23144</t>
  </si>
  <si>
    <t>CHEQUE 02/2023</t>
  </si>
  <si>
    <t>R.FINANCE MEGRINE</t>
  </si>
  <si>
    <t>BSA</t>
  </si>
  <si>
    <t>00021662</t>
  </si>
  <si>
    <t>00022357</t>
  </si>
  <si>
    <t>00021745</t>
  </si>
  <si>
    <t>00022089</t>
  </si>
  <si>
    <t>00022198</t>
  </si>
  <si>
    <t>00022229</t>
  </si>
  <si>
    <t>00022279</t>
  </si>
  <si>
    <t>00022497</t>
  </si>
  <si>
    <t>00022230</t>
  </si>
  <si>
    <t>00021873</t>
  </si>
  <si>
    <t>00022400</t>
  </si>
  <si>
    <t>00021908</t>
  </si>
  <si>
    <t>00021785</t>
  </si>
  <si>
    <t>00021784</t>
  </si>
  <si>
    <t>00021783</t>
  </si>
  <si>
    <t>00021753</t>
  </si>
  <si>
    <t>00021479</t>
  </si>
  <si>
    <t>00021472</t>
  </si>
  <si>
    <t>00021462</t>
  </si>
  <si>
    <t>00021669</t>
  </si>
  <si>
    <t>00021825</t>
  </si>
  <si>
    <t>00021661</t>
  </si>
  <si>
    <t>00021656</t>
  </si>
  <si>
    <t>0008904</t>
  </si>
  <si>
    <t>0008977</t>
  </si>
  <si>
    <t>0009251</t>
  </si>
  <si>
    <t>0009333</t>
  </si>
  <si>
    <t>0009349</t>
  </si>
  <si>
    <t>0009403</t>
  </si>
  <si>
    <t>0009350</t>
  </si>
  <si>
    <t>0009083</t>
  </si>
  <si>
    <t>0009498</t>
  </si>
  <si>
    <t>0009114</t>
  </si>
  <si>
    <t>0008999</t>
  </si>
  <si>
    <t>0008998</t>
  </si>
  <si>
    <t>0008997</t>
  </si>
  <si>
    <t>0008984</t>
  </si>
  <si>
    <t>0008756</t>
  </si>
  <si>
    <t>0008749</t>
  </si>
  <si>
    <t>0008740</t>
  </si>
  <si>
    <t>0008909</t>
  </si>
  <si>
    <t>0009049</t>
  </si>
  <si>
    <t>0008903</t>
  </si>
  <si>
    <t>0008897</t>
  </si>
  <si>
    <t>GENPACK</t>
  </si>
  <si>
    <t>STE PLASTIFILM</t>
  </si>
  <si>
    <t>COMPTOIR AGRICOLE INDUSTRIEL</t>
  </si>
  <si>
    <t>ROYAL CERT MAGHREB</t>
  </si>
  <si>
    <t>PESAGE INDUSTRIEL</t>
  </si>
  <si>
    <t>MFN AUTOMATION-SARL</t>
  </si>
  <si>
    <t>HTRI</t>
  </si>
  <si>
    <t>MODELEC</t>
  </si>
  <si>
    <t>MAERSK  TUNISIE</t>
  </si>
  <si>
    <t>GERMANETTI</t>
  </si>
  <si>
    <t>TR03130</t>
  </si>
  <si>
    <t>TR03150</t>
  </si>
  <si>
    <t>00011064</t>
  </si>
  <si>
    <t>00011088</t>
  </si>
  <si>
    <t>00011002</t>
  </si>
  <si>
    <t>00011084</t>
  </si>
  <si>
    <t>00011083</t>
  </si>
  <si>
    <t>00010799</t>
  </si>
  <si>
    <t>00011068</t>
  </si>
  <si>
    <t>00011046</t>
  </si>
  <si>
    <t>00010800</t>
  </si>
  <si>
    <t>00010713</t>
  </si>
  <si>
    <t>0008526</t>
  </si>
  <si>
    <t>0008538</t>
  </si>
  <si>
    <t>0008520</t>
  </si>
  <si>
    <t>0001603</t>
  </si>
  <si>
    <t>0000895</t>
  </si>
  <si>
    <t>0009217</t>
  </si>
  <si>
    <t>0008530</t>
  </si>
  <si>
    <t>0008443</t>
  </si>
  <si>
    <t>0009218</t>
  </si>
  <si>
    <t>0008400</t>
  </si>
  <si>
    <t>TOTAL TUNISIE</t>
  </si>
  <si>
    <t>REFLEX NUMERIQUE</t>
  </si>
  <si>
    <t>GLOBAL NET</t>
  </si>
  <si>
    <t>ATCM</t>
  </si>
  <si>
    <t>GAFSA</t>
  </si>
  <si>
    <t xml:space="preserve">Ma羡re  Nabil dabboussi   </t>
  </si>
  <si>
    <t>00022581</t>
  </si>
  <si>
    <t>0009646</t>
  </si>
  <si>
    <t>STE ACHREF SERVICES</t>
  </si>
  <si>
    <t>GENERAL INCENDIE</t>
  </si>
  <si>
    <t>MPE INDUSTRIAL</t>
  </si>
  <si>
    <t>GreenLab</t>
  </si>
  <si>
    <t>S. T. E. G.</t>
  </si>
  <si>
    <t>00022629</t>
  </si>
  <si>
    <t>0009689</t>
  </si>
  <si>
    <t>0009705</t>
  </si>
  <si>
    <t>PALLISER</t>
  </si>
  <si>
    <t>00022724</t>
  </si>
  <si>
    <t>00022710</t>
  </si>
  <si>
    <t>0009749</t>
  </si>
  <si>
    <t>MSC</t>
  </si>
  <si>
    <t>SOCOTU</t>
  </si>
  <si>
    <t>AQUA SERVICES</t>
  </si>
  <si>
    <t>TR03187</t>
  </si>
  <si>
    <t>00022827</t>
  </si>
  <si>
    <t>00022616</t>
  </si>
  <si>
    <t>0009678</t>
  </si>
  <si>
    <t>TUNISIE VEHICULES INDUSTRIEL</t>
  </si>
  <si>
    <t>AMINE BOUALEGUE</t>
  </si>
  <si>
    <t>TR03210</t>
  </si>
  <si>
    <t>00022848</t>
  </si>
  <si>
    <t>0009858</t>
  </si>
  <si>
    <t>Ets LAOUANI</t>
  </si>
  <si>
    <t>AIR LIQUIDE TUNISIE</t>
  </si>
  <si>
    <t>GROUPE GAZELLE SAHARA</t>
  </si>
  <si>
    <t>ESILAB</t>
  </si>
  <si>
    <t>00022958</t>
  </si>
  <si>
    <t>00022960</t>
  </si>
  <si>
    <t>00022961</t>
  </si>
  <si>
    <t>00022972</t>
  </si>
  <si>
    <t>00022977</t>
  </si>
  <si>
    <t>00022978</t>
  </si>
  <si>
    <t>00022985</t>
  </si>
  <si>
    <t>00023007</t>
  </si>
  <si>
    <t>0009950</t>
  </si>
  <si>
    <t>0009952</t>
  </si>
  <si>
    <t>0009962</t>
  </si>
  <si>
    <t>0009967</t>
  </si>
  <si>
    <t>0009972</t>
  </si>
  <si>
    <t>0009995</t>
  </si>
  <si>
    <t>TR03220</t>
  </si>
  <si>
    <t>TR03222</t>
  </si>
  <si>
    <t>00023013</t>
  </si>
  <si>
    <t>ch</t>
  </si>
  <si>
    <t>0010001</t>
  </si>
  <si>
    <t>ALPHA FORD</t>
  </si>
  <si>
    <t>Electro Diesel Tunisie</t>
  </si>
  <si>
    <t>00011289</t>
  </si>
  <si>
    <t>00011281</t>
  </si>
  <si>
    <t>00011280</t>
  </si>
  <si>
    <t>00011279</t>
  </si>
  <si>
    <t>00011278</t>
  </si>
  <si>
    <t>00011277</t>
  </si>
  <si>
    <t>00011276</t>
  </si>
  <si>
    <t>00011275</t>
  </si>
  <si>
    <t>00011273</t>
  </si>
  <si>
    <t>00011271</t>
  </si>
  <si>
    <t>00011270</t>
  </si>
  <si>
    <t>00011269</t>
  </si>
  <si>
    <t>00011268</t>
  </si>
  <si>
    <t>00011265</t>
  </si>
  <si>
    <t>00011264</t>
  </si>
  <si>
    <t>00011263</t>
  </si>
  <si>
    <t>00011262</t>
  </si>
  <si>
    <t>00011257</t>
  </si>
  <si>
    <t>00011244</t>
  </si>
  <si>
    <t>00011236</t>
  </si>
  <si>
    <t>00011230</t>
  </si>
  <si>
    <t>00011215</t>
  </si>
  <si>
    <t>00011212</t>
  </si>
  <si>
    <t>00011211</t>
  </si>
  <si>
    <t>00011198</t>
  </si>
  <si>
    <t>00011197</t>
  </si>
  <si>
    <t>00011178</t>
  </si>
  <si>
    <t>00011177</t>
  </si>
  <si>
    <t>00011176</t>
  </si>
  <si>
    <t>00011174</t>
  </si>
  <si>
    <t>00011152</t>
  </si>
  <si>
    <t>00011150</t>
  </si>
  <si>
    <t>00011148</t>
  </si>
  <si>
    <t>00011144</t>
  </si>
  <si>
    <t>00011143</t>
  </si>
  <si>
    <t>00011142</t>
  </si>
  <si>
    <t>00011140</t>
  </si>
  <si>
    <t>00011116</t>
  </si>
  <si>
    <t>00011141</t>
  </si>
  <si>
    <t>00011129</t>
  </si>
  <si>
    <t>00011121</t>
  </si>
  <si>
    <t>VI</t>
  </si>
  <si>
    <t>0009708</t>
  </si>
  <si>
    <t>0001618</t>
  </si>
  <si>
    <t>0001617</t>
  </si>
  <si>
    <t>0000913</t>
  </si>
  <si>
    <t>0000894</t>
  </si>
  <si>
    <t>0009704</t>
  </si>
  <si>
    <t>0000622</t>
  </si>
  <si>
    <t>0009186</t>
  </si>
  <si>
    <t>0009185</t>
  </si>
  <si>
    <t>0009184</t>
  </si>
  <si>
    <t>0009183</t>
  </si>
  <si>
    <t>0009180</t>
  </si>
  <si>
    <t>0009179</t>
  </si>
  <si>
    <t>0009178</t>
  </si>
  <si>
    <t>0009177</t>
  </si>
  <si>
    <t>0009176</t>
  </si>
  <si>
    <t>0002188</t>
  </si>
  <si>
    <t>0000909</t>
  </si>
  <si>
    <t>0002186</t>
  </si>
  <si>
    <t>0009167</t>
  </si>
  <si>
    <t>0009164</t>
  </si>
  <si>
    <t>0009163</t>
  </si>
  <si>
    <t>0000888</t>
  </si>
  <si>
    <t>0000906</t>
  </si>
  <si>
    <t>0009156</t>
  </si>
  <si>
    <t>0009155</t>
  </si>
  <si>
    <t>0009154</t>
  </si>
  <si>
    <t>0009132</t>
  </si>
  <si>
    <t>0009126</t>
  </si>
  <si>
    <t>0009124</t>
  </si>
  <si>
    <t>0009122</t>
  </si>
  <si>
    <t>0000901</t>
  </si>
  <si>
    <t>0000615</t>
  </si>
  <si>
    <t>0001608</t>
  </si>
  <si>
    <t>0008548</t>
  </si>
  <si>
    <t>0008545</t>
  </si>
  <si>
    <t>0000883</t>
  </si>
  <si>
    <t>0000614</t>
  </si>
  <si>
    <t>0002177</t>
  </si>
  <si>
    <t>JEBALI HAMED</t>
  </si>
  <si>
    <t>OIL LIBYA</t>
  </si>
  <si>
    <t>STE HBH</t>
  </si>
  <si>
    <t>HOUSSEM MOUSSA</t>
  </si>
  <si>
    <t>TUNICOM</t>
  </si>
  <si>
    <t>SONOLESE Sarl</t>
  </si>
  <si>
    <t>STE MARIEM</t>
  </si>
  <si>
    <t>COMPTOIR ZAGHOUAN DU BOIS</t>
  </si>
  <si>
    <t>CEH-CPT DE L'EQU HAMMAMET</t>
  </si>
  <si>
    <t>STE MNASRIA DES METALS</t>
  </si>
  <si>
    <t>STE TOP ETANCHEITE</t>
  </si>
  <si>
    <t>RETAURANT LE BON GOUT</t>
  </si>
  <si>
    <t>00023076</t>
  </si>
  <si>
    <t>00023088</t>
  </si>
  <si>
    <t>00023091</t>
  </si>
  <si>
    <t>00023092</t>
  </si>
  <si>
    <t>00023097</t>
  </si>
  <si>
    <t>00023100</t>
  </si>
  <si>
    <t>00023111</t>
  </si>
  <si>
    <t>0010161</t>
  </si>
  <si>
    <t>0010172</t>
  </si>
  <si>
    <t>0010175</t>
  </si>
  <si>
    <t>0010026</t>
  </si>
  <si>
    <t>00023204</t>
  </si>
  <si>
    <t>00023202</t>
  </si>
  <si>
    <t>00023199</t>
  </si>
  <si>
    <t>00023194</t>
  </si>
  <si>
    <t>00023193</t>
  </si>
  <si>
    <t>00023189</t>
  </si>
  <si>
    <t>00023188</t>
  </si>
  <si>
    <t>00023187</t>
  </si>
  <si>
    <t>00023174</t>
  </si>
  <si>
    <t>00023169</t>
  </si>
  <si>
    <t>00023158</t>
  </si>
  <si>
    <t>00023152</t>
  </si>
  <si>
    <t>0010108</t>
  </si>
  <si>
    <t>0010102</t>
  </si>
  <si>
    <t>0010101</t>
  </si>
  <si>
    <t>0010100</t>
  </si>
  <si>
    <t>0010092</t>
  </si>
  <si>
    <t>0010089</t>
  </si>
  <si>
    <t>STE EL KHADRA</t>
  </si>
  <si>
    <t>GENERALE CHIMIE</t>
  </si>
  <si>
    <t>TR03227</t>
  </si>
  <si>
    <t>TR03229</t>
  </si>
  <si>
    <t>TR03236</t>
  </si>
  <si>
    <t>TR03237</t>
  </si>
  <si>
    <t>TR03245</t>
  </si>
  <si>
    <t>TR03246</t>
  </si>
  <si>
    <t>TR03248</t>
  </si>
  <si>
    <t>TR03249</t>
  </si>
  <si>
    <t>OB</t>
  </si>
  <si>
    <t>OB00091</t>
  </si>
  <si>
    <t>00023296</t>
  </si>
  <si>
    <t>00023291</t>
  </si>
  <si>
    <t>00023281</t>
  </si>
  <si>
    <t>00023276</t>
  </si>
  <si>
    <t>00023275</t>
  </si>
  <si>
    <t>00023272</t>
  </si>
  <si>
    <t>00023271</t>
  </si>
  <si>
    <t>00023268</t>
  </si>
  <si>
    <t>00023266</t>
  </si>
  <si>
    <t>00023252</t>
  </si>
  <si>
    <t>00023250</t>
  </si>
  <si>
    <t>00023240</t>
  </si>
  <si>
    <t>00023234</t>
  </si>
  <si>
    <t>00023232</t>
  </si>
  <si>
    <t>00023231</t>
  </si>
  <si>
    <t>00023229</t>
  </si>
  <si>
    <t>0010227</t>
  </si>
  <si>
    <t>TR03267</t>
  </si>
  <si>
    <t>0010210</t>
  </si>
  <si>
    <t>0010209</t>
  </si>
  <si>
    <t>0010206</t>
  </si>
  <si>
    <t>0010203</t>
  </si>
  <si>
    <t>0010201</t>
  </si>
  <si>
    <t>0010186</t>
  </si>
  <si>
    <t>0010184</t>
  </si>
  <si>
    <t>PRECISOIN ELECTRONIQUE</t>
  </si>
  <si>
    <t>S O N E D E</t>
  </si>
  <si>
    <t>IMEC INTERNATIONAL</t>
  </si>
  <si>
    <t>STAR EQUIPEMENT</t>
  </si>
  <si>
    <t>LOUKIL VEHICULES INDUSTRIELS</t>
  </si>
  <si>
    <t>NORD INDUSTRIE</t>
  </si>
  <si>
    <t>STE EQUIPEMENT GENERAL ABID</t>
  </si>
  <si>
    <t>TR03252</t>
  </si>
  <si>
    <t>TR03254</t>
  </si>
  <si>
    <t>TR03255</t>
  </si>
  <si>
    <t>TR03257</t>
  </si>
  <si>
    <t>TR03263</t>
  </si>
  <si>
    <t>TR03264</t>
  </si>
  <si>
    <t>TR03266</t>
  </si>
  <si>
    <t>00023334</t>
  </si>
  <si>
    <t>00023333</t>
  </si>
  <si>
    <t>EQUIPEMENT MODERNE HARDWARE</t>
  </si>
  <si>
    <t>TR03269</t>
  </si>
  <si>
    <t>TR03270</t>
  </si>
  <si>
    <t>00023461</t>
  </si>
  <si>
    <t>00023458</t>
  </si>
  <si>
    <t>00023457</t>
  </si>
  <si>
    <t>00023450</t>
  </si>
  <si>
    <t>00023448</t>
  </si>
  <si>
    <t>00023442</t>
  </si>
  <si>
    <t>00023434</t>
  </si>
  <si>
    <t>00023431</t>
  </si>
  <si>
    <t>00023430</t>
  </si>
  <si>
    <t>00023397</t>
  </si>
  <si>
    <t>00023395</t>
  </si>
  <si>
    <t>00023393</t>
  </si>
  <si>
    <t>00023392</t>
  </si>
  <si>
    <t>00023390</t>
  </si>
  <si>
    <t>00023387</t>
  </si>
  <si>
    <t>00023364</t>
  </si>
  <si>
    <t>00023363</t>
  </si>
  <si>
    <t>00023463</t>
  </si>
  <si>
    <t>00023455</t>
  </si>
  <si>
    <t>00023451</t>
  </si>
  <si>
    <t>00023445</t>
  </si>
  <si>
    <t>00023438</t>
  </si>
  <si>
    <t>00023436</t>
  </si>
  <si>
    <t>00023435</t>
  </si>
  <si>
    <t>00023433</t>
  </si>
  <si>
    <t>00023425</t>
  </si>
  <si>
    <t>00023423</t>
  </si>
  <si>
    <t>00023422</t>
  </si>
  <si>
    <t>00023421</t>
  </si>
  <si>
    <t>00023419</t>
  </si>
  <si>
    <t>00023410</t>
  </si>
  <si>
    <t>00023409</t>
  </si>
  <si>
    <t>00023408</t>
  </si>
  <si>
    <t>00023407</t>
  </si>
  <si>
    <t>00023398</t>
  </si>
  <si>
    <t>00023394</t>
  </si>
  <si>
    <t>00023386</t>
  </si>
  <si>
    <t>00023385</t>
  </si>
  <si>
    <t>00023381</t>
  </si>
  <si>
    <t>00023367</t>
  </si>
  <si>
    <t>00023362</t>
  </si>
  <si>
    <t>00023361</t>
  </si>
  <si>
    <t>00023357</t>
  </si>
  <si>
    <t>00023352</t>
  </si>
  <si>
    <t>00023350</t>
  </si>
  <si>
    <t>00023349</t>
  </si>
  <si>
    <t>00023351</t>
  </si>
  <si>
    <t>TR03287</t>
  </si>
  <si>
    <t>TR03284</t>
  </si>
  <si>
    <t>TR03283</t>
  </si>
  <si>
    <t>TR03282</t>
  </si>
  <si>
    <t>OB00092</t>
  </si>
  <si>
    <t>0010353</t>
  </si>
  <si>
    <t>0010349</t>
  </si>
  <si>
    <t>0010346</t>
  </si>
  <si>
    <t>0010341</t>
  </si>
  <si>
    <t>0010340</t>
  </si>
  <si>
    <t>0010339</t>
  </si>
  <si>
    <t>0010338</t>
  </si>
  <si>
    <t>0010335</t>
  </si>
  <si>
    <t>0010333</t>
  </si>
  <si>
    <t>0010332</t>
  </si>
  <si>
    <t>0010331</t>
  </si>
  <si>
    <t>0010329</t>
  </si>
  <si>
    <t>0010321</t>
  </si>
  <si>
    <t>0010319</t>
  </si>
  <si>
    <t>0010318</t>
  </si>
  <si>
    <t>0010317</t>
  </si>
  <si>
    <t>0010307</t>
  </si>
  <si>
    <t>0010305</t>
  </si>
  <si>
    <t>0010301</t>
  </si>
  <si>
    <t>0010300</t>
  </si>
  <si>
    <t>0010297</t>
  </si>
  <si>
    <t>0010287</t>
  </si>
  <si>
    <t>0010286</t>
  </si>
  <si>
    <t>0010285</t>
  </si>
  <si>
    <t>0010281</t>
  </si>
  <si>
    <t>0010277</t>
  </si>
  <si>
    <t>0010274</t>
  </si>
  <si>
    <t>0010273</t>
  </si>
  <si>
    <t>0010276</t>
  </si>
  <si>
    <t>MATECH</t>
  </si>
  <si>
    <t>DEVELOPPEMENT TECHNIQUE</t>
  </si>
  <si>
    <t>STE RAYHANA PRINT</t>
  </si>
  <si>
    <t>MAMI HSSEN</t>
  </si>
  <si>
    <t>AMAL ELECTRIC</t>
  </si>
  <si>
    <t>SUMP</t>
  </si>
  <si>
    <t>TR03271</t>
  </si>
  <si>
    <t>TR03272</t>
  </si>
  <si>
    <t>TR03276</t>
  </si>
  <si>
    <t>TR03277</t>
  </si>
  <si>
    <t>TR03278</t>
  </si>
  <si>
    <t>TR03279</t>
  </si>
  <si>
    <t>TR03280</t>
  </si>
  <si>
    <t>TR03281</t>
  </si>
  <si>
    <t>TR03288</t>
  </si>
  <si>
    <t>TR03290</t>
  </si>
  <si>
    <t>TR03291</t>
  </si>
  <si>
    <t>TR03292</t>
  </si>
  <si>
    <t>TR03293</t>
  </si>
  <si>
    <t>00023529</t>
  </si>
  <si>
    <t>00023528</t>
  </si>
  <si>
    <t>00023527</t>
  </si>
  <si>
    <t>00023522</t>
  </si>
  <si>
    <t>00023521</t>
  </si>
  <si>
    <t>00023517</t>
  </si>
  <si>
    <t>00023516</t>
  </si>
  <si>
    <t>00023515</t>
  </si>
  <si>
    <t>00023514</t>
  </si>
  <si>
    <t>00023513</t>
  </si>
  <si>
    <t>00023512</t>
  </si>
  <si>
    <t>00023509</t>
  </si>
  <si>
    <t>00023508</t>
  </si>
  <si>
    <t>00023507</t>
  </si>
  <si>
    <t>00023506</t>
  </si>
  <si>
    <t>00023505</t>
  </si>
  <si>
    <t>00023504</t>
  </si>
  <si>
    <t>00023503</t>
  </si>
  <si>
    <t>00023502</t>
  </si>
  <si>
    <t>00023496</t>
  </si>
  <si>
    <t>00023494</t>
  </si>
  <si>
    <t>00023469</t>
  </si>
  <si>
    <t>0010403</t>
  </si>
  <si>
    <t>0010402</t>
  </si>
  <si>
    <t>0010401</t>
  </si>
  <si>
    <t>0010396</t>
  </si>
  <si>
    <t>0010394</t>
  </si>
  <si>
    <t>0010393</t>
  </si>
  <si>
    <t>0010392</t>
  </si>
  <si>
    <t>0010389</t>
  </si>
  <si>
    <t>0010388</t>
  </si>
  <si>
    <t>0010387</t>
  </si>
  <si>
    <t>0010386</t>
  </si>
  <si>
    <t>0010385</t>
  </si>
  <si>
    <t>0010382</t>
  </si>
  <si>
    <t>0010380</t>
  </si>
  <si>
    <t>0010360</t>
  </si>
  <si>
    <t>RESSORT BEN AISSA</t>
  </si>
  <si>
    <t>EL WIFEK</t>
  </si>
  <si>
    <t>NAWFIL HAMZI</t>
  </si>
  <si>
    <t>LAB EQUIPEMENT</t>
  </si>
  <si>
    <t>COTECH</t>
  </si>
  <si>
    <t>TR03296</t>
  </si>
  <si>
    <t>TR03297</t>
  </si>
  <si>
    <t>TR03298</t>
  </si>
  <si>
    <t>TR03299</t>
  </si>
  <si>
    <t>TR03300</t>
  </si>
  <si>
    <t>TR03301</t>
  </si>
  <si>
    <t>TR03304</t>
  </si>
  <si>
    <t>00023554</t>
  </si>
  <si>
    <t>00023553</t>
  </si>
  <si>
    <t>00023552</t>
  </si>
  <si>
    <t>00023551</t>
  </si>
  <si>
    <t>00023550</t>
  </si>
  <si>
    <t>00023549</t>
  </si>
  <si>
    <t>00023548</t>
  </si>
  <si>
    <t>00023547</t>
  </si>
  <si>
    <t>00023546</t>
  </si>
  <si>
    <t>00023545</t>
  </si>
  <si>
    <t>00023544</t>
  </si>
  <si>
    <t>00023543</t>
  </si>
  <si>
    <t>00023542</t>
  </si>
  <si>
    <t>00023541</t>
  </si>
  <si>
    <t>00023540</t>
  </si>
  <si>
    <t>00023539</t>
  </si>
  <si>
    <t>00023538</t>
  </si>
  <si>
    <t>00023537</t>
  </si>
  <si>
    <t>00023536</t>
  </si>
  <si>
    <t>00023535</t>
  </si>
  <si>
    <t>00023534</t>
  </si>
  <si>
    <t>0010428</t>
  </si>
  <si>
    <t>0010427</t>
  </si>
  <si>
    <t>0010426</t>
  </si>
  <si>
    <t>0010425</t>
  </si>
  <si>
    <t>0010424</t>
  </si>
  <si>
    <t>0010423</t>
  </si>
  <si>
    <t>0010422</t>
  </si>
  <si>
    <t>0010421</t>
  </si>
  <si>
    <t>0010420</t>
  </si>
  <si>
    <t>0010419</t>
  </si>
  <si>
    <t>0010418</t>
  </si>
  <si>
    <t>0010417</t>
  </si>
  <si>
    <t>0010416</t>
  </si>
  <si>
    <t>0010415</t>
  </si>
  <si>
    <t>0010414</t>
  </si>
  <si>
    <t>0010413</t>
  </si>
  <si>
    <t>0010412</t>
  </si>
  <si>
    <t>0010411</t>
  </si>
  <si>
    <t>0010410</t>
  </si>
  <si>
    <t>0010409</t>
  </si>
  <si>
    <t>0010408</t>
  </si>
  <si>
    <t>ATMC</t>
  </si>
  <si>
    <t>00023576</t>
  </si>
  <si>
    <t>00023574</t>
  </si>
  <si>
    <t>00023573</t>
  </si>
  <si>
    <t>00023572</t>
  </si>
  <si>
    <t>00023568</t>
  </si>
  <si>
    <t>00023567</t>
  </si>
  <si>
    <t>00023566</t>
  </si>
  <si>
    <t>00023565</t>
  </si>
  <si>
    <t>00023564</t>
  </si>
  <si>
    <t>00023563</t>
  </si>
  <si>
    <t>TR03307</t>
  </si>
  <si>
    <t>0010488</t>
  </si>
  <si>
    <t>TR03305</t>
  </si>
  <si>
    <t>0010487</t>
  </si>
  <si>
    <t>0010483</t>
  </si>
  <si>
    <t>0010482</t>
  </si>
  <si>
    <t>0010481</t>
  </si>
  <si>
    <t>0010480</t>
  </si>
  <si>
    <t>0010479</t>
  </si>
  <si>
    <t>0010478</t>
  </si>
  <si>
    <t>HABIBA BEL HAJ SGHAIER</t>
  </si>
  <si>
    <t>REBOBINAGE SAMIR BELGACEM</t>
  </si>
  <si>
    <t>SAMIR MBAREK</t>
  </si>
  <si>
    <t>AMT</t>
  </si>
  <si>
    <t>00023636</t>
  </si>
  <si>
    <t>00023635</t>
  </si>
  <si>
    <t>00023628</t>
  </si>
  <si>
    <t>00023627</t>
  </si>
  <si>
    <t>00023626</t>
  </si>
  <si>
    <t>00023625</t>
  </si>
  <si>
    <t>00023624</t>
  </si>
  <si>
    <t>00023623</t>
  </si>
  <si>
    <t>00023622</t>
  </si>
  <si>
    <t>00023621</t>
  </si>
  <si>
    <t>00023620</t>
  </si>
  <si>
    <t>00023619</t>
  </si>
  <si>
    <t>00023617</t>
  </si>
  <si>
    <t>00023616</t>
  </si>
  <si>
    <t>00023615</t>
  </si>
  <si>
    <t>00023614</t>
  </si>
  <si>
    <t>00023613</t>
  </si>
  <si>
    <t>00023612</t>
  </si>
  <si>
    <t>00023611</t>
  </si>
  <si>
    <t>00023610</t>
  </si>
  <si>
    <t>00023609</t>
  </si>
  <si>
    <t>00023608</t>
  </si>
  <si>
    <t>00023607</t>
  </si>
  <si>
    <t>00023605</t>
  </si>
  <si>
    <t>00023600</t>
  </si>
  <si>
    <t>00023599</t>
  </si>
  <si>
    <t>00023598</t>
  </si>
  <si>
    <t>00023597</t>
  </si>
  <si>
    <t>00023596</t>
  </si>
  <si>
    <t>00023595</t>
  </si>
  <si>
    <t>00023594</t>
  </si>
  <si>
    <t>00023593</t>
  </si>
  <si>
    <t>00023592</t>
  </si>
  <si>
    <t>00023591</t>
  </si>
  <si>
    <t>00023590</t>
  </si>
  <si>
    <t>00023588</t>
  </si>
  <si>
    <t>00023585</t>
  </si>
  <si>
    <t>00023583</t>
  </si>
  <si>
    <t>OB00094</t>
  </si>
  <si>
    <t>0003102</t>
  </si>
  <si>
    <t>0010472</t>
  </si>
  <si>
    <t>0010471</t>
  </si>
  <si>
    <t>0010470</t>
  </si>
  <si>
    <t>0010469</t>
  </si>
  <si>
    <t>0010468</t>
  </si>
  <si>
    <t>0010467</t>
  </si>
  <si>
    <t>0010466</t>
  </si>
  <si>
    <t>0010465</t>
  </si>
  <si>
    <t>0010464</t>
  </si>
  <si>
    <t>0010463</t>
  </si>
  <si>
    <t>0010462</t>
  </si>
  <si>
    <t>0010461</t>
  </si>
  <si>
    <t>0010460</t>
  </si>
  <si>
    <t>0010459</t>
  </si>
  <si>
    <t>0010458</t>
  </si>
  <si>
    <t>0010457</t>
  </si>
  <si>
    <t>0010238</t>
  </si>
  <si>
    <t>0010452</t>
  </si>
  <si>
    <t>0010451</t>
  </si>
  <si>
    <t>0010450</t>
  </si>
  <si>
    <t>0010449</t>
  </si>
  <si>
    <t>0010448</t>
  </si>
  <si>
    <t>0010447</t>
  </si>
  <si>
    <t>0010446</t>
  </si>
  <si>
    <t>0010445</t>
  </si>
  <si>
    <t>0010444</t>
  </si>
  <si>
    <t>0010443</t>
  </si>
  <si>
    <t>0010440</t>
  </si>
  <si>
    <t>OB00093</t>
  </si>
  <si>
    <t>SOCOOPEC</t>
  </si>
  <si>
    <t>LE MONTAGE TUNISIE</t>
  </si>
  <si>
    <t>CRA2E</t>
  </si>
  <si>
    <t>ASS MAGHREBIA</t>
  </si>
  <si>
    <t>STPA</t>
  </si>
  <si>
    <t>STE EL WAHRA DES TRX PUBLIC</t>
  </si>
  <si>
    <t>PDR INDUSTRIE</t>
  </si>
  <si>
    <t>MORGAN CARBON TUNISIA</t>
  </si>
  <si>
    <t>CHAHER ESSOUSI</t>
  </si>
  <si>
    <t>KARIM DJELASSI</t>
  </si>
  <si>
    <t xml:space="preserve">St・HBH        </t>
  </si>
  <si>
    <t>TR03308</t>
  </si>
  <si>
    <t>TR03309</t>
  </si>
  <si>
    <t>TR03310</t>
  </si>
  <si>
    <t>TR03311</t>
  </si>
  <si>
    <t>TR03313</t>
  </si>
  <si>
    <t>TR03314</t>
  </si>
  <si>
    <t>TR03315</t>
  </si>
  <si>
    <t>00023765</t>
  </si>
  <si>
    <t>00023764</t>
  </si>
  <si>
    <t>00023763</t>
  </si>
  <si>
    <t>00023762</t>
  </si>
  <si>
    <t>00023761</t>
  </si>
  <si>
    <t>00023760</t>
  </si>
  <si>
    <t>00023759</t>
  </si>
  <si>
    <t>00023758</t>
  </si>
  <si>
    <t>00023757</t>
  </si>
  <si>
    <t>00023756</t>
  </si>
  <si>
    <t>00023755</t>
  </si>
  <si>
    <t>00023754</t>
  </si>
  <si>
    <t>00023753</t>
  </si>
  <si>
    <t>00023752</t>
  </si>
  <si>
    <t>00023751</t>
  </si>
  <si>
    <t>00023750</t>
  </si>
  <si>
    <t>00023749</t>
  </si>
  <si>
    <t>00023748</t>
  </si>
  <si>
    <t>00023747</t>
  </si>
  <si>
    <t>00023746</t>
  </si>
  <si>
    <t>00023745</t>
  </si>
  <si>
    <t>00023744</t>
  </si>
  <si>
    <t>00023743</t>
  </si>
  <si>
    <t>00023742</t>
  </si>
  <si>
    <t>00023741</t>
  </si>
  <si>
    <t>00023740</t>
  </si>
  <si>
    <t>00023739</t>
  </si>
  <si>
    <t>00023738</t>
  </si>
  <si>
    <t>00023737</t>
  </si>
  <si>
    <t>00023736</t>
  </si>
  <si>
    <t>00023735</t>
  </si>
  <si>
    <t>00023734</t>
  </si>
  <si>
    <t>00023733</t>
  </si>
  <si>
    <t>00023732</t>
  </si>
  <si>
    <t>00023731</t>
  </si>
  <si>
    <t>00023730</t>
  </si>
  <si>
    <t>00023729</t>
  </si>
  <si>
    <t>00023728</t>
  </si>
  <si>
    <t>00023727</t>
  </si>
  <si>
    <t>00023726</t>
  </si>
  <si>
    <t>00023725</t>
  </si>
  <si>
    <t>00023724</t>
  </si>
  <si>
    <t>00023721</t>
  </si>
  <si>
    <t>00023720</t>
  </si>
  <si>
    <t>00023719</t>
  </si>
  <si>
    <t>00023718</t>
  </si>
  <si>
    <t>00023717</t>
  </si>
  <si>
    <t>00023716</t>
  </si>
  <si>
    <t>00023715</t>
  </si>
  <si>
    <t>00023714</t>
  </si>
  <si>
    <t>00023713</t>
  </si>
  <si>
    <t>00023712</t>
  </si>
  <si>
    <t>00023711</t>
  </si>
  <si>
    <t>00023710</t>
  </si>
  <si>
    <t>00023709</t>
  </si>
  <si>
    <t>00023708</t>
  </si>
  <si>
    <t>00023707</t>
  </si>
  <si>
    <t>00023706</t>
  </si>
  <si>
    <t>00023705</t>
  </si>
  <si>
    <t>00023704</t>
  </si>
  <si>
    <t>00023703</t>
  </si>
  <si>
    <t>00023702</t>
  </si>
  <si>
    <t>00023701</t>
  </si>
  <si>
    <t>00023700</t>
  </si>
  <si>
    <t>00023699</t>
  </si>
  <si>
    <t>00023698</t>
  </si>
  <si>
    <t>00023697</t>
  </si>
  <si>
    <t>00023696</t>
  </si>
  <si>
    <t>00023695</t>
  </si>
  <si>
    <t>00023694</t>
  </si>
  <si>
    <t>00023693</t>
  </si>
  <si>
    <t>00023692</t>
  </si>
  <si>
    <t>00023691</t>
  </si>
  <si>
    <t>00023690</t>
  </si>
  <si>
    <t>00023689</t>
  </si>
  <si>
    <t>00023688</t>
  </si>
  <si>
    <t>00023687</t>
  </si>
  <si>
    <t>00023686</t>
  </si>
  <si>
    <t>00023685</t>
  </si>
  <si>
    <t>00023684</t>
  </si>
  <si>
    <t>00023683</t>
  </si>
  <si>
    <t>00023682</t>
  </si>
  <si>
    <t>00023681</t>
  </si>
  <si>
    <t>00023679</t>
  </si>
  <si>
    <t>00023678</t>
  </si>
  <si>
    <t>00023677</t>
  </si>
  <si>
    <t>00023673</t>
  </si>
  <si>
    <t>00023672</t>
  </si>
  <si>
    <t>00023671</t>
  </si>
  <si>
    <t>00023670</t>
  </si>
  <si>
    <t>00023669</t>
  </si>
  <si>
    <t>00023668</t>
  </si>
  <si>
    <t>00023667</t>
  </si>
  <si>
    <t>00023666</t>
  </si>
  <si>
    <t>00023665</t>
  </si>
  <si>
    <t>00023664</t>
  </si>
  <si>
    <t>00023663</t>
  </si>
  <si>
    <t>00023662</t>
  </si>
  <si>
    <t>00023661</t>
  </si>
  <si>
    <t>00023660</t>
  </si>
  <si>
    <t>00023659</t>
  </si>
  <si>
    <t>00023658</t>
  </si>
  <si>
    <t>00023657</t>
  </si>
  <si>
    <t>00023656</t>
  </si>
  <si>
    <t>00023655</t>
  </si>
  <si>
    <t>00023654</t>
  </si>
  <si>
    <t>00023653</t>
  </si>
  <si>
    <t>00023652</t>
  </si>
  <si>
    <t>00023651</t>
  </si>
  <si>
    <t>00023650</t>
  </si>
  <si>
    <t>00023649</t>
  </si>
  <si>
    <t>00023648</t>
  </si>
  <si>
    <t>00023647</t>
  </si>
  <si>
    <t>00023646</t>
  </si>
  <si>
    <t>00023645</t>
  </si>
  <si>
    <t>00023644</t>
  </si>
  <si>
    <t>00023643</t>
  </si>
  <si>
    <t>00023642</t>
  </si>
  <si>
    <t>00023641</t>
  </si>
  <si>
    <t>00023640</t>
  </si>
  <si>
    <t>00023639</t>
  </si>
  <si>
    <t>00023638</t>
  </si>
  <si>
    <t>0010587</t>
  </si>
  <si>
    <t>0010586</t>
  </si>
  <si>
    <t>0010585</t>
  </si>
  <si>
    <t>0003105</t>
  </si>
  <si>
    <t>0010584</t>
  </si>
  <si>
    <t>0010583</t>
  </si>
  <si>
    <t>0010582</t>
  </si>
  <si>
    <t>0010581</t>
  </si>
  <si>
    <t>0010580</t>
  </si>
  <si>
    <t>0010579</t>
  </si>
  <si>
    <t>TR03342</t>
  </si>
  <si>
    <t>TR03341</t>
  </si>
  <si>
    <t>0010578</t>
  </si>
  <si>
    <t>0010577</t>
  </si>
  <si>
    <t>0010576</t>
  </si>
  <si>
    <t>0010575</t>
  </si>
  <si>
    <t>TR03340</t>
  </si>
  <si>
    <t>0010574</t>
  </si>
  <si>
    <t>TR03339</t>
  </si>
  <si>
    <t>0010573</t>
  </si>
  <si>
    <t>TR03338</t>
  </si>
  <si>
    <t>0010572</t>
  </si>
  <si>
    <t>0010571</t>
  </si>
  <si>
    <t>0010570</t>
  </si>
  <si>
    <t>0010569</t>
  </si>
  <si>
    <t>0010568</t>
  </si>
  <si>
    <t>TR03337</t>
  </si>
  <si>
    <t>TR03336</t>
  </si>
  <si>
    <t>0010567</t>
  </si>
  <si>
    <t>TR03335</t>
  </si>
  <si>
    <t>0010566</t>
  </si>
  <si>
    <t>0010565</t>
  </si>
  <si>
    <t>0010564</t>
  </si>
  <si>
    <t>0010563</t>
  </si>
  <si>
    <t>0010562</t>
  </si>
  <si>
    <t>0010561</t>
  </si>
  <si>
    <t>0010560</t>
  </si>
  <si>
    <t>0010559</t>
  </si>
  <si>
    <t>0010558</t>
  </si>
  <si>
    <t>0010557</t>
  </si>
  <si>
    <t>0010556</t>
  </si>
  <si>
    <t>0010553</t>
  </si>
  <si>
    <t>0010552</t>
  </si>
  <si>
    <t>0010551</t>
  </si>
  <si>
    <t>0010550</t>
  </si>
  <si>
    <t>0010548</t>
  </si>
  <si>
    <t>0010547</t>
  </si>
  <si>
    <t>0010546</t>
  </si>
  <si>
    <t>0010545</t>
  </si>
  <si>
    <t>0010544</t>
  </si>
  <si>
    <t>0010543</t>
  </si>
  <si>
    <t>0010542</t>
  </si>
  <si>
    <t>0010541</t>
  </si>
  <si>
    <t>0010540</t>
  </si>
  <si>
    <t>0010539</t>
  </si>
  <si>
    <t>0010538</t>
  </si>
  <si>
    <t>0010537</t>
  </si>
  <si>
    <t>0010536</t>
  </si>
  <si>
    <t>0010535</t>
  </si>
  <si>
    <t>0010534</t>
  </si>
  <si>
    <t>0010533</t>
  </si>
  <si>
    <t>0010532</t>
  </si>
  <si>
    <t>0010531</t>
  </si>
  <si>
    <t>0010530</t>
  </si>
  <si>
    <t>0010529</t>
  </si>
  <si>
    <t>0010528</t>
  </si>
  <si>
    <t>0010527</t>
  </si>
  <si>
    <t>0010526</t>
  </si>
  <si>
    <t>0010525</t>
  </si>
  <si>
    <t>0010524</t>
  </si>
  <si>
    <t>0010523</t>
  </si>
  <si>
    <t>0010522</t>
  </si>
  <si>
    <t>0010521</t>
  </si>
  <si>
    <t>0010520</t>
  </si>
  <si>
    <t>0010519</t>
  </si>
  <si>
    <t>0010518</t>
  </si>
  <si>
    <t>0010517</t>
  </si>
  <si>
    <t>0010516</t>
  </si>
  <si>
    <t>0010515</t>
  </si>
  <si>
    <t>0010511</t>
  </si>
  <si>
    <t>0010510</t>
  </si>
  <si>
    <t>0010509</t>
  </si>
  <si>
    <t>0003104</t>
  </si>
  <si>
    <t>0010508</t>
  </si>
  <si>
    <t>0010507</t>
  </si>
  <si>
    <t>0010506</t>
  </si>
  <si>
    <t>0010505</t>
  </si>
  <si>
    <t>0010504</t>
  </si>
  <si>
    <t>0010503</t>
  </si>
  <si>
    <t>0010502</t>
  </si>
  <si>
    <t>0010501</t>
  </si>
  <si>
    <t>0010500</t>
  </si>
  <si>
    <t>0010499</t>
  </si>
  <si>
    <t>0010498</t>
  </si>
  <si>
    <t>0010497</t>
  </si>
  <si>
    <t>0010496</t>
  </si>
  <si>
    <t>0010495</t>
  </si>
  <si>
    <t>0010494</t>
  </si>
  <si>
    <t>0010493</t>
  </si>
  <si>
    <t>0003103</t>
  </si>
  <si>
    <t>0010492</t>
  </si>
  <si>
    <t>0010475</t>
  </si>
  <si>
    <t>0010474</t>
  </si>
  <si>
    <t>0010491</t>
  </si>
  <si>
    <t>IRT</t>
  </si>
  <si>
    <t>SNDP AGIL</t>
  </si>
  <si>
    <t>NOUR BOUYEDDA</t>
  </si>
  <si>
    <t>BEN ALI AYMEN</t>
  </si>
  <si>
    <t>2MTI</t>
  </si>
  <si>
    <t>TECMAN</t>
  </si>
  <si>
    <t>ETS NAJAR ABDESSALEM</t>
  </si>
  <si>
    <t>GLOBAL COMMERCE TUNISIE (GCT</t>
  </si>
  <si>
    <t>LES GRANDS ATELIERS DU NORD</t>
  </si>
  <si>
    <t>SOCIETE TUNISO UKRAINE  TUNO</t>
  </si>
  <si>
    <t>CEPA DE COMMERCE</t>
  </si>
  <si>
    <t>LA COMPETANCE INDUSTRIELLE</t>
  </si>
  <si>
    <t>OUEDRANI MOUNIR</t>
  </si>
  <si>
    <t>MAGHREB REVETEMENT</t>
  </si>
  <si>
    <t>BOUDAYA AZOUZ BEN JALLOUL</t>
  </si>
  <si>
    <t>CHAMBRE TUNISO LIBIENNE</t>
  </si>
  <si>
    <t>TRANSCARGO TUNISIA SA</t>
  </si>
  <si>
    <t>SUZUKI</t>
  </si>
  <si>
    <t>COMPTOIR HAMMAMI</t>
  </si>
  <si>
    <t>Ulysse Spare Parts</t>
  </si>
  <si>
    <t>RESTO CITE TOURISME</t>
  </si>
  <si>
    <t>STE HECHMI TRANSPORT</t>
  </si>
  <si>
    <t>TUNISIE ARRIMAGE</t>
  </si>
  <si>
    <t>STE CMG BAYOUDH</t>
  </si>
  <si>
    <t>PLOMB Pi Industrielle</t>
  </si>
  <si>
    <t>H-TECH</t>
  </si>
  <si>
    <t>CARTE</t>
  </si>
  <si>
    <t>STE STAI NOUR</t>
  </si>
  <si>
    <t>GRENOBLE SERVICE</t>
  </si>
  <si>
    <t>TUNISIE TELECOM   ( FIXE )</t>
  </si>
  <si>
    <t>SSC</t>
  </si>
  <si>
    <t>TR03316</t>
  </si>
  <si>
    <t>TR03317</t>
  </si>
  <si>
    <t>TR03318</t>
  </si>
  <si>
    <t>TR03319</t>
  </si>
  <si>
    <t>TR03320</t>
  </si>
  <si>
    <t>TR03321</t>
  </si>
  <si>
    <t>TR03322</t>
  </si>
  <si>
    <t>TR03323</t>
  </si>
  <si>
    <t>TR03324</t>
  </si>
  <si>
    <t>TR03325</t>
  </si>
  <si>
    <t>TR03326</t>
  </si>
  <si>
    <t>TR03327</t>
  </si>
  <si>
    <t>TR03329</t>
  </si>
  <si>
    <t>TR03330</t>
  </si>
  <si>
    <t>TR03331</t>
  </si>
  <si>
    <t>TR03332</t>
  </si>
  <si>
    <t>TR03334</t>
  </si>
  <si>
    <t>VI00513</t>
  </si>
  <si>
    <t>00023911</t>
  </si>
  <si>
    <t>00023910</t>
  </si>
  <si>
    <t>00023909</t>
  </si>
  <si>
    <t>00023908</t>
  </si>
  <si>
    <t>00023907</t>
  </si>
  <si>
    <t>00023906</t>
  </si>
  <si>
    <t>00023905</t>
  </si>
  <si>
    <t>00023904</t>
  </si>
  <si>
    <t>00023903</t>
  </si>
  <si>
    <t>00023902</t>
  </si>
  <si>
    <t>00023901</t>
  </si>
  <si>
    <t>00023900</t>
  </si>
  <si>
    <t>00023899</t>
  </si>
  <si>
    <t>00023898</t>
  </si>
  <si>
    <t>00023897</t>
  </si>
  <si>
    <t>00023896</t>
  </si>
  <si>
    <t>00023895</t>
  </si>
  <si>
    <t>00023894</t>
  </si>
  <si>
    <t>00023893</t>
  </si>
  <si>
    <t>00023892</t>
  </si>
  <si>
    <t>00023891</t>
  </si>
  <si>
    <t>00023890</t>
  </si>
  <si>
    <t>00023889</t>
  </si>
  <si>
    <t>00023888</t>
  </si>
  <si>
    <t>00023887</t>
  </si>
  <si>
    <t>00023886</t>
  </si>
  <si>
    <t>00023885</t>
  </si>
  <si>
    <t>00023884</t>
  </si>
  <si>
    <t>00023883</t>
  </si>
  <si>
    <t>00023882</t>
  </si>
  <si>
    <t>00023881</t>
  </si>
  <si>
    <t>00023880</t>
  </si>
  <si>
    <t>00023879</t>
  </si>
  <si>
    <t>00023877</t>
  </si>
  <si>
    <t>00023876</t>
  </si>
  <si>
    <t>00023875</t>
  </si>
  <si>
    <t>00023874</t>
  </si>
  <si>
    <t>00023872</t>
  </si>
  <si>
    <t>00023871</t>
  </si>
  <si>
    <t>00023870</t>
  </si>
  <si>
    <t>00023869</t>
  </si>
  <si>
    <t>00023868</t>
  </si>
  <si>
    <t>00023867</t>
  </si>
  <si>
    <t>00023866</t>
  </si>
  <si>
    <t>00023865</t>
  </si>
  <si>
    <t>00023864</t>
  </si>
  <si>
    <t>00023863</t>
  </si>
  <si>
    <t>00023862</t>
  </si>
  <si>
    <t>00023861</t>
  </si>
  <si>
    <t>00023860</t>
  </si>
  <si>
    <t>00023859</t>
  </si>
  <si>
    <t>00023858</t>
  </si>
  <si>
    <t>00023857</t>
  </si>
  <si>
    <t>00023856</t>
  </si>
  <si>
    <t>00023855</t>
  </si>
  <si>
    <t>00023854</t>
  </si>
  <si>
    <t>00023853</t>
  </si>
  <si>
    <t>00023852</t>
  </si>
  <si>
    <t>00023851</t>
  </si>
  <si>
    <t>00023850</t>
  </si>
  <si>
    <t>00023849</t>
  </si>
  <si>
    <t>00023848</t>
  </si>
  <si>
    <t>00023847</t>
  </si>
  <si>
    <t>00023846</t>
  </si>
  <si>
    <t>00023845</t>
  </si>
  <si>
    <t>00023844</t>
  </si>
  <si>
    <t>00023843</t>
  </si>
  <si>
    <t>00023842</t>
  </si>
  <si>
    <t>00023841</t>
  </si>
  <si>
    <t>00023840</t>
  </si>
  <si>
    <t>00023839</t>
  </si>
  <si>
    <t>00023837</t>
  </si>
  <si>
    <t>00023836</t>
  </si>
  <si>
    <t>00023834</t>
  </si>
  <si>
    <t>00023830</t>
  </si>
  <si>
    <t>00023829</t>
  </si>
  <si>
    <t>00023828</t>
  </si>
  <si>
    <t>00023827</t>
  </si>
  <si>
    <t>00023826</t>
  </si>
  <si>
    <t>00023825</t>
  </si>
  <si>
    <t>00023824</t>
  </si>
  <si>
    <t>00023823</t>
  </si>
  <si>
    <t>00023822</t>
  </si>
  <si>
    <t>00023821</t>
  </si>
  <si>
    <t>00023820</t>
  </si>
  <si>
    <t>00023819</t>
  </si>
  <si>
    <t>00023818</t>
  </si>
  <si>
    <t>00023817</t>
  </si>
  <si>
    <t>00023816</t>
  </si>
  <si>
    <t>00023815</t>
  </si>
  <si>
    <t>00023814</t>
  </si>
  <si>
    <t>00023813</t>
  </si>
  <si>
    <t>00023812</t>
  </si>
  <si>
    <t>00023811</t>
  </si>
  <si>
    <t>00023810</t>
  </si>
  <si>
    <t>00023809</t>
  </si>
  <si>
    <t>00023808</t>
  </si>
  <si>
    <t>00023807</t>
  </si>
  <si>
    <t>00023806</t>
  </si>
  <si>
    <t>00023805</t>
  </si>
  <si>
    <t>00023804</t>
  </si>
  <si>
    <t>00023803</t>
  </si>
  <si>
    <t>00023802</t>
  </si>
  <si>
    <t>00023801</t>
  </si>
  <si>
    <t>00023800</t>
  </si>
  <si>
    <t>00023799</t>
  </si>
  <si>
    <t>00023798</t>
  </si>
  <si>
    <t>00023797</t>
  </si>
  <si>
    <t>00023796</t>
  </si>
  <si>
    <t>00023795</t>
  </si>
  <si>
    <t>00023794</t>
  </si>
  <si>
    <t>00023793</t>
  </si>
  <si>
    <t>00023792</t>
  </si>
  <si>
    <t>00023791</t>
  </si>
  <si>
    <t>00023790</t>
  </si>
  <si>
    <t>00023789</t>
  </si>
  <si>
    <t>00023788</t>
  </si>
  <si>
    <t>00023787</t>
  </si>
  <si>
    <t>00023786</t>
  </si>
  <si>
    <t>00023785</t>
  </si>
  <si>
    <t>00023784</t>
  </si>
  <si>
    <t>00023783</t>
  </si>
  <si>
    <t>00023782</t>
  </si>
  <si>
    <t>00023781</t>
  </si>
  <si>
    <t>00023780</t>
  </si>
  <si>
    <t>00023779</t>
  </si>
  <si>
    <t>00023777</t>
  </si>
  <si>
    <t>00023775</t>
  </si>
  <si>
    <t>00023774</t>
  </si>
  <si>
    <t>00023773</t>
  </si>
  <si>
    <t>00023772</t>
  </si>
  <si>
    <t>00023771</t>
  </si>
  <si>
    <t>00023770</t>
  </si>
  <si>
    <t>00023769</t>
  </si>
  <si>
    <t>00023768</t>
  </si>
  <si>
    <t>00023767</t>
  </si>
  <si>
    <t>00023766</t>
  </si>
  <si>
    <t>0010713</t>
  </si>
  <si>
    <t>0010712</t>
  </si>
  <si>
    <t>0010710</t>
  </si>
  <si>
    <t>0010709</t>
  </si>
  <si>
    <t>0010708</t>
  </si>
  <si>
    <t>0010707</t>
  </si>
  <si>
    <t>0010706</t>
  </si>
  <si>
    <t>0010705</t>
  </si>
  <si>
    <t>0010704</t>
  </si>
  <si>
    <t>TR03357</t>
  </si>
  <si>
    <t>0010703</t>
  </si>
  <si>
    <t>0010702</t>
  </si>
  <si>
    <t>0010701</t>
  </si>
  <si>
    <t>0010700</t>
  </si>
  <si>
    <t>0010699</t>
  </si>
  <si>
    <t>0010674</t>
  </si>
  <si>
    <t>0010673</t>
  </si>
  <si>
    <t>0010672</t>
  </si>
  <si>
    <t>0010698</t>
  </si>
  <si>
    <t>0010697</t>
  </si>
  <si>
    <t>0010696</t>
  </si>
  <si>
    <t>0010695</t>
  </si>
  <si>
    <t>0010694</t>
  </si>
  <si>
    <t>0010693</t>
  </si>
  <si>
    <t>0010692</t>
  </si>
  <si>
    <t>0010691</t>
  </si>
  <si>
    <t>0010690</t>
  </si>
  <si>
    <t>0010689</t>
  </si>
  <si>
    <t>0010688</t>
  </si>
  <si>
    <t>0010687</t>
  </si>
  <si>
    <t>0010686</t>
  </si>
  <si>
    <t>0010685</t>
  </si>
  <si>
    <t>0010684</t>
  </si>
  <si>
    <t>0010682</t>
  </si>
  <si>
    <t>0010681</t>
  </si>
  <si>
    <t>0010680</t>
  </si>
  <si>
    <t>0010679</t>
  </si>
  <si>
    <t>0010678</t>
  </si>
  <si>
    <t>0010677</t>
  </si>
  <si>
    <t>0010676</t>
  </si>
  <si>
    <t>0010675</t>
  </si>
  <si>
    <t>0010671</t>
  </si>
  <si>
    <t>0010670</t>
  </si>
  <si>
    <t>0010667</t>
  </si>
  <si>
    <t>0010666</t>
  </si>
  <si>
    <t>0010665</t>
  </si>
  <si>
    <t>0010664</t>
  </si>
  <si>
    <t>0010663</t>
  </si>
  <si>
    <t>0010662</t>
  </si>
  <si>
    <t>0010661</t>
  </si>
  <si>
    <t>0010660</t>
  </si>
  <si>
    <t>0010659</t>
  </si>
  <si>
    <t>0010658</t>
  </si>
  <si>
    <t>0010657</t>
  </si>
  <si>
    <t>0010656</t>
  </si>
  <si>
    <t>0003112</t>
  </si>
  <si>
    <t>0003111</t>
  </si>
  <si>
    <t>0010655</t>
  </si>
  <si>
    <t>0010654</t>
  </si>
  <si>
    <t>0010653</t>
  </si>
  <si>
    <t>0010651</t>
  </si>
  <si>
    <t>0010650</t>
  </si>
  <si>
    <t>0010649</t>
  </si>
  <si>
    <t>0010648</t>
  </si>
  <si>
    <t>0010647</t>
  </si>
  <si>
    <t>0010646</t>
  </si>
  <si>
    <t>0010645</t>
  </si>
  <si>
    <t>0010644</t>
  </si>
  <si>
    <t>0010642</t>
  </si>
  <si>
    <t>0010641</t>
  </si>
  <si>
    <t>0010639</t>
  </si>
  <si>
    <t>0010636</t>
  </si>
  <si>
    <t>0010635</t>
  </si>
  <si>
    <t>0010634</t>
  </si>
  <si>
    <t>0010633</t>
  </si>
  <si>
    <t>0010632</t>
  </si>
  <si>
    <t>0010631</t>
  </si>
  <si>
    <t>0010630</t>
  </si>
  <si>
    <t>0010629</t>
  </si>
  <si>
    <t>0010628</t>
  </si>
  <si>
    <t>0010627</t>
  </si>
  <si>
    <t>0010626</t>
  </si>
  <si>
    <t>0003110</t>
  </si>
  <si>
    <t>0003109</t>
  </si>
  <si>
    <t>0003108</t>
  </si>
  <si>
    <t>0010625</t>
  </si>
  <si>
    <t>0010624</t>
  </si>
  <si>
    <t>0010623</t>
  </si>
  <si>
    <t>0010622</t>
  </si>
  <si>
    <t>0003107</t>
  </si>
  <si>
    <t>0003106</t>
  </si>
  <si>
    <t>0010620</t>
  </si>
  <si>
    <t>0010619</t>
  </si>
  <si>
    <t>0010618</t>
  </si>
  <si>
    <t>0010617</t>
  </si>
  <si>
    <t>0010616</t>
  </si>
  <si>
    <t>0010615</t>
  </si>
  <si>
    <t>0010614</t>
  </si>
  <si>
    <t>0010613</t>
  </si>
  <si>
    <t>0010612</t>
  </si>
  <si>
    <t>0010611</t>
  </si>
  <si>
    <t>0010610</t>
  </si>
  <si>
    <t>0010609</t>
  </si>
  <si>
    <t>0010608</t>
  </si>
  <si>
    <t>0010607</t>
  </si>
  <si>
    <t>0010606</t>
  </si>
  <si>
    <t>0010605</t>
  </si>
  <si>
    <t>0010604</t>
  </si>
  <si>
    <t>0010603</t>
  </si>
  <si>
    <t>0010602</t>
  </si>
  <si>
    <t>0010601</t>
  </si>
  <si>
    <t>0010599</t>
  </si>
  <si>
    <t>0010597</t>
  </si>
  <si>
    <t>0010596</t>
  </si>
  <si>
    <t>0010595</t>
  </si>
  <si>
    <t>0010594</t>
  </si>
  <si>
    <t>0010593</t>
  </si>
  <si>
    <t>0010592</t>
  </si>
  <si>
    <t>0010591</t>
  </si>
  <si>
    <t>0010590</t>
  </si>
  <si>
    <t>0010589</t>
  </si>
  <si>
    <t>0010588</t>
  </si>
  <si>
    <t>MAGHREB SOLUTIONS</t>
  </si>
  <si>
    <t>LA PROTECTION CIVIL</t>
  </si>
  <si>
    <t>ROYAL ELECTRONIC SERVICES RS</t>
  </si>
  <si>
    <t>LAZHAR MANKAI Ceh</t>
  </si>
  <si>
    <t>ENNAKL AUTOMOBILES</t>
  </si>
  <si>
    <t>SFM</t>
  </si>
  <si>
    <t>STTAT</t>
  </si>
  <si>
    <t>METIS</t>
  </si>
  <si>
    <t>MABRAY</t>
  </si>
  <si>
    <t>ACTD</t>
  </si>
  <si>
    <t>SMART SOLUTION</t>
  </si>
  <si>
    <t>STE BDIOUI DE COMMERCE</t>
  </si>
  <si>
    <t>S-SELLINI TRANS</t>
  </si>
  <si>
    <t>TUNIWORLD AIRSEA</t>
  </si>
  <si>
    <t>FOUED  BEN SASSI AMMAR</t>
  </si>
  <si>
    <t>SNCR</t>
  </si>
  <si>
    <t>T U V</t>
  </si>
  <si>
    <t>TR03343</t>
  </si>
  <si>
    <t>TR03344</t>
  </si>
  <si>
    <t>TR03345</t>
  </si>
  <si>
    <t>TR03346</t>
  </si>
  <si>
    <t>TR03347</t>
  </si>
  <si>
    <t>TR03348</t>
  </si>
  <si>
    <t>TR03349</t>
  </si>
  <si>
    <t>TR03350</t>
  </si>
  <si>
    <t>TR03351</t>
  </si>
  <si>
    <t>TR03352</t>
  </si>
  <si>
    <t>TR03353</t>
  </si>
  <si>
    <t>TR03354</t>
  </si>
  <si>
    <t>TR03355</t>
  </si>
  <si>
    <t>TR03356</t>
  </si>
  <si>
    <t>0010621</t>
  </si>
  <si>
    <t>00024098</t>
  </si>
  <si>
    <t>00024097</t>
  </si>
  <si>
    <t>00024096</t>
  </si>
  <si>
    <t>00024095</t>
  </si>
  <si>
    <t>00024094</t>
  </si>
  <si>
    <t>00024093</t>
  </si>
  <si>
    <t>00024092</t>
  </si>
  <si>
    <t>00024091</t>
  </si>
  <si>
    <t>00024090</t>
  </si>
  <si>
    <t>00024089</t>
  </si>
  <si>
    <t>00024088</t>
  </si>
  <si>
    <t>00024087</t>
  </si>
  <si>
    <t>00024086</t>
  </si>
  <si>
    <t>00024085</t>
  </si>
  <si>
    <t>00024084</t>
  </si>
  <si>
    <t>00024083</t>
  </si>
  <si>
    <t>00024082</t>
  </si>
  <si>
    <t>00024081</t>
  </si>
  <si>
    <t>00024080</t>
  </si>
  <si>
    <t>00024079</t>
  </si>
  <si>
    <t>00024078</t>
  </si>
  <si>
    <t>00024077</t>
  </si>
  <si>
    <t>00024076</t>
  </si>
  <si>
    <t>00024075</t>
  </si>
  <si>
    <t>00024074</t>
  </si>
  <si>
    <t>00024073</t>
  </si>
  <si>
    <t>00024072</t>
  </si>
  <si>
    <t>00024071</t>
  </si>
  <si>
    <t>00024070</t>
  </si>
  <si>
    <t>00024069</t>
  </si>
  <si>
    <t>00024068</t>
  </si>
  <si>
    <t>00024067</t>
  </si>
  <si>
    <t>00024066</t>
  </si>
  <si>
    <t>00024065</t>
  </si>
  <si>
    <t>00024064</t>
  </si>
  <si>
    <t>00024063</t>
  </si>
  <si>
    <t>00024062</t>
  </si>
  <si>
    <t>00024061</t>
  </si>
  <si>
    <t>00024060</t>
  </si>
  <si>
    <t>00024059</t>
  </si>
  <si>
    <t>00024058</t>
  </si>
  <si>
    <t>00024057</t>
  </si>
  <si>
    <t>00024056</t>
  </si>
  <si>
    <t>00024055</t>
  </si>
  <si>
    <t>00024054</t>
  </si>
  <si>
    <t>00024053</t>
  </si>
  <si>
    <t>00024052</t>
  </si>
  <si>
    <t>00024051</t>
  </si>
  <si>
    <t>00024050</t>
  </si>
  <si>
    <t>00024049</t>
  </si>
  <si>
    <t>00024048</t>
  </si>
  <si>
    <t>00024047</t>
  </si>
  <si>
    <t>00024046</t>
  </si>
  <si>
    <t>00024045</t>
  </si>
  <si>
    <t>00024044</t>
  </si>
  <si>
    <t>00024043</t>
  </si>
  <si>
    <t>00024042</t>
  </si>
  <si>
    <t>00024041</t>
  </si>
  <si>
    <t>00024040</t>
  </si>
  <si>
    <t>00024039</t>
  </si>
  <si>
    <t>00024038</t>
  </si>
  <si>
    <t>00024037</t>
  </si>
  <si>
    <t>00024036</t>
  </si>
  <si>
    <t>00024035</t>
  </si>
  <si>
    <t>00024034</t>
  </si>
  <si>
    <t>00024033</t>
  </si>
  <si>
    <t>00024032</t>
  </si>
  <si>
    <t>00024031</t>
  </si>
  <si>
    <t>00024030</t>
  </si>
  <si>
    <t>00024029</t>
  </si>
  <si>
    <t>00024028</t>
  </si>
  <si>
    <t>00024027</t>
  </si>
  <si>
    <t>00024026</t>
  </si>
  <si>
    <t>00024025</t>
  </si>
  <si>
    <t>00024024</t>
  </si>
  <si>
    <t>00024023</t>
  </si>
  <si>
    <t>00024022</t>
  </si>
  <si>
    <t>00024021</t>
  </si>
  <si>
    <t>00024019</t>
  </si>
  <si>
    <t>00024018</t>
  </si>
  <si>
    <t>00024017</t>
  </si>
  <si>
    <t>00024016</t>
  </si>
  <si>
    <t>00024015</t>
  </si>
  <si>
    <t>00024014</t>
  </si>
  <si>
    <t>00024013</t>
  </si>
  <si>
    <t>00024012</t>
  </si>
  <si>
    <t>00024011</t>
  </si>
  <si>
    <t>00024010</t>
  </si>
  <si>
    <t>00024009</t>
  </si>
  <si>
    <t>00024007</t>
  </si>
  <si>
    <t>00024006</t>
  </si>
  <si>
    <t>00024005</t>
  </si>
  <si>
    <t>00024004</t>
  </si>
  <si>
    <t>00024003</t>
  </si>
  <si>
    <t>00024002</t>
  </si>
  <si>
    <t>00024001</t>
  </si>
  <si>
    <t>00024000</t>
  </si>
  <si>
    <t>00023999</t>
  </si>
  <si>
    <t>00023998</t>
  </si>
  <si>
    <t>00023997</t>
  </si>
  <si>
    <t>00023996</t>
  </si>
  <si>
    <t>00023995</t>
  </si>
  <si>
    <t>00023994</t>
  </si>
  <si>
    <t>00023993</t>
  </si>
  <si>
    <t>00023992</t>
  </si>
  <si>
    <t>00023991</t>
  </si>
  <si>
    <t>00023990</t>
  </si>
  <si>
    <t>00023989</t>
  </si>
  <si>
    <t>00023988</t>
  </si>
  <si>
    <t>00023987</t>
  </si>
  <si>
    <t>00023986</t>
  </si>
  <si>
    <t>00023985</t>
  </si>
  <si>
    <t>00023984</t>
  </si>
  <si>
    <t>00023983</t>
  </si>
  <si>
    <t>00023982</t>
  </si>
  <si>
    <t>00023981</t>
  </si>
  <si>
    <t>00023980</t>
  </si>
  <si>
    <t>00023979</t>
  </si>
  <si>
    <t>00023978</t>
  </si>
  <si>
    <t>00023977</t>
  </si>
  <si>
    <t>00023976</t>
  </si>
  <si>
    <t>00023975</t>
  </si>
  <si>
    <t>00023974</t>
  </si>
  <si>
    <t>00023973</t>
  </si>
  <si>
    <t>00023972</t>
  </si>
  <si>
    <t>00023971</t>
  </si>
  <si>
    <t>00023970</t>
  </si>
  <si>
    <t>00023969</t>
  </si>
  <si>
    <t>00023968</t>
  </si>
  <si>
    <t>00023967</t>
  </si>
  <si>
    <t>00023966</t>
  </si>
  <si>
    <t>00023965</t>
  </si>
  <si>
    <t>00023964</t>
  </si>
  <si>
    <t>00023963</t>
  </si>
  <si>
    <t>00023962</t>
  </si>
  <si>
    <t>00023961</t>
  </si>
  <si>
    <t>00023960</t>
  </si>
  <si>
    <t>00023958</t>
  </si>
  <si>
    <t>00023957</t>
  </si>
  <si>
    <t>00023956</t>
  </si>
  <si>
    <t>00023955</t>
  </si>
  <si>
    <t>00023954</t>
  </si>
  <si>
    <t>00023953</t>
  </si>
  <si>
    <t>00023952</t>
  </si>
  <si>
    <t>00023951</t>
  </si>
  <si>
    <t>00023950</t>
  </si>
  <si>
    <t>00023949</t>
  </si>
  <si>
    <t>00023948</t>
  </si>
  <si>
    <t>00023947</t>
  </si>
  <si>
    <t>00023946</t>
  </si>
  <si>
    <t>00023945</t>
  </si>
  <si>
    <t>00023944</t>
  </si>
  <si>
    <t>00023943</t>
  </si>
  <si>
    <t>00023942</t>
  </si>
  <si>
    <t>00023941</t>
  </si>
  <si>
    <t>00023940</t>
  </si>
  <si>
    <t>00023939</t>
  </si>
  <si>
    <t>00023938</t>
  </si>
  <si>
    <t>00023937</t>
  </si>
  <si>
    <t>00023936</t>
  </si>
  <si>
    <t>00023935</t>
  </si>
  <si>
    <t>00023934</t>
  </si>
  <si>
    <t>00023933</t>
  </si>
  <si>
    <t>00023932</t>
  </si>
  <si>
    <t>00023931</t>
  </si>
  <si>
    <t>00023930</t>
  </si>
  <si>
    <t>00023929</t>
  </si>
  <si>
    <t>00023928</t>
  </si>
  <si>
    <t>00023927</t>
  </si>
  <si>
    <t>00023926</t>
  </si>
  <si>
    <t>00023925</t>
  </si>
  <si>
    <t>00023924</t>
  </si>
  <si>
    <t>00023923</t>
  </si>
  <si>
    <t>00023922</t>
  </si>
  <si>
    <t>00023921</t>
  </si>
  <si>
    <t>00023920</t>
  </si>
  <si>
    <t>00023919</t>
  </si>
  <si>
    <t>00023918</t>
  </si>
  <si>
    <t>00023917</t>
  </si>
  <si>
    <t>00023916</t>
  </si>
  <si>
    <t>00023915</t>
  </si>
  <si>
    <t>0010857</t>
  </si>
  <si>
    <t>0010856</t>
  </si>
  <si>
    <t>0010855</t>
  </si>
  <si>
    <t>0010854</t>
  </si>
  <si>
    <t>0010853</t>
  </si>
  <si>
    <t>0010852</t>
  </si>
  <si>
    <t>0010851</t>
  </si>
  <si>
    <t>0010850</t>
  </si>
  <si>
    <t>0010849</t>
  </si>
  <si>
    <t>0010848</t>
  </si>
  <si>
    <t>0010847</t>
  </si>
  <si>
    <t>0010846</t>
  </si>
  <si>
    <t>0010845</t>
  </si>
  <si>
    <t>0010844</t>
  </si>
  <si>
    <t>0010843</t>
  </si>
  <si>
    <t>0010842</t>
  </si>
  <si>
    <t>0010841</t>
  </si>
  <si>
    <t>0010840</t>
  </si>
  <si>
    <t>0010839</t>
  </si>
  <si>
    <t>0010838</t>
  </si>
  <si>
    <t>0010837</t>
  </si>
  <si>
    <t>0010836</t>
  </si>
  <si>
    <t>0010835</t>
  </si>
  <si>
    <t>0010834</t>
  </si>
  <si>
    <t>0010833</t>
  </si>
  <si>
    <t>0010832</t>
  </si>
  <si>
    <t>0010831</t>
  </si>
  <si>
    <t>0010830</t>
  </si>
  <si>
    <t>0010829</t>
  </si>
  <si>
    <t>0010828</t>
  </si>
  <si>
    <t>0010827</t>
  </si>
  <si>
    <t>0010826</t>
  </si>
  <si>
    <t>0010825</t>
  </si>
  <si>
    <t>0010824</t>
  </si>
  <si>
    <t>0010823</t>
  </si>
  <si>
    <t>0010822</t>
  </si>
  <si>
    <t>0010821</t>
  </si>
  <si>
    <t>0003117</t>
  </si>
  <si>
    <t>0003116</t>
  </si>
  <si>
    <t>0010820</t>
  </si>
  <si>
    <t>0010819</t>
  </si>
  <si>
    <t>0010818</t>
  </si>
  <si>
    <t>0010817</t>
  </si>
  <si>
    <t>0010816</t>
  </si>
  <si>
    <t>0010814</t>
  </si>
  <si>
    <t>0010813</t>
  </si>
  <si>
    <t>0010812</t>
  </si>
  <si>
    <t>0010811</t>
  </si>
  <si>
    <t>0010810</t>
  </si>
  <si>
    <t>0010809</t>
  </si>
  <si>
    <t>0010808</t>
  </si>
  <si>
    <t>0010807</t>
  </si>
  <si>
    <t>0010806</t>
  </si>
  <si>
    <t>0010805</t>
  </si>
  <si>
    <t>0010804</t>
  </si>
  <si>
    <t>0010803</t>
  </si>
  <si>
    <t>0010799</t>
  </si>
  <si>
    <t>0010798</t>
  </si>
  <si>
    <t>0010797</t>
  </si>
  <si>
    <t>0010796</t>
  </si>
  <si>
    <t>VI00516</t>
  </si>
  <si>
    <t>VI00515</t>
  </si>
  <si>
    <t>0003115</t>
  </si>
  <si>
    <t>0010795</t>
  </si>
  <si>
    <t>0010794</t>
  </si>
  <si>
    <t>0010793</t>
  </si>
  <si>
    <t>0010791</t>
  </si>
  <si>
    <t>0010789</t>
  </si>
  <si>
    <t>0010788</t>
  </si>
  <si>
    <t>0010787</t>
  </si>
  <si>
    <t>0010786</t>
  </si>
  <si>
    <t>0010785</t>
  </si>
  <si>
    <t>0010784</t>
  </si>
  <si>
    <t>0010783</t>
  </si>
  <si>
    <t>0010782</t>
  </si>
  <si>
    <t>0010781</t>
  </si>
  <si>
    <t>0010780</t>
  </si>
  <si>
    <t>0010779</t>
  </si>
  <si>
    <t>0010778</t>
  </si>
  <si>
    <t>0010777</t>
  </si>
  <si>
    <t>0010776</t>
  </si>
  <si>
    <t>0010775</t>
  </si>
  <si>
    <t>0010774</t>
  </si>
  <si>
    <t>0010773</t>
  </si>
  <si>
    <t>0010772</t>
  </si>
  <si>
    <t>0010771</t>
  </si>
  <si>
    <t>0010770</t>
  </si>
  <si>
    <t>0010769</t>
  </si>
  <si>
    <t>0010768</t>
  </si>
  <si>
    <t>0010767</t>
  </si>
  <si>
    <t>0010766</t>
  </si>
  <si>
    <t>0010765</t>
  </si>
  <si>
    <t>0010764</t>
  </si>
  <si>
    <t>TR03371</t>
  </si>
  <si>
    <t>0010763</t>
  </si>
  <si>
    <t>0010762</t>
  </si>
  <si>
    <t>0010761</t>
  </si>
  <si>
    <t>TR03370</t>
  </si>
  <si>
    <t>0010760</t>
  </si>
  <si>
    <t>0010759</t>
  </si>
  <si>
    <t>0010758</t>
  </si>
  <si>
    <t>0010757</t>
  </si>
  <si>
    <t>VI00514</t>
  </si>
  <si>
    <t>0010756</t>
  </si>
  <si>
    <t>0010755</t>
  </si>
  <si>
    <t>0010754</t>
  </si>
  <si>
    <t>0010753</t>
  </si>
  <si>
    <t>0003114</t>
  </si>
  <si>
    <t>0010752</t>
  </si>
  <si>
    <t>0010751</t>
  </si>
  <si>
    <t>0010748</t>
  </si>
  <si>
    <t>0010747</t>
  </si>
  <si>
    <t>0010746</t>
  </si>
  <si>
    <t>0010745</t>
  </si>
  <si>
    <t>0010744</t>
  </si>
  <si>
    <t>0010743</t>
  </si>
  <si>
    <t>0010742</t>
  </si>
  <si>
    <t>0010741</t>
  </si>
  <si>
    <t>0010740</t>
  </si>
  <si>
    <t>0010739</t>
  </si>
  <si>
    <t>0010738</t>
  </si>
  <si>
    <t>0010737</t>
  </si>
  <si>
    <t>0010736</t>
  </si>
  <si>
    <t>0010735</t>
  </si>
  <si>
    <t>0010734</t>
  </si>
  <si>
    <t>0010733</t>
  </si>
  <si>
    <t>0010732</t>
  </si>
  <si>
    <t>0010731</t>
  </si>
  <si>
    <t>0010730</t>
  </si>
  <si>
    <t>0010729</t>
  </si>
  <si>
    <t>0010728</t>
  </si>
  <si>
    <t>0010727</t>
  </si>
  <si>
    <t>0010726</t>
  </si>
  <si>
    <t>0003113</t>
  </si>
  <si>
    <t>0010725</t>
  </si>
  <si>
    <t>0010724</t>
  </si>
  <si>
    <t>0010723</t>
  </si>
  <si>
    <t>0010722</t>
  </si>
  <si>
    <t>0010720</t>
  </si>
  <si>
    <t>0010719</t>
  </si>
  <si>
    <t>0010718</t>
  </si>
  <si>
    <t>0010717</t>
  </si>
  <si>
    <t>UNIVERS AUTOMATISME</t>
  </si>
  <si>
    <t>HASSEN GHARBI</t>
  </si>
  <si>
    <t>PROMOSCIENCES</t>
  </si>
  <si>
    <t>GS1 TUNISIA</t>
  </si>
  <si>
    <t>TECHNO FILM</t>
  </si>
  <si>
    <t>GENERAL SCE ET ASSISTANCE</t>
  </si>
  <si>
    <t>AMALPACK</t>
  </si>
  <si>
    <t>ABDALLAH NOURI</t>
  </si>
  <si>
    <t>CME Tunisie</t>
  </si>
  <si>
    <t>STE CHM TRADING</t>
  </si>
  <si>
    <t>ITI "INNOVATION TECHNIQUE</t>
  </si>
  <si>
    <t>MANPROTEC</t>
  </si>
  <si>
    <t>JOB-SA BETON</t>
  </si>
  <si>
    <t>RFT</t>
  </si>
  <si>
    <t>RGUEZ Mondher</t>
  </si>
  <si>
    <t>LA MAISON DE L'INOX</t>
  </si>
  <si>
    <t>STE SAFA DE TRANSPORT ET</t>
  </si>
  <si>
    <t>STE RBK</t>
  </si>
  <si>
    <t>TR03358</t>
  </si>
  <si>
    <t>TR03359</t>
  </si>
  <si>
    <t>TR03360</t>
  </si>
  <si>
    <t>TR03361</t>
  </si>
  <si>
    <t>TR03362</t>
  </si>
  <si>
    <t>TR03363</t>
  </si>
  <si>
    <t>TR03364</t>
  </si>
  <si>
    <t>TR03365</t>
  </si>
  <si>
    <t>TR03366</t>
  </si>
  <si>
    <t>TR03367</t>
  </si>
  <si>
    <t>TR03368</t>
  </si>
  <si>
    <t>TR03369</t>
  </si>
  <si>
    <t>TR03372</t>
  </si>
  <si>
    <t>TR03373</t>
  </si>
  <si>
    <t>TR03374</t>
  </si>
  <si>
    <t>TR03375</t>
  </si>
  <si>
    <t>TR03376</t>
  </si>
  <si>
    <t>TR03377</t>
  </si>
  <si>
    <t>TR03378</t>
  </si>
  <si>
    <t>TR03379</t>
  </si>
  <si>
    <t>TR03380</t>
  </si>
  <si>
    <t>TR03381</t>
  </si>
  <si>
    <t>TR03382</t>
  </si>
  <si>
    <t>TR03383</t>
  </si>
  <si>
    <t>TR03384</t>
  </si>
  <si>
    <t>TR03385</t>
  </si>
  <si>
    <t>TR03386</t>
  </si>
  <si>
    <t>TR03387</t>
  </si>
  <si>
    <t>TR03388</t>
  </si>
  <si>
    <t>TR03389</t>
  </si>
  <si>
    <t>TR03390</t>
  </si>
  <si>
    <t>TR03391</t>
  </si>
  <si>
    <t>TR03392</t>
  </si>
  <si>
    <t>TR03393</t>
  </si>
  <si>
    <t>TR03394</t>
  </si>
  <si>
    <t>TR03395</t>
  </si>
  <si>
    <t>TR03396</t>
  </si>
  <si>
    <t>TR03398</t>
  </si>
  <si>
    <t>VI00517</t>
  </si>
  <si>
    <t>00024099</t>
  </si>
  <si>
    <t>0003118</t>
  </si>
  <si>
    <t>00000765</t>
  </si>
  <si>
    <t>00000764</t>
  </si>
  <si>
    <t>00000763</t>
  </si>
  <si>
    <t>00000762</t>
  </si>
  <si>
    <t>00000761</t>
  </si>
  <si>
    <t>00000760</t>
  </si>
  <si>
    <t>00000759</t>
  </si>
  <si>
    <t>00000758</t>
  </si>
  <si>
    <t>00000757</t>
  </si>
  <si>
    <t>00000756</t>
  </si>
  <si>
    <t>00000755</t>
  </si>
  <si>
    <t>00000754</t>
  </si>
  <si>
    <t>00000747</t>
  </si>
  <si>
    <t>00000741</t>
  </si>
  <si>
    <t>00000733</t>
  </si>
  <si>
    <t>00000718</t>
  </si>
  <si>
    <t>0000467</t>
  </si>
  <si>
    <t>0000466</t>
  </si>
  <si>
    <t>0000465</t>
  </si>
  <si>
    <t>0000464</t>
  </si>
  <si>
    <t>0000463</t>
  </si>
  <si>
    <t>0000462</t>
  </si>
  <si>
    <t>0000461</t>
  </si>
  <si>
    <t>0000460</t>
  </si>
  <si>
    <t>0000459</t>
  </si>
  <si>
    <t>0000458</t>
  </si>
  <si>
    <t>0000457</t>
  </si>
  <si>
    <t>0000456</t>
  </si>
  <si>
    <t>0000451</t>
  </si>
  <si>
    <t>0000796</t>
  </si>
  <si>
    <t>0000788</t>
  </si>
  <si>
    <t>0000770</t>
  </si>
  <si>
    <t>CMG BAYOUDH</t>
  </si>
  <si>
    <t>EQUIPEMENT MODERNE INDUSTRIE</t>
  </si>
  <si>
    <t>PLOMB PI INDUSTRIELLE</t>
  </si>
  <si>
    <t>P/BT+SILI-0840021</t>
  </si>
  <si>
    <t>23801352</t>
  </si>
  <si>
    <t>P/BT+BOUSALEM-1511894</t>
  </si>
  <si>
    <t>OUERGUI RAKIA ADELAZIZ</t>
  </si>
  <si>
    <t>8R10065</t>
  </si>
  <si>
    <t>23801475</t>
  </si>
  <si>
    <t>P/ZIT BQ+KEF-4002105</t>
  </si>
  <si>
    <t>23801391</t>
  </si>
  <si>
    <t>P/ATTIJ BK+JEND-004943</t>
  </si>
  <si>
    <t>FEKRI BEN MOHAMED BAKLOUTI</t>
  </si>
  <si>
    <t>8R11063</t>
  </si>
  <si>
    <t>23801362</t>
  </si>
  <si>
    <t>23801361</t>
  </si>
  <si>
    <t>P/STB+TESTOUR-0000008</t>
  </si>
  <si>
    <t>STE BS PLUS PIECE AUTO JAPON</t>
  </si>
  <si>
    <t>8R08060</t>
  </si>
  <si>
    <t>23801354</t>
  </si>
  <si>
    <t>P/STB+K SENANE-0000965</t>
  </si>
  <si>
    <t>SOUAD BENT HEDI KALAI</t>
  </si>
  <si>
    <t>8R11072</t>
  </si>
  <si>
    <t>23801414</t>
  </si>
  <si>
    <t>P/BT+SILI-1257844</t>
  </si>
  <si>
    <t>23801419</t>
  </si>
  <si>
    <t>P/ATTIJ BK+JEND-004944</t>
  </si>
  <si>
    <t>23801428</t>
  </si>
  <si>
    <t>P/BNA+ERROUHIA-8920912</t>
  </si>
  <si>
    <t>23801366</t>
  </si>
  <si>
    <t>P/BT+BOUSALEM-1511879</t>
  </si>
  <si>
    <t>23801421</t>
  </si>
  <si>
    <t>P/BIAT+JEND-0005175</t>
  </si>
  <si>
    <t>23801383</t>
  </si>
  <si>
    <t>P/BNA+MAKTHAR-8855803</t>
  </si>
  <si>
    <t>23801423</t>
  </si>
  <si>
    <t>P/BIAT+TESTOUR-0000457</t>
  </si>
  <si>
    <t>23801415</t>
  </si>
  <si>
    <t>P/STB+TABARKA-0006864</t>
  </si>
  <si>
    <t>23801360</t>
  </si>
  <si>
    <t>P/ATTIJ BK+BOUSALEM-00</t>
  </si>
  <si>
    <t>23801471</t>
  </si>
  <si>
    <t>P/BH+JEND-5100214</t>
  </si>
  <si>
    <t>23801367</t>
  </si>
  <si>
    <t>P/BNA+TESTOUR-7834620</t>
  </si>
  <si>
    <t>23801460</t>
  </si>
  <si>
    <t>P/STB+KEF-0000782</t>
  </si>
  <si>
    <t>STE B KHLIFA DE PICES.RECHGE</t>
  </si>
  <si>
    <t>8R11110</t>
  </si>
  <si>
    <t>23801412</t>
  </si>
  <si>
    <t>23801407</t>
  </si>
  <si>
    <t>P/STB+TESTOUR-0000009</t>
  </si>
  <si>
    <t>23801355</t>
  </si>
  <si>
    <t>P/STB+NEFZA-0001315</t>
  </si>
  <si>
    <t>23801473</t>
  </si>
  <si>
    <t>P/BIAT+TESTOUR-0000451</t>
  </si>
  <si>
    <t>23801374</t>
  </si>
  <si>
    <t>P/BT+SILI-1257812</t>
  </si>
  <si>
    <t>23801375</t>
  </si>
  <si>
    <t>P/BNA+MAKTHAR-8855806</t>
  </si>
  <si>
    <t>23801426</t>
  </si>
  <si>
    <t>P/ATTIJ BK+TAJER-00420</t>
  </si>
  <si>
    <t>23801324</t>
  </si>
  <si>
    <t>P/BNA+TESTOUR-7544057</t>
  </si>
  <si>
    <t>23801404</t>
  </si>
  <si>
    <t>23801326</t>
  </si>
  <si>
    <t>P/BTE+BEJA-6784121</t>
  </si>
  <si>
    <t>23801363</t>
  </si>
  <si>
    <t>P/BNA+BOUSALEM-7083568</t>
  </si>
  <si>
    <t>S O C O M A F</t>
  </si>
  <si>
    <t>8R09022</t>
  </si>
  <si>
    <t>23801467</t>
  </si>
  <si>
    <t>P/BNA+MAKTHAR-8855807</t>
  </si>
  <si>
    <t>23801422</t>
  </si>
  <si>
    <t>P/BIAT+JEND-0005229</t>
  </si>
  <si>
    <t>23801448</t>
  </si>
  <si>
    <t>P/UIB+BEJA-9896068</t>
  </si>
  <si>
    <t>23801377</t>
  </si>
  <si>
    <t>P/UIB+BEJA-9896067</t>
  </si>
  <si>
    <t>23801376</t>
  </si>
  <si>
    <t>P/UBCI+KEF-1663254</t>
  </si>
  <si>
    <t>STE BECHEIKH FLEXIBLE "SBF"</t>
  </si>
  <si>
    <t>8R11114</t>
  </si>
  <si>
    <t>23801390</t>
  </si>
  <si>
    <t>P/BNA+MAKTHAR-9548451</t>
  </si>
  <si>
    <t>23801382</t>
  </si>
  <si>
    <t>P/BIAT+JEND-0003124</t>
  </si>
  <si>
    <t>23801380</t>
  </si>
  <si>
    <t>P/BIAT+JEND-0005233</t>
  </si>
  <si>
    <t>23801452</t>
  </si>
  <si>
    <t>P/STB+NEFZA-0001316</t>
  </si>
  <si>
    <t>23801472</t>
  </si>
  <si>
    <t>P/STB+TABARKA-0006887</t>
  </si>
  <si>
    <t>23801399</t>
  </si>
  <si>
    <t>P/UIB+BEJA-9896070</t>
  </si>
  <si>
    <t>23801379</t>
  </si>
  <si>
    <t>P/UIB+BEJA-9896069</t>
  </si>
  <si>
    <t>23801378</t>
  </si>
  <si>
    <t>P/BIAT+JEND-0005176</t>
  </si>
  <si>
    <t>23801384</t>
  </si>
  <si>
    <t>P/UIB+BEJA-9896061</t>
  </si>
  <si>
    <t>23801337</t>
  </si>
  <si>
    <t>P/ZIT+JEND-4000263</t>
  </si>
  <si>
    <t>BRIHMI SABER B MASSOUD</t>
  </si>
  <si>
    <t>8R10067</t>
  </si>
  <si>
    <t>23801411</t>
  </si>
  <si>
    <t>P/UIB+BEJA-0986060</t>
  </si>
  <si>
    <t>23801336</t>
  </si>
  <si>
    <t>P/BNA+ERROU-8734596</t>
  </si>
  <si>
    <t>23801348</t>
  </si>
  <si>
    <t>P/STB+SEDJ-0000169</t>
  </si>
  <si>
    <t>23801447</t>
  </si>
  <si>
    <t>P/BNA+TESTOUR-7544042</t>
  </si>
  <si>
    <t>23801286</t>
  </si>
  <si>
    <t>P/BNA+ERROUHIA-8734595</t>
  </si>
  <si>
    <t>23801347</t>
  </si>
  <si>
    <t>Remarque</t>
  </si>
  <si>
    <t>ar__dte02</t>
  </si>
  <si>
    <t>Chèq.</t>
  </si>
  <si>
    <t>P/UIB+BEJA-9896059</t>
  </si>
  <si>
    <t>23801329</t>
  </si>
  <si>
    <t>P/STB+TESTOUR-0000014</t>
  </si>
  <si>
    <t>23801397</t>
  </si>
  <si>
    <t>P/BH+SILI-4244755</t>
  </si>
  <si>
    <t>23801340</t>
  </si>
  <si>
    <t>P/STB+NEFZA-0001308</t>
  </si>
  <si>
    <t>23801321</t>
  </si>
  <si>
    <t>P/STB+NEFZA-0001309</t>
  </si>
  <si>
    <t>23801322</t>
  </si>
  <si>
    <t>P/STB+TABARKA-0006845</t>
  </si>
  <si>
    <t>23801317</t>
  </si>
  <si>
    <t>P/STB+TABARKA-0006844</t>
  </si>
  <si>
    <t>23801316</t>
  </si>
  <si>
    <t>P/BH+SILI-4244754</t>
  </si>
  <si>
    <t>23801341</t>
  </si>
  <si>
    <t>P/STB+SEDJ-0000165</t>
  </si>
  <si>
    <t>23801302</t>
  </si>
  <si>
    <t>P/ATTIJ BK+MATEUR-0020</t>
  </si>
  <si>
    <t>23801303</t>
  </si>
  <si>
    <t>P/BNA+TESTOUR-7544063</t>
  </si>
  <si>
    <t>23801456</t>
  </si>
  <si>
    <t>P/BNA+BOUSALEM-7083485</t>
  </si>
  <si>
    <t>23801320</t>
  </si>
  <si>
    <t>P/BNA+BOUSALEM-7083484</t>
  </si>
  <si>
    <t>23801319</t>
  </si>
  <si>
    <t>P/ATB+KEF-0000084</t>
  </si>
  <si>
    <t>23801436</t>
  </si>
  <si>
    <t>P/BNA+BOUSALEM-7083483</t>
  </si>
  <si>
    <t>23801318</t>
  </si>
  <si>
    <t>23801439</t>
  </si>
  <si>
    <t>P/BIAT+JEND-0003181</t>
  </si>
  <si>
    <t>23801454</t>
  </si>
  <si>
    <t>P/BNA+SERS-7370796</t>
  </si>
  <si>
    <t>23801435</t>
  </si>
  <si>
    <t>P/BTE+BEJA-6784110</t>
  </si>
  <si>
    <t>23801304</t>
  </si>
  <si>
    <t>23801437</t>
  </si>
  <si>
    <t>P/BTE+BEJA-6784111</t>
  </si>
  <si>
    <t>23801305</t>
  </si>
  <si>
    <t>P/STB+KEF-0000813</t>
  </si>
  <si>
    <t>23801461</t>
  </si>
  <si>
    <t>P/BNA+ERROU-8378232</t>
  </si>
  <si>
    <t>23801284</t>
  </si>
  <si>
    <t>23801442</t>
  </si>
  <si>
    <t>P/BNA+ERROU-8378233</t>
  </si>
  <si>
    <t>23801283</t>
  </si>
  <si>
    <t>P/BH+JEND-5100242</t>
  </si>
  <si>
    <t>23801433</t>
  </si>
  <si>
    <t>P/BTE+BEJA-6784112</t>
  </si>
  <si>
    <t>23801306</t>
  </si>
  <si>
    <t>P/BH+JEND-5100243</t>
  </si>
  <si>
    <t>23801434</t>
  </si>
  <si>
    <t>P/BTE+BEJA-6784113</t>
  </si>
  <si>
    <t>23801307</t>
  </si>
  <si>
    <t>P/BNA+TESTOUR-7544056</t>
  </si>
  <si>
    <t>23801405</t>
  </si>
  <si>
    <t>23801345</t>
  </si>
  <si>
    <t>P/BIAT+JEND-0005177</t>
  </si>
  <si>
    <t>23801385</t>
  </si>
  <si>
    <t>P/BNA+TESTOUR-7544053</t>
  </si>
  <si>
    <t>23801344</t>
  </si>
  <si>
    <t>P/BNA+BOUSALEM-7083569</t>
  </si>
  <si>
    <t>23801468</t>
  </si>
  <si>
    <t>P/BNA+TESTOUR-7544052</t>
  </si>
  <si>
    <t>23801343</t>
  </si>
  <si>
    <t>P/BNA+TESTOUR-7544058</t>
  </si>
  <si>
    <t>23801406</t>
  </si>
  <si>
    <t>P/ATTIJ+JEND-0049440</t>
  </si>
  <si>
    <t>23801429</t>
  </si>
  <si>
    <t>P/BNA+AIN DRAHAM-93083</t>
  </si>
  <si>
    <t>ARIDHI LILYA BENT SADOK</t>
  </si>
  <si>
    <t>8R10075</t>
  </si>
  <si>
    <t>23801409</t>
  </si>
  <si>
    <t>P/BNA+ERROU-8734620</t>
  </si>
  <si>
    <t>23801431</t>
  </si>
  <si>
    <t>23801441</t>
  </si>
  <si>
    <t>23801296</t>
  </si>
  <si>
    <t>P/UBCI+KEF-1617711</t>
  </si>
  <si>
    <t>23801443</t>
  </si>
  <si>
    <t>P/BNA+MAKTHAR-9032267</t>
  </si>
  <si>
    <t>23801278</t>
  </si>
  <si>
    <t>P/BIAT+JEND-0003182</t>
  </si>
  <si>
    <t>23801455</t>
  </si>
  <si>
    <t>P/BTE+BEJA-6717597</t>
  </si>
  <si>
    <t>23801238</t>
  </si>
  <si>
    <t>P/BT+BOUSALEM-1304991</t>
  </si>
  <si>
    <t>STE MARJA DE DEVELOPPEMENT</t>
  </si>
  <si>
    <t>1S10001</t>
  </si>
  <si>
    <t>23801444</t>
  </si>
  <si>
    <t>P/BH+JEND-4946383</t>
  </si>
  <si>
    <t>23801310</t>
  </si>
  <si>
    <t>P/BNA+BOUSALEM-7083565</t>
  </si>
  <si>
    <t>23801469</t>
  </si>
  <si>
    <t>P/BT+SILI-1080652</t>
  </si>
  <si>
    <t>23801293</t>
  </si>
  <si>
    <t>P/BTE+BEJA-6670080</t>
  </si>
  <si>
    <t>23801470</t>
  </si>
  <si>
    <t>P/BH+SILI-4244785</t>
  </si>
  <si>
    <t>23801420</t>
  </si>
  <si>
    <t>P/BIAT+JEND-0005230</t>
  </si>
  <si>
    <t>23801449</t>
  </si>
  <si>
    <t>P/BNA+TESTOUR-7544062</t>
  </si>
  <si>
    <t>23801457</t>
  </si>
  <si>
    <t>P/STB+TABARKA-0006886</t>
  </si>
  <si>
    <t>23801400</t>
  </si>
  <si>
    <t>P/UIB+BEJA-9896044</t>
  </si>
  <si>
    <t>23801273</t>
  </si>
  <si>
    <t>23801388</t>
  </si>
  <si>
    <t>P/BH+NEFZA-5667129</t>
  </si>
  <si>
    <t>GHAOUARI KHALIL B AHMED</t>
  </si>
  <si>
    <t>8R16003</t>
  </si>
  <si>
    <t>23801392</t>
  </si>
  <si>
    <t>P/BNA+BOUSALEM-7083503</t>
  </si>
  <si>
    <t>23801386</t>
  </si>
  <si>
    <t>P/STB+TESTOUR-0000505</t>
  </si>
  <si>
    <t>23801393</t>
  </si>
  <si>
    <t>P/BNA+BOUSALEM-7083504</t>
  </si>
  <si>
    <t>23801387</t>
  </si>
  <si>
    <t>P/BT+SILI-1144136</t>
  </si>
  <si>
    <t>23801398</t>
  </si>
  <si>
    <t>P/BNA+ERROU-8734621</t>
  </si>
  <si>
    <t>23801430</t>
  </si>
  <si>
    <t>P/BNA+TESTOUR-7544051</t>
  </si>
  <si>
    <t>23801342</t>
  </si>
  <si>
    <t>P/BH+NEFZA-8667135</t>
  </si>
  <si>
    <t>23801474</t>
  </si>
  <si>
    <t>P/BNA+TESTOUR-7834619</t>
  </si>
  <si>
    <t>23801458</t>
  </si>
  <si>
    <t>P/BNA+BOUSALEM-7083567</t>
  </si>
  <si>
    <t>23801466</t>
  </si>
  <si>
    <t>P/BIAT+JEND-0005130</t>
  </si>
  <si>
    <t>23801335</t>
  </si>
  <si>
    <t>P/BNA+BOUSALEM-7083566</t>
  </si>
  <si>
    <t>23801465</t>
  </si>
  <si>
    <t>P/BNA+MAKTHAR-8855804</t>
  </si>
  <si>
    <t>23801424</t>
  </si>
  <si>
    <t>P/BNA+ERROUHIA-8734637</t>
  </si>
  <si>
    <t>23801463</t>
  </si>
  <si>
    <t>P/UIB+BEJA-9896062</t>
  </si>
  <si>
    <t>23801338</t>
  </si>
  <si>
    <t>P/BNA+ERROU-8734636</t>
  </si>
  <si>
    <t>23801462</t>
  </si>
  <si>
    <t>P/BNA+TESTOUR-7544044</t>
  </si>
  <si>
    <t>23801288</t>
  </si>
  <si>
    <t>P/BIAT+JEND-0003180</t>
  </si>
  <si>
    <t>23801453</t>
  </si>
  <si>
    <t>P/BNA+TESTOUR-7544043</t>
  </si>
  <si>
    <t>23801287</t>
  </si>
  <si>
    <t>P/BIAT+JEND-0005232</t>
  </si>
  <si>
    <t>23801451</t>
  </si>
  <si>
    <t>P/BT+SILI-1080673</t>
  </si>
  <si>
    <t>23801292</t>
  </si>
  <si>
    <t>P/BIAT+JEND-0005231</t>
  </si>
  <si>
    <t>23801450</t>
  </si>
  <si>
    <t>P/BNA+TESTOUR-7544055</t>
  </si>
  <si>
    <t>23801402</t>
  </si>
  <si>
    <t>23801446</t>
  </si>
  <si>
    <t>P/UIB+BEJA-9896043</t>
  </si>
  <si>
    <t>23801272</t>
  </si>
  <si>
    <t>P/STB+TABARKA-0006905</t>
  </si>
  <si>
    <t>23801476</t>
  </si>
  <si>
    <t>P/STB+SILI-0008243</t>
  </si>
  <si>
    <t>23801395</t>
  </si>
  <si>
    <t>23801440</t>
  </si>
  <si>
    <t>P/BIAT+JEND-0000026</t>
  </si>
  <si>
    <t>STE COMMERCIALE TKBS</t>
  </si>
  <si>
    <t>8R10079</t>
  </si>
  <si>
    <t>23801413</t>
  </si>
  <si>
    <t>23801438</t>
  </si>
  <si>
    <t>S8</t>
  </si>
  <si>
    <t>P/UIB+NAFTA-2281293</t>
  </si>
  <si>
    <t>23701238</t>
  </si>
  <si>
    <t>P/UIB+BEN AOUN-2330976</t>
  </si>
  <si>
    <t>23701271</t>
  </si>
  <si>
    <t>P/UIB+BEN AOUN-2331018</t>
  </si>
  <si>
    <t>23701337</t>
  </si>
  <si>
    <t>P/UIB+NAFTA-2281292</t>
  </si>
  <si>
    <t>23701239</t>
  </si>
  <si>
    <t>P/BNA+MEKNASY-9199123</t>
  </si>
  <si>
    <t>23701292</t>
  </si>
  <si>
    <t>P/UIB+BEN AOUN-2330962</t>
  </si>
  <si>
    <t>23701252</t>
  </si>
  <si>
    <t>P/BNA+METLAOUI-8651152</t>
  </si>
  <si>
    <t>23701294</t>
  </si>
  <si>
    <t>P/BNA+KEBILI-9303476</t>
  </si>
  <si>
    <t>23701263</t>
  </si>
  <si>
    <t>P/UIB+NAFTA-2281282</t>
  </si>
  <si>
    <t>23701199</t>
  </si>
  <si>
    <t>P/BIAT+NEFZAWA-0002240</t>
  </si>
  <si>
    <t>23701264</t>
  </si>
  <si>
    <t>P/WIFAK+SAIDA-0000312</t>
  </si>
  <si>
    <t>23701304</t>
  </si>
  <si>
    <t>P/ATB+TOZEUR-8517893</t>
  </si>
  <si>
    <t>23701262</t>
  </si>
  <si>
    <t>P/UIB+NAFTA-2281398</t>
  </si>
  <si>
    <t>23701276</t>
  </si>
  <si>
    <t>P/STB+REDEYEF-0000483</t>
  </si>
  <si>
    <t>23701267</t>
  </si>
  <si>
    <t>P/BNA+JELMA-9115915</t>
  </si>
  <si>
    <t>BEN HAMED COMMERCE INTERNAT</t>
  </si>
  <si>
    <t>7R17066</t>
  </si>
  <si>
    <t>23701296</t>
  </si>
  <si>
    <t>P/BNA+METLAOUI-8651193</t>
  </si>
  <si>
    <t>23701211</t>
  </si>
  <si>
    <t>P/ZITOUNA+SBEITLA-4000</t>
  </si>
  <si>
    <t>23701348</t>
  </si>
  <si>
    <t>P/UIB+BEN AOUN-2331017</t>
  </si>
  <si>
    <t>23701338</t>
  </si>
  <si>
    <t>P/UIB+KASSERINE-937777</t>
  </si>
  <si>
    <t>23701230</t>
  </si>
  <si>
    <t>P/BNA+MEKNASY-9199122</t>
  </si>
  <si>
    <t>23701293</t>
  </si>
  <si>
    <t>P/ATTIJARI+MOULARES-05</t>
  </si>
  <si>
    <t>23701266</t>
  </si>
  <si>
    <t>P/BNA+MEKNASY-8714886</t>
  </si>
  <si>
    <t>23701255</t>
  </si>
  <si>
    <t>P/UIB+NAFTA-2281399</t>
  </si>
  <si>
    <t>23701275</t>
  </si>
  <si>
    <t>P/UIB+KASSERINE-937778</t>
  </si>
  <si>
    <t>23701229</t>
  </si>
  <si>
    <t>P/BIAT+REGUEB-0000203</t>
  </si>
  <si>
    <t>GHARBI ELHABIB B AHMED</t>
  </si>
  <si>
    <t>7r17051</t>
  </si>
  <si>
    <t>23701265</t>
  </si>
  <si>
    <t>P/BNA+METLAOUI-8621099</t>
  </si>
  <si>
    <t>23701257</t>
  </si>
  <si>
    <t>P/BNA+METLAOUI-8651097</t>
  </si>
  <si>
    <t>23701258</t>
  </si>
  <si>
    <t>P/BNA+METLAOUI-8651098</t>
  </si>
  <si>
    <t>23701259</t>
  </si>
  <si>
    <t>P/STB+METLAOUI-0000021</t>
  </si>
  <si>
    <t>STE BEN YOUNES DE TRANSPORT</t>
  </si>
  <si>
    <t>7S19026</t>
  </si>
  <si>
    <t>23701327</t>
  </si>
  <si>
    <t>P/BNA+FERIANA-9199318</t>
  </si>
  <si>
    <t>23701350</t>
  </si>
  <si>
    <t>P/UIB+NAFTA-2281453</t>
  </si>
  <si>
    <t>23701317</t>
  </si>
  <si>
    <t>P/BNA+FERIANA-9199321</t>
  </si>
  <si>
    <t>23701351</t>
  </si>
  <si>
    <t>P/BNA+METLAOUI-9737856</t>
  </si>
  <si>
    <t>23701330</t>
  </si>
  <si>
    <t>P/ATB+METLAOUI-7925186</t>
  </si>
  <si>
    <t>23701331</t>
  </si>
  <si>
    <t>P/BNA+JELMA-9335505</t>
  </si>
  <si>
    <t>23701332</t>
  </si>
  <si>
    <t>P/BNA+JELMA-9335506</t>
  </si>
  <si>
    <t>23701333</t>
  </si>
  <si>
    <t>P/BNA+JELMA-9335508</t>
  </si>
  <si>
    <t>23701334</t>
  </si>
  <si>
    <t>P/BNA+JELMA-9335507</t>
  </si>
  <si>
    <t>23701335</t>
  </si>
  <si>
    <t>P/BNA+JELMA-9335504</t>
  </si>
  <si>
    <t>23701336</t>
  </si>
  <si>
    <t>P/BNA+MEKNASY-9199149</t>
  </si>
  <si>
    <t>23701326</t>
  </si>
  <si>
    <t>P/UIB+BEN AOUN-2331015</t>
  </si>
  <si>
    <t>23701339</t>
  </si>
  <si>
    <t>P/BIAT+GAFSA-0000490</t>
  </si>
  <si>
    <t>23701310</t>
  </si>
  <si>
    <t>P/UIB+NAFTA-2281452</t>
  </si>
  <si>
    <t>23701318</t>
  </si>
  <si>
    <t>P/ATB+METLAOUI-7925187</t>
  </si>
  <si>
    <t>23701342</t>
  </si>
  <si>
    <t>P/BNA+KEBILI-9303509</t>
  </si>
  <si>
    <t>23701307</t>
  </si>
  <si>
    <t>P/ATB+METLAOUI-7925185</t>
  </si>
  <si>
    <t>23701343</t>
  </si>
  <si>
    <t>P/BNA+MEKNASY-9199139</t>
  </si>
  <si>
    <t>23701290</t>
  </si>
  <si>
    <t>P/ATB+METLAOUI-7925184</t>
  </si>
  <si>
    <t>23701344</t>
  </si>
  <si>
    <t>P/BNA+MEKNASY-8714883</t>
  </si>
  <si>
    <t>23701260</t>
  </si>
  <si>
    <t>P/BIAT+GAFSA-0000488</t>
  </si>
  <si>
    <t>23701309</t>
  </si>
  <si>
    <t>P/BNA+MEKNASY-8714889</t>
  </si>
  <si>
    <t>23701253</t>
  </si>
  <si>
    <t>P/UIB+NAFTA-2281431</t>
  </si>
  <si>
    <t>23701319</t>
  </si>
  <si>
    <t>P/STB+REDEYEF-0000490</t>
  </si>
  <si>
    <t>23701298</t>
  </si>
  <si>
    <t>P/BIAT+GAFSA-0000491</t>
  </si>
  <si>
    <t>23701308</t>
  </si>
  <si>
    <t>23701299</t>
  </si>
  <si>
    <t>P/BNA+MEKNASY-9199153</t>
  </si>
  <si>
    <t>23701325</t>
  </si>
  <si>
    <t>P/BIAT+GAFSA-0000489</t>
  </si>
  <si>
    <t>23701311</t>
  </si>
  <si>
    <t>P/ATB+TOZEUR-0000067</t>
  </si>
  <si>
    <t>23701349</t>
  </si>
  <si>
    <t>P/STB+METLAOUI-0003974</t>
  </si>
  <si>
    <t>23701329</t>
  </si>
  <si>
    <t>P/STB+FERIANA-0000974</t>
  </si>
  <si>
    <t>23701320</t>
  </si>
  <si>
    <t>P/STB+METLAOUI-0000022</t>
  </si>
  <si>
    <t>23701328</t>
  </si>
  <si>
    <t>P/BNA+FERIANA-8473203</t>
  </si>
  <si>
    <t>23701324</t>
  </si>
  <si>
    <t>P/BNA+THALA-8222673</t>
  </si>
  <si>
    <t>23701283</t>
  </si>
  <si>
    <t>P/STB+FERIANA-0000972</t>
  </si>
  <si>
    <t>23701289</t>
  </si>
  <si>
    <t>P/ATB+TOZEUR-8517907</t>
  </si>
  <si>
    <t>23701301</t>
  </si>
  <si>
    <t>P/BNA+THALA-8222679</t>
  </si>
  <si>
    <t>23701323</t>
  </si>
  <si>
    <t>P/BNA+METLAOUI-8651121</t>
  </si>
  <si>
    <t>23701256</t>
  </si>
  <si>
    <t>P/BNA+THALA-8222681</t>
  </si>
  <si>
    <t>23701322</t>
  </si>
  <si>
    <t>23701346</t>
  </si>
  <si>
    <t>P/BIAT+KEBILI-0002246</t>
  </si>
  <si>
    <t>23701305</t>
  </si>
  <si>
    <t>P/ATTIJARI+REDEYEF-004</t>
  </si>
  <si>
    <t>23701300</t>
  </si>
  <si>
    <t>P/BNA+KEBILI-9303508</t>
  </si>
  <si>
    <t>23701316</t>
  </si>
  <si>
    <t>P/BNA+MEKNASY-9199138</t>
  </si>
  <si>
    <t>23701291</t>
  </si>
  <si>
    <t>P/BNA+THALA-8222680</t>
  </si>
  <si>
    <t>23701321</t>
  </si>
  <si>
    <t>P/BNA+THALA-8222672</t>
  </si>
  <si>
    <t>23701284</t>
  </si>
  <si>
    <t>23701340</t>
  </si>
  <si>
    <t>23701347</t>
  </si>
  <si>
    <t>P/BNA+MEKNASY-9199154</t>
  </si>
  <si>
    <t>23701341</t>
  </si>
  <si>
    <t>P/UIB+NAFTA-2281400</t>
  </si>
  <si>
    <t>23701278</t>
  </si>
  <si>
    <t>P/WIFAK+SAIDA-0000314</t>
  </si>
  <si>
    <t>23701303</t>
  </si>
  <si>
    <t>S7</t>
  </si>
  <si>
    <t>p/ubci+zerzis-1296029</t>
  </si>
  <si>
    <t>6r23155</t>
  </si>
  <si>
    <t>23601448</t>
  </si>
  <si>
    <t>P/UBCI+GABES-8507947</t>
  </si>
  <si>
    <t>23601462</t>
  </si>
  <si>
    <t>P/BZ+DJERBA-4000341</t>
  </si>
  <si>
    <t>23601422</t>
  </si>
  <si>
    <t>P/UBCI+GABES-8507942</t>
  </si>
  <si>
    <t>23601461</t>
  </si>
  <si>
    <t>P/STB+ZERZIS-0000318</t>
  </si>
  <si>
    <t>CHOUIKHA ALAEDDINE B.MAHMOUD</t>
  </si>
  <si>
    <t>6R23185</t>
  </si>
  <si>
    <t>23601420</t>
  </si>
  <si>
    <t>P/UIB+GABES-2181882</t>
  </si>
  <si>
    <t>23601472</t>
  </si>
  <si>
    <t>P/ALBARAKA+GABES-87777</t>
  </si>
  <si>
    <t>23601425</t>
  </si>
  <si>
    <t>P/ATB+TATOUINE-8719946</t>
  </si>
  <si>
    <t>AYADA ISMAIL BEN MOHAMED</t>
  </si>
  <si>
    <t>6R24028</t>
  </si>
  <si>
    <t>23601503</t>
  </si>
  <si>
    <t>P/ATB+GABES-8843584</t>
  </si>
  <si>
    <t>23601484</t>
  </si>
  <si>
    <t>p/bna+GABES-6635849</t>
  </si>
  <si>
    <t>6r21145</t>
  </si>
  <si>
    <t>23601451</t>
  </si>
  <si>
    <t>P/BIAT+ZERZIS-0003622</t>
  </si>
  <si>
    <t>23601453</t>
  </si>
  <si>
    <t>P/ATB+GABES-8843583</t>
  </si>
  <si>
    <t>23601483</t>
  </si>
  <si>
    <t>p/biat+zerzis-0003679</t>
  </si>
  <si>
    <t>23601394</t>
  </si>
  <si>
    <t>P/BIAT+ZERZIS-0003625</t>
  </si>
  <si>
    <t>23601454</t>
  </si>
  <si>
    <t>P/BIAT+ZERZIS-0003624</t>
  </si>
  <si>
    <t>23601455</t>
  </si>
  <si>
    <t>P/ABARAKA+GABES-877777</t>
  </si>
  <si>
    <t>23601424</t>
  </si>
  <si>
    <t>p/ubci+zerzis-1296031</t>
  </si>
  <si>
    <t>23601449</t>
  </si>
  <si>
    <t>p/ubci+zerzis-1296030</t>
  </si>
  <si>
    <t>23601447</t>
  </si>
  <si>
    <t>P/BIAT+ZERZIS-0003623</t>
  </si>
  <si>
    <t>23601456</t>
  </si>
  <si>
    <t>P/UBCI+GABES-8507939</t>
  </si>
  <si>
    <t>23601464</t>
  </si>
  <si>
    <t>P/ATB+DJERBA-7887919</t>
  </si>
  <si>
    <t>23601421</t>
  </si>
  <si>
    <t>p/bh+djerba-5018904</t>
  </si>
  <si>
    <t>23601450</t>
  </si>
  <si>
    <t>P/UBCI+GABES-8507940</t>
  </si>
  <si>
    <t>23601465</t>
  </si>
  <si>
    <t>P/ATB+GABES-0000192</t>
  </si>
  <si>
    <t>23601446</t>
  </si>
  <si>
    <t>P/ATTIJARI+GABES-00857</t>
  </si>
  <si>
    <t>23601398</t>
  </si>
  <si>
    <t>P/BTE+DJERBA-6838004</t>
  </si>
  <si>
    <t>23601476</t>
  </si>
  <si>
    <t>P/UBCI+GABES-8507941</t>
  </si>
  <si>
    <t>23601467</t>
  </si>
  <si>
    <t>P/UIB+GABES-2181884</t>
  </si>
  <si>
    <t>23601473</t>
  </si>
  <si>
    <t>P/ATB+GABES-0000187</t>
  </si>
  <si>
    <t>23601440</t>
  </si>
  <si>
    <t>P/ATB+GABES-0000193</t>
  </si>
  <si>
    <t>23601445</t>
  </si>
  <si>
    <t>P/ATB+ZERZIS-8777861</t>
  </si>
  <si>
    <t>ZAIED HABIB BEN MOHAMED</t>
  </si>
  <si>
    <t>6R23164</t>
  </si>
  <si>
    <t>23601429</t>
  </si>
  <si>
    <t>P/BIAT+GABES-0001203</t>
  </si>
  <si>
    <t>SOCIETE B E K A</t>
  </si>
  <si>
    <t>6R21212</t>
  </si>
  <si>
    <t>23601437</t>
  </si>
  <si>
    <t>P/UIB+GABES-2181642</t>
  </si>
  <si>
    <t>23601389</t>
  </si>
  <si>
    <t>P/UIB+GABES-2181641</t>
  </si>
  <si>
    <t>23601388</t>
  </si>
  <si>
    <t>P/UIB+GABES-2181639</t>
  </si>
  <si>
    <t>23601386</t>
  </si>
  <si>
    <t>P/UIB+GABES-2181883</t>
  </si>
  <si>
    <t>23601474</t>
  </si>
  <si>
    <t>P/BIAT+GABES-0001202</t>
  </si>
  <si>
    <t>23601436</t>
  </si>
  <si>
    <t>P/ATB+GABES-0000276</t>
  </si>
  <si>
    <t>23601524</t>
  </si>
  <si>
    <t>23601426</t>
  </si>
  <si>
    <t>p/bz+djerba-4003484</t>
  </si>
  <si>
    <t>6r23181</t>
  </si>
  <si>
    <t>23601433</t>
  </si>
  <si>
    <t>P/ATB+GABES-0000275</t>
  </si>
  <si>
    <t>23601523</t>
  </si>
  <si>
    <t>p/bna+djerba-9232062</t>
  </si>
  <si>
    <t>6r23172</t>
  </si>
  <si>
    <t>23601430</t>
  </si>
  <si>
    <t>p/biat+zerzis-0003680</t>
  </si>
  <si>
    <t>23601395</t>
  </si>
  <si>
    <t>P/UIB+DJERBA-9815901</t>
  </si>
  <si>
    <t>CHOKRI BREN MECHICHI</t>
  </si>
  <si>
    <t>6R23115</t>
  </si>
  <si>
    <t>23601511</t>
  </si>
  <si>
    <t>P/UIB+GABES-2181640</t>
  </si>
  <si>
    <t>23601387</t>
  </si>
  <si>
    <t>P/STB+MEDNINE-0000969</t>
  </si>
  <si>
    <t>23601469</t>
  </si>
  <si>
    <t>P/BIAT+GABES-0003141</t>
  </si>
  <si>
    <t>S P A E</t>
  </si>
  <si>
    <t>6R21170</t>
  </si>
  <si>
    <t>23601435</t>
  </si>
  <si>
    <t>P/BIAT+GABES-0001204</t>
  </si>
  <si>
    <t>23601438</t>
  </si>
  <si>
    <t>P/BZ+GABES-4000582</t>
  </si>
  <si>
    <t>23601427</t>
  </si>
  <si>
    <t>P/ATB+GABES-0000274</t>
  </si>
  <si>
    <t>23601522</t>
  </si>
  <si>
    <t>P/ATB+GABES-0000188</t>
  </si>
  <si>
    <t>23601441</t>
  </si>
  <si>
    <t>P/ATB+GABES-0000189</t>
  </si>
  <si>
    <t>23601442</t>
  </si>
  <si>
    <t>P/ATB+GABES-0000190</t>
  </si>
  <si>
    <t>23601443</t>
  </si>
  <si>
    <t>P/ATB+GABES-0000191</t>
  </si>
  <si>
    <t>23601444</t>
  </si>
  <si>
    <t>P/BIAT+ZERZIS-0003755</t>
  </si>
  <si>
    <t>23601574</t>
  </si>
  <si>
    <t>P/UBCI+GABES-8507944</t>
  </si>
  <si>
    <t>23601460</t>
  </si>
  <si>
    <t>23601399</t>
  </si>
  <si>
    <t>P/ATTIJARI+GABES-00000</t>
  </si>
  <si>
    <t>STE BLEYDA VENTE PICES.AUTO</t>
  </si>
  <si>
    <t>6R21208</t>
  </si>
  <si>
    <t>23601480</t>
  </si>
  <si>
    <t>P/ALBARAKA+GABES-88520</t>
  </si>
  <si>
    <t>INNOVA AQUA SUD</t>
  </si>
  <si>
    <t>6R21213</t>
  </si>
  <si>
    <t>23601482</t>
  </si>
  <si>
    <t>P/UBCI+GABES-8507945</t>
  </si>
  <si>
    <t>23601458</t>
  </si>
  <si>
    <t>P/UBCI+GABES-8507943</t>
  </si>
  <si>
    <t>23601459</t>
  </si>
  <si>
    <t>P/ATB+GABES-0000279</t>
  </si>
  <si>
    <t>23601517</t>
  </si>
  <si>
    <t>P/STB+MEDNINE-0000971</t>
  </si>
  <si>
    <t>23601468</t>
  </si>
  <si>
    <t>P/ATB+GABES-0000280</t>
  </si>
  <si>
    <t>23601518</t>
  </si>
  <si>
    <t>P/STB+TATOUINE-0001139</t>
  </si>
  <si>
    <t>23601409</t>
  </si>
  <si>
    <t>P/UBCI+GABES-8507938</t>
  </si>
  <si>
    <t>23601463</t>
  </si>
  <si>
    <t>P/UBCI+ZERZIS-1296038</t>
  </si>
  <si>
    <t>23601528</t>
  </si>
  <si>
    <t>P/ATB+TATOUINE-8719947</t>
  </si>
  <si>
    <t>23601502</t>
  </si>
  <si>
    <t>P/BTE+DJERBA-6838038</t>
  </si>
  <si>
    <t>23601534</t>
  </si>
  <si>
    <t>P/ATTIJARI+DJERBA-0306</t>
  </si>
  <si>
    <t>MOHAMED B BELGACEM MISSAOUI</t>
  </si>
  <si>
    <t>6R23021</t>
  </si>
  <si>
    <t>23601544</t>
  </si>
  <si>
    <t>P/UBCI+GABES-1296013</t>
  </si>
  <si>
    <t>23601527</t>
  </si>
  <si>
    <t>p/bna+gabes-5465367</t>
  </si>
  <si>
    <t>6r21178</t>
  </si>
  <si>
    <t>23601510</t>
  </si>
  <si>
    <t>P/BIAT+GABES-0001014</t>
  </si>
  <si>
    <t>23601373</t>
  </si>
  <si>
    <t>P/UBCI+ZERZIS-1296035</t>
  </si>
  <si>
    <t>23601526</t>
  </si>
  <si>
    <t>p/ubci+gabes-0137662</t>
  </si>
  <si>
    <t>23601400</t>
  </si>
  <si>
    <t>P/BZ+GABES-4000606</t>
  </si>
  <si>
    <t>23601525</t>
  </si>
  <si>
    <t>P/BNA+GABES-9213518</t>
  </si>
  <si>
    <t>23601366</t>
  </si>
  <si>
    <t>P/BH+DJERBA-3959014</t>
  </si>
  <si>
    <t>23601535</t>
  </si>
  <si>
    <t>P/BIAT+GABES-0001013</t>
  </si>
  <si>
    <t>23601374</t>
  </si>
  <si>
    <t>P/STB+ZARZIS-0000328</t>
  </si>
  <si>
    <t>23601485</t>
  </si>
  <si>
    <t>P/BIAT+ZERZIS-0003759</t>
  </si>
  <si>
    <t>23601569</t>
  </si>
  <si>
    <t>23601583</t>
  </si>
  <si>
    <t>P/UIB+GABES-2181962</t>
  </si>
  <si>
    <t>23601531</t>
  </si>
  <si>
    <t>P/BIAT+GABES-0003172</t>
  </si>
  <si>
    <t>23601496</t>
  </si>
  <si>
    <t>P/BNA+GABES-9213519</t>
  </si>
  <si>
    <t>23601368</t>
  </si>
  <si>
    <t>23601581</t>
  </si>
  <si>
    <t>P/UBCI+GABES-0021843</t>
  </si>
  <si>
    <t>23601272</t>
  </si>
  <si>
    <t>P/BNA+GABES-6635853</t>
  </si>
  <si>
    <t>23601508</t>
  </si>
  <si>
    <t>p/ubci+gabes-0137659</t>
  </si>
  <si>
    <t>23601401</t>
  </si>
  <si>
    <t>P/BIAT+GABES-0002039</t>
  </si>
  <si>
    <t>23601564</t>
  </si>
  <si>
    <t>P/UBCI+GABES-0137953</t>
  </si>
  <si>
    <t>23601340</t>
  </si>
  <si>
    <t>P/ATB+DJERBA-0000161</t>
  </si>
  <si>
    <t>23601492</t>
  </si>
  <si>
    <t>p/ubci+gabes-0137660</t>
  </si>
  <si>
    <t>23601402</t>
  </si>
  <si>
    <t>p/stb+tatouine-0001162</t>
  </si>
  <si>
    <t>6r24016</t>
  </si>
  <si>
    <t>23601585</t>
  </si>
  <si>
    <t>P/ATB+GABES-8843641</t>
  </si>
  <si>
    <t>23601414</t>
  </si>
  <si>
    <t>P/BTE+DJERBA-6838039</t>
  </si>
  <si>
    <t>23601533</t>
  </si>
  <si>
    <t>P/ATB+GABES-0000278</t>
  </si>
  <si>
    <t>23601516</t>
  </si>
  <si>
    <t>P/UBCI+GABES-0137679</t>
  </si>
  <si>
    <t>23601548</t>
  </si>
  <si>
    <t>P/AMEN+GABES-4760358</t>
  </si>
  <si>
    <t>23601514</t>
  </si>
  <si>
    <t>P/BNA+GABES-5511930</t>
  </si>
  <si>
    <t>MOHAMED BEN SALAH BENHASSEN</t>
  </si>
  <si>
    <t>6R21144</t>
  </si>
  <si>
    <t>23601497</t>
  </si>
  <si>
    <t>P/UBCI+GABES-0137962</t>
  </si>
  <si>
    <t>23601338</t>
  </si>
  <si>
    <t>P/STB+TATOUINE-0001154</t>
  </si>
  <si>
    <t>23601498</t>
  </si>
  <si>
    <t>P/ATB+GABES-0000066</t>
  </si>
  <si>
    <t>23601381</t>
  </si>
  <si>
    <t>P/BT+MEDNINE-0620125</t>
  </si>
  <si>
    <t>STE NALOUTI SRCES.PETROLIERE</t>
  </si>
  <si>
    <t>6R23187</t>
  </si>
  <si>
    <t>23601507</t>
  </si>
  <si>
    <t>P/BZ+TATOUINE-4003452</t>
  </si>
  <si>
    <t>23601357</t>
  </si>
  <si>
    <t>23601530</t>
  </si>
  <si>
    <t>P/UBCI+GABES-0137960</t>
  </si>
  <si>
    <t>23601339</t>
  </si>
  <si>
    <t>P/UIB+GABES-2181963</t>
  </si>
  <si>
    <t>23601532</t>
  </si>
  <si>
    <t>P/UBCI+GABES-0137958</t>
  </si>
  <si>
    <t>23601336</t>
  </si>
  <si>
    <t>P/BIAT+GABES-0001274</t>
  </si>
  <si>
    <t>23601563</t>
  </si>
  <si>
    <t>P/ATB+GABES-0000067</t>
  </si>
  <si>
    <t>23601380</t>
  </si>
  <si>
    <t>P/BIAT+GABES-0001273</t>
  </si>
  <si>
    <t>23601562</t>
  </si>
  <si>
    <t>P/ATB+GABES-0000068</t>
  </si>
  <si>
    <t>23601379</t>
  </si>
  <si>
    <t>P/UBCI+GABES-0137677</t>
  </si>
  <si>
    <t>23601553</t>
  </si>
  <si>
    <t>p/ubci+zerzis-1296002</t>
  </si>
  <si>
    <t>23601311</t>
  </si>
  <si>
    <t>P/AMEN+DJERBA-3440604</t>
  </si>
  <si>
    <t>23601538</t>
  </si>
  <si>
    <t>P/UBCI+GABES-0137952</t>
  </si>
  <si>
    <t>23601341</t>
  </si>
  <si>
    <t>P/BIAT+GABES-0001271</t>
  </si>
  <si>
    <t>23601559</t>
  </si>
  <si>
    <t>P/UBCI+GABES-0137959</t>
  </si>
  <si>
    <t>23601335</t>
  </si>
  <si>
    <t>P/UBCI+GABES-0419697</t>
  </si>
  <si>
    <t>23601554</t>
  </si>
  <si>
    <t>23601489</t>
  </si>
  <si>
    <t>P/UBCI+GABES-0419698</t>
  </si>
  <si>
    <t>23601558</t>
  </si>
  <si>
    <t>23601488</t>
  </si>
  <si>
    <t>p/bna+gabes-5465370</t>
  </si>
  <si>
    <t>23601575</t>
  </si>
  <si>
    <t>P/AMEN+DJERBA-3440583</t>
  </si>
  <si>
    <t>23601407</t>
  </si>
  <si>
    <t>23601582</t>
  </si>
  <si>
    <t>23601487</t>
  </si>
  <si>
    <t>23601545</t>
  </si>
  <si>
    <t>P/AMEN+JERBA-3440582</t>
  </si>
  <si>
    <t>23601408</t>
  </si>
  <si>
    <t>P/UBCI+GABES-0419694</t>
  </si>
  <si>
    <t>23601555</t>
  </si>
  <si>
    <t>P/UBCI+ZERZIS-1296007</t>
  </si>
  <si>
    <t>23601353</t>
  </si>
  <si>
    <t>P/ATB+GABES-0000145</t>
  </si>
  <si>
    <t>ZAT AUTO</t>
  </si>
  <si>
    <t>6R21216</t>
  </si>
  <si>
    <t>23601584</t>
  </si>
  <si>
    <t>P/UBCI+GABES-0021844</t>
  </si>
  <si>
    <t>23601270</t>
  </si>
  <si>
    <t>P/BT+GABES-9689123</t>
  </si>
  <si>
    <t>6R21192</t>
  </si>
  <si>
    <t>23601579</t>
  </si>
  <si>
    <t>P/UBCI+GABES-0021845</t>
  </si>
  <si>
    <t>23601271</t>
  </si>
  <si>
    <t>P/STB+MEDNINE-0000976</t>
  </si>
  <si>
    <t>23601577</t>
  </si>
  <si>
    <t>P/UBCI+GABES-0137957</t>
  </si>
  <si>
    <t>23601334</t>
  </si>
  <si>
    <t>P/BT+GABES-9689124</t>
  </si>
  <si>
    <t>23601578</t>
  </si>
  <si>
    <t>p/ubci+gabes-0137661</t>
  </si>
  <si>
    <t>23601403</t>
  </si>
  <si>
    <t>P/BNA+DJERBA-9714121</t>
  </si>
  <si>
    <t>23601541</t>
  </si>
  <si>
    <t>P/ATB+GABES-0000282</t>
  </si>
  <si>
    <t>23601520</t>
  </si>
  <si>
    <t>P/UIB+GABES-2181960</t>
  </si>
  <si>
    <t>23601529</t>
  </si>
  <si>
    <t>P/BIAT+GABES-0001012</t>
  </si>
  <si>
    <t>23601372</t>
  </si>
  <si>
    <t>P/BIAT+ZERZIS-0003757</t>
  </si>
  <si>
    <t>23601572</t>
  </si>
  <si>
    <t>P/ATB+GABES-0000065</t>
  </si>
  <si>
    <t>23601382</t>
  </si>
  <si>
    <t>P/BIAT+ZERZIS-0003756</t>
  </si>
  <si>
    <t>23601573</t>
  </si>
  <si>
    <t>p/ubci+gabes-0137658</t>
  </si>
  <si>
    <t>23601404</t>
  </si>
  <si>
    <t>P/BIAT+ZERZIS-0003758</t>
  </si>
  <si>
    <t>23601571</t>
  </si>
  <si>
    <t>P/UBCI+GABES-8507946</t>
  </si>
  <si>
    <t>23601457</t>
  </si>
  <si>
    <t>P/AMEN+DJERBA-3440603</t>
  </si>
  <si>
    <t>23601539</t>
  </si>
  <si>
    <t>P/ATB+GABES-0000281</t>
  </si>
  <si>
    <t>23601519</t>
  </si>
  <si>
    <t>P/BH+TATOUINE-5744571</t>
  </si>
  <si>
    <t>23601504</t>
  </si>
  <si>
    <t>P/UBCI+GABES-0137956</t>
  </si>
  <si>
    <t>23601333</t>
  </si>
  <si>
    <t>p/bna+gabes-5465369</t>
  </si>
  <si>
    <t>23601567</t>
  </si>
  <si>
    <t>P/BIAT+ZERZIS-0003760</t>
  </si>
  <si>
    <t>23601568</t>
  </si>
  <si>
    <t>P/BZ+DJERBA-4001320</t>
  </si>
  <si>
    <t>23601537</t>
  </si>
  <si>
    <t>P/ATB+GABES-0000071</t>
  </si>
  <si>
    <t>23601376</t>
  </si>
  <si>
    <t>P/BZ+GABES-4000496</t>
  </si>
  <si>
    <t>6R21196</t>
  </si>
  <si>
    <t>23601493</t>
  </si>
  <si>
    <t>P/ATB+GABES-0000070</t>
  </si>
  <si>
    <t>23601377</t>
  </si>
  <si>
    <t>P/BIAT+GABES-0002040</t>
  </si>
  <si>
    <t>23601565</t>
  </si>
  <si>
    <t>P/BT+GABES-9689122</t>
  </si>
  <si>
    <t>23601417</t>
  </si>
  <si>
    <t>P/UBCI+GABES-0419696</t>
  </si>
  <si>
    <t>23601556</t>
  </si>
  <si>
    <t>P/UBCI+GABES-0137955</t>
  </si>
  <si>
    <t>23601343</t>
  </si>
  <si>
    <t>P/UBCI+GABES-0419695</t>
  </si>
  <si>
    <t>23601557</t>
  </si>
  <si>
    <t>P/UBCI+GABES-0137954</t>
  </si>
  <si>
    <t>23601342</t>
  </si>
  <si>
    <t>P/UBCI+GABES-0419699</t>
  </si>
  <si>
    <t>23601546</t>
  </si>
  <si>
    <t>P/ATB+GABES-0000283</t>
  </si>
  <si>
    <t>23601521</t>
  </si>
  <si>
    <t>P/UBCI+GABES-0137678</t>
  </si>
  <si>
    <t>23601552</t>
  </si>
  <si>
    <t>P/ATB+GABES-0000277</t>
  </si>
  <si>
    <t>23601515</t>
  </si>
  <si>
    <t>P/UBCI+GABES-0137676</t>
  </si>
  <si>
    <t>23601549</t>
  </si>
  <si>
    <t>P/ATTIJARI+MEDENINE-04</t>
  </si>
  <si>
    <t>23601486</t>
  </si>
  <si>
    <t>P/BIAT+GABES-0001272</t>
  </si>
  <si>
    <t>23601560</t>
  </si>
  <si>
    <t>P/UBCI+ZERZIS-1296006</t>
  </si>
  <si>
    <t>23601352</t>
  </si>
  <si>
    <t>P/BNA+DJERBA-9714120</t>
  </si>
  <si>
    <t>23601540</t>
  </si>
  <si>
    <t>P/UBCI+GABES-0137961</t>
  </si>
  <si>
    <t>23601337</t>
  </si>
  <si>
    <t>P/BZ+DJERBA-4003530</t>
  </si>
  <si>
    <t>23601543</t>
  </si>
  <si>
    <t>23601512</t>
  </si>
  <si>
    <t>23601580</t>
  </si>
  <si>
    <t>P/ATB+ZERZIS-0000059</t>
  </si>
  <si>
    <t>23601505</t>
  </si>
  <si>
    <t>P/UBCI+GABES-0419700</t>
  </si>
  <si>
    <t>23601550</t>
  </si>
  <si>
    <t>p/stb+mednine-0000967</t>
  </si>
  <si>
    <t>23601369</t>
  </si>
  <si>
    <t>P/BH+DJERBA-3959013</t>
  </si>
  <si>
    <t>23601536</t>
  </si>
  <si>
    <t>P/ATB+ZERZIS-0000058</t>
  </si>
  <si>
    <t>23601506</t>
  </si>
  <si>
    <t>S6</t>
  </si>
  <si>
    <t>D/BH+MOKNINE-5554996</t>
  </si>
  <si>
    <t>23401940</t>
  </si>
  <si>
    <t>D/BH+MOKNINE-5554997</t>
  </si>
  <si>
    <t>23401941</t>
  </si>
  <si>
    <t>D/BH+MOKNINE-5554994</t>
  </si>
  <si>
    <t>23401938</t>
  </si>
  <si>
    <t>D/BTE+KAIROUAN-6646696</t>
  </si>
  <si>
    <t>23401890</t>
  </si>
  <si>
    <t>D/AMEN+MOKNINE-4245823</t>
  </si>
  <si>
    <t>23401937</t>
  </si>
  <si>
    <t>D/BNA+JEMMAL-9217716</t>
  </si>
  <si>
    <t>23401919</t>
  </si>
  <si>
    <t>D/BNA+JEMMAL-9217717</t>
  </si>
  <si>
    <t>23401920</t>
  </si>
  <si>
    <t>D/STB+MEGRINE-0000563</t>
  </si>
  <si>
    <t>23401975</t>
  </si>
  <si>
    <t>D/ZITOUNA+MAHDIA-40010</t>
  </si>
  <si>
    <t>23401914</t>
  </si>
  <si>
    <t>D/BIAT+MONASTIR-000675</t>
  </si>
  <si>
    <t>23401995</t>
  </si>
  <si>
    <t>P/BNA+SOUSSE-9442669</t>
  </si>
  <si>
    <t>SALAH MHIRI</t>
  </si>
  <si>
    <t>4R12024</t>
  </si>
  <si>
    <t>23401977</t>
  </si>
  <si>
    <t>D/ALBARAKA+MSAKEN-8769</t>
  </si>
  <si>
    <t>23401924</t>
  </si>
  <si>
    <t>23401993</t>
  </si>
  <si>
    <t>D/ATB+H SOUSSE-0000148</t>
  </si>
  <si>
    <t>23401979</t>
  </si>
  <si>
    <t>P/UIB+ERRIADH-1052520</t>
  </si>
  <si>
    <t>23401980</t>
  </si>
  <si>
    <t>23401992</t>
  </si>
  <si>
    <t>D/UIB+K KBIRA-2089225</t>
  </si>
  <si>
    <t>23401981</t>
  </si>
  <si>
    <t>D/UIB+K KBIRA-2089226</t>
  </si>
  <si>
    <t>23401982</t>
  </si>
  <si>
    <t>D/BNA+JEMMAL-9217681</t>
  </si>
  <si>
    <t>23401896</t>
  </si>
  <si>
    <t>D/AMEN+MOKNINE-4245820</t>
  </si>
  <si>
    <t>23401934</t>
  </si>
  <si>
    <t>D/AMEN+MOKNINE-4245821</t>
  </si>
  <si>
    <t>23401935</t>
  </si>
  <si>
    <t>D/BIAT+MONASTIR-000854</t>
  </si>
  <si>
    <t>23401986</t>
  </si>
  <si>
    <t>23401987</t>
  </si>
  <si>
    <t>23401988</t>
  </si>
  <si>
    <t>23401991</t>
  </si>
  <si>
    <t>D/BIAT+MONASTIR-000855</t>
  </si>
  <si>
    <t>23401990</t>
  </si>
  <si>
    <t>23401996</t>
  </si>
  <si>
    <t>23401997</t>
  </si>
  <si>
    <t>P/BIAT+SOUSSE-0003898</t>
  </si>
  <si>
    <t>23401943</t>
  </si>
  <si>
    <t>P/UIB+KALAA KBIRA-2089</t>
  </si>
  <si>
    <t>23401983</t>
  </si>
  <si>
    <t>P/UIB+KALAA KEBIRA-232</t>
  </si>
  <si>
    <t>23401970</t>
  </si>
  <si>
    <t>D/BIAT+MONASTIR-000676</t>
  </si>
  <si>
    <t>23402001</t>
  </si>
  <si>
    <t>D/BNA+MAHDIA-7931719</t>
  </si>
  <si>
    <t>BEN KHALED MOHSEN</t>
  </si>
  <si>
    <t>4R15027</t>
  </si>
  <si>
    <t>23401860</t>
  </si>
  <si>
    <t>23401999</t>
  </si>
  <si>
    <t>23401998</t>
  </si>
  <si>
    <t>D/BNA+JEMMAL-9217718</t>
  </si>
  <si>
    <t>23401921</t>
  </si>
  <si>
    <t>D/BH+MOKNINE-5554995</t>
  </si>
  <si>
    <t>23401939</t>
  </si>
  <si>
    <t>D/ATB+KAIROUAN-0000155</t>
  </si>
  <si>
    <t>GUEDHAMI JALEL</t>
  </si>
  <si>
    <t>4R14079</t>
  </si>
  <si>
    <t>23401907</t>
  </si>
  <si>
    <t>D/BIAT+KAIROUAN-000039</t>
  </si>
  <si>
    <t>JAADI PIECES AUTO    "J.P.A"</t>
  </si>
  <si>
    <t>4R14080</t>
  </si>
  <si>
    <t>23401928</t>
  </si>
  <si>
    <t>D/BTK+MONASTIR-9055119</t>
  </si>
  <si>
    <t>23401926</t>
  </si>
  <si>
    <t>D/BNA+JEMMAL-9217720</t>
  </si>
  <si>
    <t>23401923</t>
  </si>
  <si>
    <t>D/STB+HAJEB LAYOUNE-00</t>
  </si>
  <si>
    <t>LOUATI AYMEN BEM MOHAMED</t>
  </si>
  <si>
    <t>4R14094</t>
  </si>
  <si>
    <t>23401906</t>
  </si>
  <si>
    <t>D/BNA+JEMMAL-9217684</t>
  </si>
  <si>
    <t>23401894</t>
  </si>
  <si>
    <t>D/BH+EL JEM-5411698</t>
  </si>
  <si>
    <t>23402005</t>
  </si>
  <si>
    <t>D/BNA+JEMMAL-9217683</t>
  </si>
  <si>
    <t>23401895</t>
  </si>
  <si>
    <t>23401989</t>
  </si>
  <si>
    <t>P/ALBARAKA+MSAKEN-8769</t>
  </si>
  <si>
    <t>23401925</t>
  </si>
  <si>
    <t>D/BH+EL JEM-5411700</t>
  </si>
  <si>
    <t>23402006</t>
  </si>
  <si>
    <t>D/BH+EL JEM-5411699</t>
  </si>
  <si>
    <t>23402007</t>
  </si>
  <si>
    <t>D/BNA+MAHDIA-5396002</t>
  </si>
  <si>
    <t>23402008</t>
  </si>
  <si>
    <t>23401985</t>
  </si>
  <si>
    <t>D/BNA+JEMMAL-9217682</t>
  </si>
  <si>
    <t>23401893</t>
  </si>
  <si>
    <t>D/BIAT+TEBOULBA-000292</t>
  </si>
  <si>
    <t>23401955</t>
  </si>
  <si>
    <t>P/UIB+K KBIRA-2089205</t>
  </si>
  <si>
    <t>23401984</t>
  </si>
  <si>
    <t>P/STB+H.SOUSSE-0000508</t>
  </si>
  <si>
    <t>23401946</t>
  </si>
  <si>
    <t>P/ATB+H.SOUSSE-0000154</t>
  </si>
  <si>
    <t>23401947</t>
  </si>
  <si>
    <t>D/BT+JEMMAL-1274012</t>
  </si>
  <si>
    <t>23401967</t>
  </si>
  <si>
    <t>P/ATB+H.SOUSSE-0000339</t>
  </si>
  <si>
    <t>23401949</t>
  </si>
  <si>
    <t>P/ATB+H.SOUSSE-0000338</t>
  </si>
  <si>
    <t>23401951</t>
  </si>
  <si>
    <t>P/ATB+H.SOUSSE-0000337</t>
  </si>
  <si>
    <t>23401952</t>
  </si>
  <si>
    <t>P/ATB+H.SOUSSE-0000155</t>
  </si>
  <si>
    <t>23401953</t>
  </si>
  <si>
    <t>D/BNA+SBIKHA-8025854</t>
  </si>
  <si>
    <t>HAMDA MALEK BEN JILANI</t>
  </si>
  <si>
    <t>4R14050</t>
  </si>
  <si>
    <t>23401954</t>
  </si>
  <si>
    <t>23401956</t>
  </si>
  <si>
    <t>D/UIB+TEBBOULBA-153990</t>
  </si>
  <si>
    <t>23401957</t>
  </si>
  <si>
    <t>D/UIB+TEBOULBA-1539909</t>
  </si>
  <si>
    <t>23401958</t>
  </si>
  <si>
    <t>D/UIB+TEBOULBA-1539911</t>
  </si>
  <si>
    <t>23401960</t>
  </si>
  <si>
    <t>D/UIB+TEBOULBA-1539910</t>
  </si>
  <si>
    <t>23401959</t>
  </si>
  <si>
    <t>D/UIB+TEBOULBA-1539912</t>
  </si>
  <si>
    <t>23401961</t>
  </si>
  <si>
    <t>D/BNA+MOKNINE-9080099</t>
  </si>
  <si>
    <t>23401861</t>
  </si>
  <si>
    <t>D/BH+MAHDIA-4303597</t>
  </si>
  <si>
    <t>23401929</t>
  </si>
  <si>
    <t>D/UIB+SOUSSE-2337002</t>
  </si>
  <si>
    <t>23401930</t>
  </si>
  <si>
    <t>P/UIB+SOUSSE-2337001</t>
  </si>
  <si>
    <t>23401931</t>
  </si>
  <si>
    <t>D/UIB+TEBOULBA-1539913</t>
  </si>
  <si>
    <t>23401962</t>
  </si>
  <si>
    <t>D/BT+JEMMAL-1274010</t>
  </si>
  <si>
    <t>23401963</t>
  </si>
  <si>
    <t>D/BT+JEMMAL-1274008</t>
  </si>
  <si>
    <t>23401964</t>
  </si>
  <si>
    <t>D/BT+JEMMAL-1274011</t>
  </si>
  <si>
    <t>23401965</t>
  </si>
  <si>
    <t>P/BIAT+HAMMAM SOUSSE-0</t>
  </si>
  <si>
    <t>23401942</t>
  </si>
  <si>
    <t>23401968</t>
  </si>
  <si>
    <t>23401969</t>
  </si>
  <si>
    <t>P/UIB+SOUSSE-2336999</t>
  </si>
  <si>
    <t>23401933</t>
  </si>
  <si>
    <t>D/BIAT+JEMMAL-0000587</t>
  </si>
  <si>
    <t>23401913</t>
  </si>
  <si>
    <t>23401971</t>
  </si>
  <si>
    <t>23401972</t>
  </si>
  <si>
    <t>23401973</t>
  </si>
  <si>
    <t>23401974</t>
  </si>
  <si>
    <t>P/UIB+SOUSSE-2337000</t>
  </si>
  <si>
    <t>23401932</t>
  </si>
  <si>
    <t>D/STB+MEGRINE-0000561</t>
  </si>
  <si>
    <t>23401976</t>
  </si>
  <si>
    <t>D/BNA+JEMMAL-9217719</t>
  </si>
  <si>
    <t>23401922</t>
  </si>
  <si>
    <t>D/AMEN+MOKNINE-4245822</t>
  </si>
  <si>
    <t>23401936</t>
  </si>
  <si>
    <t>P/UIB+SOUSSE-2487227</t>
  </si>
  <si>
    <t>23401945</t>
  </si>
  <si>
    <t>P/BIAT+SOUSSE-0002802</t>
  </si>
  <si>
    <t>COMPTOIR DOUICK DE PIECES</t>
  </si>
  <si>
    <t>4R12212</t>
  </si>
  <si>
    <t>23401944</t>
  </si>
  <si>
    <t>P/BNA+SOUSSE-9442670</t>
  </si>
  <si>
    <t>23401978</t>
  </si>
  <si>
    <t>23401994</t>
  </si>
  <si>
    <t>D/BIAT+MONASTIR-000644</t>
  </si>
  <si>
    <t>23401705</t>
  </si>
  <si>
    <t>D/BIAT+MONASTIR-000645</t>
  </si>
  <si>
    <t>23401708</t>
  </si>
  <si>
    <t>D/BTK+MONASTIR-8944033</t>
  </si>
  <si>
    <t>23401712</t>
  </si>
  <si>
    <t>23401509</t>
  </si>
  <si>
    <t>P/UIB+SOUSSE-2487196</t>
  </si>
  <si>
    <t>23401598</t>
  </si>
  <si>
    <t>23401511</t>
  </si>
  <si>
    <t>D/BIAT+MONASTIR-000619</t>
  </si>
  <si>
    <t>23401484</t>
  </si>
  <si>
    <t>D/UIB+BEMBLA-7480343</t>
  </si>
  <si>
    <t>23401770</t>
  </si>
  <si>
    <t>P/BNA+SOUSSE-9008523</t>
  </si>
  <si>
    <t>STE BEN MARIEM AUTO</t>
  </si>
  <si>
    <t>4R12261</t>
  </si>
  <si>
    <t>23401594</t>
  </si>
  <si>
    <t>D/ALBARAKA+TEBOULBA-87</t>
  </si>
  <si>
    <t>23401635</t>
  </si>
  <si>
    <t>P/BIAT+SOUSSE-0003933</t>
  </si>
  <si>
    <t>23401716</t>
  </si>
  <si>
    <t>D/BNA+JEMMAL-8903682</t>
  </si>
  <si>
    <t>23401714</t>
  </si>
  <si>
    <t>D/UIB+TEBOULBA-1539702</t>
  </si>
  <si>
    <t>23401589</t>
  </si>
  <si>
    <t>D/BTK+MONASTIR-8944049</t>
  </si>
  <si>
    <t>23401711</t>
  </si>
  <si>
    <t>D/ATB+H.SOUSSE-0000043</t>
  </si>
  <si>
    <t>23401724</t>
  </si>
  <si>
    <t>23401707</t>
  </si>
  <si>
    <t>23401706</t>
  </si>
  <si>
    <t>D/UIB+K KEBIRA-2323595</t>
  </si>
  <si>
    <t>23401764</t>
  </si>
  <si>
    <t>23401703</t>
  </si>
  <si>
    <t>23401702</t>
  </si>
  <si>
    <t>P/ALBARAKA+MSAKEN-8579</t>
  </si>
  <si>
    <t>23401592</t>
  </si>
  <si>
    <t>23401512</t>
  </si>
  <si>
    <t>23401508</t>
  </si>
  <si>
    <t>D/BH+MOKNINE-5401028</t>
  </si>
  <si>
    <t>23401682</t>
  </si>
  <si>
    <t>D/BIAT+MONASTIR-000012</t>
  </si>
  <si>
    <t>23401883</t>
  </si>
  <si>
    <t>D/BTK+MONASTIR-9055118</t>
  </si>
  <si>
    <t>23401927</t>
  </si>
  <si>
    <t>P/AL BARAK+MSAKEN-8749</t>
  </si>
  <si>
    <t>23401733</t>
  </si>
  <si>
    <t>P/ALBARAKA+MSAKEN-8749</t>
  </si>
  <si>
    <t>23401732</t>
  </si>
  <si>
    <t>D/BH+MOKNINE-5401027</t>
  </si>
  <si>
    <t>23401681</t>
  </si>
  <si>
    <t>D/UIB+K KEBIRA-2323597</t>
  </si>
  <si>
    <t>23401762</t>
  </si>
  <si>
    <t>D/BIAT+KSAR HELLAL-000</t>
  </si>
  <si>
    <t>23401644</t>
  </si>
  <si>
    <t>D/BH+ENNASR-5372365</t>
  </si>
  <si>
    <t>23402004</t>
  </si>
  <si>
    <t>D/BIAT+JEMMAL-0000549</t>
  </si>
  <si>
    <t>23401405</t>
  </si>
  <si>
    <t>D/UBCI+TEBOULBA-162049</t>
  </si>
  <si>
    <t>23401869</t>
  </si>
  <si>
    <t>D/STB+MOKNINE-0000057</t>
  </si>
  <si>
    <t>23401748</t>
  </si>
  <si>
    <t>D/ZITOUNA+MAHDIA-40009</t>
  </si>
  <si>
    <t>23401737</t>
  </si>
  <si>
    <t>D/ZIT+MAHDIA-4000986</t>
  </si>
  <si>
    <t>23401736</t>
  </si>
  <si>
    <t>P/ATB+H.SOUSSE-4571118</t>
  </si>
  <si>
    <t>23401855</t>
  </si>
  <si>
    <t>23401633</t>
  </si>
  <si>
    <t>D/ATTIJARI+MOKNINE-000</t>
  </si>
  <si>
    <t>ESSID JAMILA BENT HEDI</t>
  </si>
  <si>
    <t>4R13159</t>
  </si>
  <si>
    <t>23402014</t>
  </si>
  <si>
    <t>P/UIB+SOUSSE-2336863</t>
  </si>
  <si>
    <t>23401632</t>
  </si>
  <si>
    <t>23401870</t>
  </si>
  <si>
    <t>P/UIB+SOUSSE-2336864</t>
  </si>
  <si>
    <t>23401630</t>
  </si>
  <si>
    <t>D/STB+TEBOULBA-0003454</t>
  </si>
  <si>
    <t>STE GENERALE EQUIP.MARITIME</t>
  </si>
  <si>
    <t>4R13132</t>
  </si>
  <si>
    <t>23401881</t>
  </si>
  <si>
    <t>D/BT+KAIROUAN-1516480</t>
  </si>
  <si>
    <t>23401908</t>
  </si>
  <si>
    <t>D/BNA+KAIROUAN-8255512</t>
  </si>
  <si>
    <t>23401783</t>
  </si>
  <si>
    <t>D/BT+KAIROUAN-1516479</t>
  </si>
  <si>
    <t>23401909</t>
  </si>
  <si>
    <t>D/BIAT+JEMMAL-0000588</t>
  </si>
  <si>
    <t>23401912</t>
  </si>
  <si>
    <t>D/BNA+KAIROUAN-8255510</t>
  </si>
  <si>
    <t>23401781</t>
  </si>
  <si>
    <t>D/STB+TEBOULBA-0003451</t>
  </si>
  <si>
    <t>23401878</t>
  </si>
  <si>
    <t>D/BNA+KAIROUAN-8255509</t>
  </si>
  <si>
    <t>23401780</t>
  </si>
  <si>
    <t>23401868</t>
  </si>
  <si>
    <t>D/UIB+K KEBIRA-2323598</t>
  </si>
  <si>
    <t>23401763</t>
  </si>
  <si>
    <t>23401867</t>
  </si>
  <si>
    <t>D/BH+MOKNINE-5401025</t>
  </si>
  <si>
    <t>23401688</t>
  </si>
  <si>
    <t>D/ATB+KAIROUAN-8185981</t>
  </si>
  <si>
    <t>23401825</t>
  </si>
  <si>
    <t>P/UIB+ERRIADH-1052485</t>
  </si>
  <si>
    <t>23401548</t>
  </si>
  <si>
    <t>D/UBCI+KAIROUAN-054939</t>
  </si>
  <si>
    <t>23401911</t>
  </si>
  <si>
    <t>D/BNA+HAFFOUZ-8550178</t>
  </si>
  <si>
    <t>23401699</t>
  </si>
  <si>
    <t>23401848</t>
  </si>
  <si>
    <t>P/ATTIJARI+SOUSSE-0070</t>
  </si>
  <si>
    <t>23401650</t>
  </si>
  <si>
    <t>D/BNA+KAIROUAN-9821119</t>
  </si>
  <si>
    <t>23402010</t>
  </si>
  <si>
    <t>23401651</t>
  </si>
  <si>
    <t>P/BIAT+SOUSSE-0003960</t>
  </si>
  <si>
    <t>23401789</t>
  </si>
  <si>
    <t>23401545</t>
  </si>
  <si>
    <t>D/ATB+KAIROUAN-8566737</t>
  </si>
  <si>
    <t>23402009</t>
  </si>
  <si>
    <t>23401485</t>
  </si>
  <si>
    <t>D/STB+TEBOULBA-0003450</t>
  </si>
  <si>
    <t>23401877</t>
  </si>
  <si>
    <t>23401486</t>
  </si>
  <si>
    <t>23401757</t>
  </si>
  <si>
    <t>23401487</t>
  </si>
  <si>
    <t>23401756</t>
  </si>
  <si>
    <t>D/BIAT+MONASTIR-000620</t>
  </si>
  <si>
    <t>23401488</t>
  </si>
  <si>
    <t>D/STB+MOKNINE-0000240</t>
  </si>
  <si>
    <t>23401840</t>
  </si>
  <si>
    <t>P/UIB+SOUSSE-1052489</t>
  </si>
  <si>
    <t>23401624</t>
  </si>
  <si>
    <t>D/BTE+TUNIS-6633923</t>
  </si>
  <si>
    <t>KORBI HASSEN</t>
  </si>
  <si>
    <t>4R13158</t>
  </si>
  <si>
    <t>23401845</t>
  </si>
  <si>
    <t>23401615</t>
  </si>
  <si>
    <t>D/BTE+TUNIS-6633924</t>
  </si>
  <si>
    <t>23401846</t>
  </si>
  <si>
    <t>23401614</t>
  </si>
  <si>
    <t>23402000</t>
  </si>
  <si>
    <t>23401704</t>
  </si>
  <si>
    <t>D/BT+JEMMAL-0748540</t>
  </si>
  <si>
    <t>23401752</t>
  </si>
  <si>
    <t>23401527</t>
  </si>
  <si>
    <t>D/BT+KAIROUAN-0793090</t>
  </si>
  <si>
    <t>23401832</t>
  </si>
  <si>
    <t>23401544</t>
  </si>
  <si>
    <t>23401872</t>
  </si>
  <si>
    <t>D/BH+MOKNINE-5401024</t>
  </si>
  <si>
    <t>23401687</t>
  </si>
  <si>
    <t>D/UIB+K KEBIRA-2089191</t>
  </si>
  <si>
    <t>23401749</t>
  </si>
  <si>
    <t>D/BH+MOKNINE-5401023</t>
  </si>
  <si>
    <t>23401686</t>
  </si>
  <si>
    <t>23401915</t>
  </si>
  <si>
    <t>D/STB+MENZEL KAMEL-000</t>
  </si>
  <si>
    <t>23401657</t>
  </si>
  <si>
    <t>P/ATB+H.SOUSSE-4571121</t>
  </si>
  <si>
    <t>23401853</t>
  </si>
  <si>
    <t>D/BH+MOKNINE-5401030</t>
  </si>
  <si>
    <t>23401685</t>
  </si>
  <si>
    <t>D/BIAT+MONASTIR-000846</t>
  </si>
  <si>
    <t>23401797</t>
  </si>
  <si>
    <t>23401709</t>
  </si>
  <si>
    <t>23401798</t>
  </si>
  <si>
    <t>D/BTK+MONASTIR-8944048</t>
  </si>
  <si>
    <t>23401710</t>
  </si>
  <si>
    <t>D/BIAT+MONASTIR-000658</t>
  </si>
  <si>
    <t>23401799</t>
  </si>
  <si>
    <t>D/BH+MOKNINE-5401029</t>
  </si>
  <si>
    <t>23401683</t>
  </si>
  <si>
    <t>23401800</t>
  </si>
  <si>
    <t>P/ATTIJARI+H.SOUSSE-05</t>
  </si>
  <si>
    <t>23401553</t>
  </si>
  <si>
    <t>23401801</t>
  </si>
  <si>
    <t>23401552</t>
  </si>
  <si>
    <t>D/BT+BOUHAJLA-0776782</t>
  </si>
  <si>
    <t>23401784</t>
  </si>
  <si>
    <t>P/UIB+ZAOUIA-2336899</t>
  </si>
  <si>
    <t>23401735</t>
  </si>
  <si>
    <t>P/ATB+H.SOUSSE-4571120</t>
  </si>
  <si>
    <t>23401854</t>
  </si>
  <si>
    <t>P/ATB+H.SOUSSE-7904337</t>
  </si>
  <si>
    <t>23401416</t>
  </si>
  <si>
    <t>P/UIB+SOUSSE-2487219</t>
  </si>
  <si>
    <t>23401831</t>
  </si>
  <si>
    <t>D/BTE+KAIROUAN-6646698</t>
  </si>
  <si>
    <t>DALILA ZANNOUNI</t>
  </si>
  <si>
    <t>4R14093</t>
  </si>
  <si>
    <t>23401889</t>
  </si>
  <si>
    <t>D/BNA+HAFFOUZ-9467651</t>
  </si>
  <si>
    <t>STE COMPTOIR ABDALLAH SAADI</t>
  </si>
  <si>
    <t>4R14096</t>
  </si>
  <si>
    <t>23401904</t>
  </si>
  <si>
    <t>P/UIB+ZAOUIA-2336898</t>
  </si>
  <si>
    <t>23401734</t>
  </si>
  <si>
    <t>P/UIB+SOUSSE-2336950</t>
  </si>
  <si>
    <t>23401830</t>
  </si>
  <si>
    <t>D/UIB+TEBOULBA-1539703</t>
  </si>
  <si>
    <t>23401590</t>
  </si>
  <si>
    <t>P/UIB+SOUSSE-2336947</t>
  </si>
  <si>
    <t>23401829</t>
  </si>
  <si>
    <t>D/BNA+KAIROUAN-8255511</t>
  </si>
  <si>
    <t>23401782</t>
  </si>
  <si>
    <t>P/UIB+SOUSSE-2336948</t>
  </si>
  <si>
    <t>23401828</t>
  </si>
  <si>
    <t>D/UIB+TEBOULBA-1539701</t>
  </si>
  <si>
    <t>23401588</t>
  </si>
  <si>
    <t>P/UIB+SOUSSE-2336949</t>
  </si>
  <si>
    <t>23401827</t>
  </si>
  <si>
    <t>D/BTK+MONASTIR-8715890</t>
  </si>
  <si>
    <t>23401583</t>
  </si>
  <si>
    <t>23401787</t>
  </si>
  <si>
    <t>P/UIB+SOUSSE-2487206</t>
  </si>
  <si>
    <t>23401720</t>
  </si>
  <si>
    <t>P/UIB+ERRIADH-1052502</t>
  </si>
  <si>
    <t>23401760</t>
  </si>
  <si>
    <t>D/BH+MAHDIA-3173285</t>
  </si>
  <si>
    <t>STE MAHDIA AUTO</t>
  </si>
  <si>
    <t>4R15037</t>
  </si>
  <si>
    <t>22402021</t>
  </si>
  <si>
    <t>P/BIAT+H.SOUSSE-000107</t>
  </si>
  <si>
    <t>23401875</t>
  </si>
  <si>
    <t>D/BH+MAHDIA-3173284</t>
  </si>
  <si>
    <t>22402020</t>
  </si>
  <si>
    <t>23401790</t>
  </si>
  <si>
    <t>D/STB+TEBOULBA-0003453</t>
  </si>
  <si>
    <t>23401879</t>
  </si>
  <si>
    <t>P/ATB+H.SOUSSE-0000108</t>
  </si>
  <si>
    <t>23401788</t>
  </si>
  <si>
    <t>D/UIB+MONASTIR-7480357</t>
  </si>
  <si>
    <t>23401769</t>
  </si>
  <si>
    <t>D/BH+MARSA-4119889</t>
  </si>
  <si>
    <t>KAIES EL KHECHINE</t>
  </si>
  <si>
    <t>4R12210</t>
  </si>
  <si>
    <t>23401918</t>
  </si>
  <si>
    <t>P/BT+SOUSSE-1468395</t>
  </si>
  <si>
    <t>STE L'EPI D'OR TRANSPORT</t>
  </si>
  <si>
    <t>4S12057</t>
  </si>
  <si>
    <t>23402012</t>
  </si>
  <si>
    <t>D/BIAT+H SOUSSE-000101</t>
  </si>
  <si>
    <t>23401750</t>
  </si>
  <si>
    <t>P/ATB+H.SOUSSE-7904338</t>
  </si>
  <si>
    <t>23401414</t>
  </si>
  <si>
    <t>D/STB+MOKNINE-0000248</t>
  </si>
  <si>
    <t>23401916</t>
  </si>
  <si>
    <t>D/BIAT+JEMMAL-0000557</t>
  </si>
  <si>
    <t>23401516</t>
  </si>
  <si>
    <t>D/BNA+HAFFOUZ-9467634</t>
  </si>
  <si>
    <t>23401824</t>
  </si>
  <si>
    <t>D/BIAT+JEMMAL-0000556</t>
  </si>
  <si>
    <t>23401517</t>
  </si>
  <si>
    <t>D/BNA+KAIROUAN-8115107</t>
  </si>
  <si>
    <t>23401819</t>
  </si>
  <si>
    <t>D/BIAT+KSAR HELAL-0002</t>
  </si>
  <si>
    <t>23401746</t>
  </si>
  <si>
    <t>D/ATB+KAIROUAN-8566730</t>
  </si>
  <si>
    <t>23401818</t>
  </si>
  <si>
    <t>D/UIB+BEMBLA-7480292</t>
  </si>
  <si>
    <t>23401658</t>
  </si>
  <si>
    <t>D/BNA+KAIROUAN-8115108</t>
  </si>
  <si>
    <t>23401817</t>
  </si>
  <si>
    <t>D/BT+KAIROUAN-1516478</t>
  </si>
  <si>
    <t>23401910</t>
  </si>
  <si>
    <t>23401816</t>
  </si>
  <si>
    <t>P/BH+SOUSSE-5787068</t>
  </si>
  <si>
    <t>USINE NOUVELLE DE PATES</t>
  </si>
  <si>
    <t>4S12055</t>
  </si>
  <si>
    <t>23402013</t>
  </si>
  <si>
    <t>D/BTK+MONASTIR-9055102</t>
  </si>
  <si>
    <t>23401815</t>
  </si>
  <si>
    <t>D/UIB+NEFTA-1831015</t>
  </si>
  <si>
    <t>23401740</t>
  </si>
  <si>
    <t>D/TSB+KAIROUAN-9443727</t>
  </si>
  <si>
    <t>23401826</t>
  </si>
  <si>
    <t>23401634</t>
  </si>
  <si>
    <t>D/UIB+TEBOULBA-1539828</t>
  </si>
  <si>
    <t>23401813</t>
  </si>
  <si>
    <t>23401613</t>
  </si>
  <si>
    <t>D/UIB+TEBOULBA-1539829</t>
  </si>
  <si>
    <t>23401811</t>
  </si>
  <si>
    <t>23401612</t>
  </si>
  <si>
    <t>D/UIB+TEBOULBA-1539827</t>
  </si>
  <si>
    <t>23401810</t>
  </si>
  <si>
    <t>23401611</t>
  </si>
  <si>
    <t>D/UIB+TEBOULBA-1539830</t>
  </si>
  <si>
    <t>23401809</t>
  </si>
  <si>
    <t>D/BIAT+JEMMAL-0000573</t>
  </si>
  <si>
    <t>23401628</t>
  </si>
  <si>
    <t>23401806</t>
  </si>
  <si>
    <t>D/BT+JEMMAL-0748520</t>
  </si>
  <si>
    <t>23401629</t>
  </si>
  <si>
    <t>23401805</t>
  </si>
  <si>
    <t>D/BIAT+MONASTIR-000631</t>
  </si>
  <si>
    <t>23401610</t>
  </si>
  <si>
    <t>23401804</t>
  </si>
  <si>
    <t>23401609</t>
  </si>
  <si>
    <t>23401803</t>
  </si>
  <si>
    <t>D/BIAT+JEMMAL-0000547</t>
  </si>
  <si>
    <t>23401401</t>
  </si>
  <si>
    <t>23401802</t>
  </si>
  <si>
    <t>D/BIAT+JEMMAL-0000548</t>
  </si>
  <si>
    <t>23401403</t>
  </si>
  <si>
    <t>23401850</t>
  </si>
  <si>
    <t>D/UIB+TEBOULBA-1539769</t>
  </si>
  <si>
    <t>23401731</t>
  </si>
  <si>
    <t>D/BNA+HAFFOUZ-9467635</t>
  </si>
  <si>
    <t>23401823</t>
  </si>
  <si>
    <t>D/UIB+TEBOULBA-1539771</t>
  </si>
  <si>
    <t>23401730</t>
  </si>
  <si>
    <t>23401849</t>
  </si>
  <si>
    <t>D/UIB+TEBOULBA-1539770</t>
  </si>
  <si>
    <t>23401729</t>
  </si>
  <si>
    <t>23401847</t>
  </si>
  <si>
    <t>D/UIB+TEBOULBA-1539772</t>
  </si>
  <si>
    <t>23401727</t>
  </si>
  <si>
    <t>D/STB+TEBOULBA-0003449</t>
  </si>
  <si>
    <t>23401876</t>
  </si>
  <si>
    <t>D/BIAT+MONASTIR-000630</t>
  </si>
  <si>
    <t>23401604</t>
  </si>
  <si>
    <t>D/BIAT+MONASTIR-000847</t>
  </si>
  <si>
    <t>23401795</t>
  </si>
  <si>
    <t>23401603</t>
  </si>
  <si>
    <t>D/BT+JEMMAL-0748539</t>
  </si>
  <si>
    <t>23401754</t>
  </si>
  <si>
    <t>D/BTE+KAIROUAN-6646658</t>
  </si>
  <si>
    <t>23401698</t>
  </si>
  <si>
    <t>23401794</t>
  </si>
  <si>
    <t>D/UIB+K KEBIRA-2323596</t>
  </si>
  <si>
    <t>23401761</t>
  </si>
  <si>
    <t>23401796</t>
  </si>
  <si>
    <t>P/UIB+KALAA KEBIRA-208</t>
  </si>
  <si>
    <t>23401636</t>
  </si>
  <si>
    <t>23401793</t>
  </si>
  <si>
    <t>23401747</t>
  </si>
  <si>
    <t>D/BNA+HAFFOUZ-9291809</t>
  </si>
  <si>
    <t>23401821</t>
  </si>
  <si>
    <t>D/BH+MOKNINE-5401026</t>
  </si>
  <si>
    <t>23401680</t>
  </si>
  <si>
    <t>23401852</t>
  </si>
  <si>
    <t>D/BNA+BOUHAJLA-8397839</t>
  </si>
  <si>
    <t>GHIDHAOUI DORSAF</t>
  </si>
  <si>
    <t>4R14092</t>
  </si>
  <si>
    <t>23402003</t>
  </si>
  <si>
    <t>23401905</t>
  </si>
  <si>
    <t>23401510</t>
  </si>
  <si>
    <t>D/BNA+JEMMAL-9217680</t>
  </si>
  <si>
    <t>23401892</t>
  </si>
  <si>
    <t>23401546</t>
  </si>
  <si>
    <t>D/BIAT+SOUSSE-0000822</t>
  </si>
  <si>
    <t>23401917</t>
  </si>
  <si>
    <t>23401607</t>
  </si>
  <si>
    <t>D/AMEN+MOKNINE-4245815</t>
  </si>
  <si>
    <t>23401835</t>
  </si>
  <si>
    <t>23401606</t>
  </si>
  <si>
    <t>D/BT+JEMMAL-0748538</t>
  </si>
  <si>
    <t>23401753</t>
  </si>
  <si>
    <t>23401605</t>
  </si>
  <si>
    <t>P/ATB+H.SOUSSE-4571119</t>
  </si>
  <si>
    <t>23401856</t>
  </si>
  <si>
    <t>D/BIAT+JEMMAL-0000574</t>
  </si>
  <si>
    <t>23401627</t>
  </si>
  <si>
    <t>D/BT+KAIROUAN-0793089</t>
  </si>
  <si>
    <t>23401833</t>
  </si>
  <si>
    <t>23401602</t>
  </si>
  <si>
    <t>23401871</t>
  </si>
  <si>
    <t>D/AMEN+MOKNINE-4245804</t>
  </si>
  <si>
    <t>23401642</t>
  </si>
  <si>
    <t>23401758</t>
  </si>
  <si>
    <t>23401360</t>
  </si>
  <si>
    <t>D/BT+JEMMAL-0748537</t>
  </si>
  <si>
    <t>23401751</t>
  </si>
  <si>
    <t>23401745</t>
  </si>
  <si>
    <t>P/UIB+SOUSSE-1052507</t>
  </si>
  <si>
    <t>23401874</t>
  </si>
  <si>
    <t>D/BT+BOUHAJLA-0776781</t>
  </si>
  <si>
    <t>23401785</t>
  </si>
  <si>
    <t>D/STB+TEBOULBA-0003452</t>
  </si>
  <si>
    <t>23401882</t>
  </si>
  <si>
    <t>23401608</t>
  </si>
  <si>
    <t>D/BH+KHAZNADAR-8869950</t>
  </si>
  <si>
    <t>23401864</t>
  </si>
  <si>
    <t>S4</t>
  </si>
  <si>
    <t>D/BIAT+BIR ALI-0003731</t>
  </si>
  <si>
    <t>23302002</t>
  </si>
  <si>
    <t>P/BZ+SFAX-4003799</t>
  </si>
  <si>
    <t>23301722</t>
  </si>
  <si>
    <t>D/BIAT+BIR ALI-0003729</t>
  </si>
  <si>
    <t>23302001</t>
  </si>
  <si>
    <t>P/UBCI+SFAX-1509706</t>
  </si>
  <si>
    <t>23301799</t>
  </si>
  <si>
    <t>P/ATTB+SFAX-0000143</t>
  </si>
  <si>
    <t>23301651</t>
  </si>
  <si>
    <t>P/BIAT+SFAX-0008287</t>
  </si>
  <si>
    <t>23301795</t>
  </si>
  <si>
    <t>P/ATTB+SFAX-1354548</t>
  </si>
  <si>
    <t>23301796</t>
  </si>
  <si>
    <t>P/STB+SFAX-0009835</t>
  </si>
  <si>
    <t>23301975</t>
  </si>
  <si>
    <t>D/UIB+BENBLA-2032051</t>
  </si>
  <si>
    <t>23301967</t>
  </si>
  <si>
    <t>D/BNA+HENCHA-8783477</t>
  </si>
  <si>
    <t>23301785</t>
  </si>
  <si>
    <t>D/BNA+MAHRES-8715350</t>
  </si>
  <si>
    <t>STE SO CO SUD</t>
  </si>
  <si>
    <t>3R18457</t>
  </si>
  <si>
    <t>23301732</t>
  </si>
  <si>
    <t>P/BZ+SFAX-4003801</t>
  </si>
  <si>
    <t>23301720</t>
  </si>
  <si>
    <t>D/BIAT+BIR ALI-0003604</t>
  </si>
  <si>
    <t>23301663</t>
  </si>
  <si>
    <t>P/BIAT+SFAX-0002535</t>
  </si>
  <si>
    <t>23301708</t>
  </si>
  <si>
    <t>D/BNA+CHEBBA-9418501</t>
  </si>
  <si>
    <t>23301834</t>
  </si>
  <si>
    <t>D/STB+KERKANNA-0002304</t>
  </si>
  <si>
    <t>23301854</t>
  </si>
  <si>
    <t>P/ATTB+SFAX-0096964</t>
  </si>
  <si>
    <t>23301769</t>
  </si>
  <si>
    <t>D/BNA+MAHRES-8715286</t>
  </si>
  <si>
    <t>23301713</t>
  </si>
  <si>
    <t>D/BIAT+BIR ALI-0003653</t>
  </si>
  <si>
    <t>23301816</t>
  </si>
  <si>
    <t>P/BNA+SFAX-4465057</t>
  </si>
  <si>
    <t>23301729</t>
  </si>
  <si>
    <t>D/BNA+MAHRES-8715166</t>
  </si>
  <si>
    <t>23301718</t>
  </si>
  <si>
    <t>D/BNA+MAHRES-8715313</t>
  </si>
  <si>
    <t>23301588</t>
  </si>
  <si>
    <t>P/BZ+SFAX-4003800</t>
  </si>
  <si>
    <t>23301721</t>
  </si>
  <si>
    <t>D/BNA+CHRARDA-8819666</t>
  </si>
  <si>
    <t>23301726</t>
  </si>
  <si>
    <t>D/BNA+CHRARDA-8819665</t>
  </si>
  <si>
    <t>23301725</t>
  </si>
  <si>
    <t>P/STB+SFAX-0008401</t>
  </si>
  <si>
    <t>23301942</t>
  </si>
  <si>
    <t>D/BNA+MAHRES-8715320</t>
  </si>
  <si>
    <t>23301690</t>
  </si>
  <si>
    <t>D/BIAT+BIR ALI-0003723</t>
  </si>
  <si>
    <t>23301995</t>
  </si>
  <si>
    <t>D/BIAT+BIR ALI-0003724</t>
  </si>
  <si>
    <t>23301996</t>
  </si>
  <si>
    <t>D/BIAT+BIR ALI-0003725</t>
  </si>
  <si>
    <t>23301997</t>
  </si>
  <si>
    <t>D/BIAT+BIR ALI-0003726</t>
  </si>
  <si>
    <t>23301998</t>
  </si>
  <si>
    <t>D/BIAT+BIR ALI-0003727</t>
  </si>
  <si>
    <t>23301999</t>
  </si>
  <si>
    <t>P/BIAT+SFAX-0008223</t>
  </si>
  <si>
    <t>23301670</t>
  </si>
  <si>
    <t>D/STB+KERKENNAH-000017</t>
  </si>
  <si>
    <t>SOCIETE AROUS QUINCAILLERIE</t>
  </si>
  <si>
    <t>3R18461</t>
  </si>
  <si>
    <t>23302091</t>
  </si>
  <si>
    <t>P/UIB+SFAX-2493408</t>
  </si>
  <si>
    <t>23301688</t>
  </si>
  <si>
    <t>P/BIAT+SFAX-0002536</t>
  </si>
  <si>
    <t>23301709</t>
  </si>
  <si>
    <t>P/BTK+SFAX-8824130</t>
  </si>
  <si>
    <t>23301771</t>
  </si>
  <si>
    <t>D/BNA+CHEBBA-9418503</t>
  </si>
  <si>
    <t>23301836</t>
  </si>
  <si>
    <t>P/BH+SFAX-6825806</t>
  </si>
  <si>
    <t>23301825</t>
  </si>
  <si>
    <t>P/STB+SFAX-0000766</t>
  </si>
  <si>
    <t>STE MOEZ BEN HSOUNA FRIKHA</t>
  </si>
  <si>
    <t>3R18445</t>
  </si>
  <si>
    <t>23301824</t>
  </si>
  <si>
    <t>23301846</t>
  </si>
  <si>
    <t>P/AB+SFAX-3984075</t>
  </si>
  <si>
    <t>23301747</t>
  </si>
  <si>
    <t>P/BIAT+SFAX-0002533</t>
  </si>
  <si>
    <t>23301710</t>
  </si>
  <si>
    <t>P/AB+SFAX-3979404</t>
  </si>
  <si>
    <t>23301733</t>
  </si>
  <si>
    <t>D/BNA+MAHRES-8715165</t>
  </si>
  <si>
    <t>23301736</t>
  </si>
  <si>
    <t>D/UIB+CHEBBA-2334845</t>
  </si>
  <si>
    <t>23301965</t>
  </si>
  <si>
    <t>P/AB+SFAX-3984072</t>
  </si>
  <si>
    <t>23301744</t>
  </si>
  <si>
    <t>D/BNA+CHRARDA-8819667</t>
  </si>
  <si>
    <t>23301727</t>
  </si>
  <si>
    <t>D/BNA+CHEBBA-9418507</t>
  </si>
  <si>
    <t>23301841</t>
  </si>
  <si>
    <t>P/UIB+SFAX-2493409</t>
  </si>
  <si>
    <t>23301689</t>
  </si>
  <si>
    <t>P/ATTB+SFAX-0000142</t>
  </si>
  <si>
    <t>23301650</t>
  </si>
  <si>
    <t>D/BZ+HENCHA-4000113</t>
  </si>
  <si>
    <t>23301783</t>
  </si>
  <si>
    <t>D/BNA+CHEBBA-9418508</t>
  </si>
  <si>
    <t>3r15038</t>
  </si>
  <si>
    <t>23301843</t>
  </si>
  <si>
    <t>P/STB+SFAX-0009817</t>
  </si>
  <si>
    <t>23301674</t>
  </si>
  <si>
    <t>D/BZ+HENCHA-4000115</t>
  </si>
  <si>
    <t>23301786</t>
  </si>
  <si>
    <t>D/BNA+MAHRES-8715362</t>
  </si>
  <si>
    <t>23301773</t>
  </si>
  <si>
    <t>D/BNA+CHEBBA-9418506</t>
  </si>
  <si>
    <t>23301840</t>
  </si>
  <si>
    <t>D/BNA+CHEBBA-9418505</t>
  </si>
  <si>
    <t>23301839</t>
  </si>
  <si>
    <t>D/BNA+MAHRES-8715285</t>
  </si>
  <si>
    <t>23301712</t>
  </si>
  <si>
    <t>P/BIAT+SFAX-0002534</t>
  </si>
  <si>
    <t>23301707</t>
  </si>
  <si>
    <t>P/STB+SFAX-0009814</t>
  </si>
  <si>
    <t>23301677</t>
  </si>
  <si>
    <t>P/STB+SFAX-0009847</t>
  </si>
  <si>
    <t>23301978</t>
  </si>
  <si>
    <t>P/BH+SFAX-4959266</t>
  </si>
  <si>
    <t>23301702</t>
  </si>
  <si>
    <t>D/BNA+CHEBBA-9418500</t>
  </si>
  <si>
    <t>23301833</t>
  </si>
  <si>
    <t>D/BIAT+BIR ALI-0003656</t>
  </si>
  <si>
    <t>23301819</t>
  </si>
  <si>
    <t>P/STB+SFAX-0009812</t>
  </si>
  <si>
    <t>23301675</t>
  </si>
  <si>
    <t>D/BIAT+BIR ALI-0003606</t>
  </si>
  <si>
    <t>23301665</t>
  </si>
  <si>
    <t>P/STB+SFAX-0009811</t>
  </si>
  <si>
    <t>23301673</t>
  </si>
  <si>
    <t>P/BNA+CHEBBA-9418509</t>
  </si>
  <si>
    <t>23301842</t>
  </si>
  <si>
    <t>D/BIAT+BIR ALI-0003607</t>
  </si>
  <si>
    <t>23301666</t>
  </si>
  <si>
    <t>P/AB+SFAX-3984073</t>
  </si>
  <si>
    <t>23301745</t>
  </si>
  <si>
    <t>P/AB+SFAX-3984074</t>
  </si>
  <si>
    <t>23301746</t>
  </si>
  <si>
    <t>P/BIAT+SFAX-0002532</t>
  </si>
  <si>
    <t>23301706</t>
  </si>
  <si>
    <t>P/UIB+SFAX-2492660</t>
  </si>
  <si>
    <t>23301704</t>
  </si>
  <si>
    <t>P/BIAT+SFAX-0002537</t>
  </si>
  <si>
    <t>23301711</t>
  </si>
  <si>
    <t>P/STB+SFAX-0000767</t>
  </si>
  <si>
    <t>23301823</t>
  </si>
  <si>
    <t>D/BNA+CHEBBA-9418499</t>
  </si>
  <si>
    <t>23301844</t>
  </si>
  <si>
    <t>P/BIAT+SFAX-0001792</t>
  </si>
  <si>
    <t>23301748</t>
  </si>
  <si>
    <t>P/UIB+SFAX-3966597</t>
  </si>
  <si>
    <t>23301947</t>
  </si>
  <si>
    <t>P/STB+SFAX-0008351</t>
  </si>
  <si>
    <t>23301822</t>
  </si>
  <si>
    <t>P/BTK+SFAX-8824131</t>
  </si>
  <si>
    <t>23301772</t>
  </si>
  <si>
    <t>P/STB+SFAX-0009815</t>
  </si>
  <si>
    <t>23301679</t>
  </si>
  <si>
    <t>P/STB+SFAX-0009813</t>
  </si>
  <si>
    <t>23301680</t>
  </si>
  <si>
    <t>D/BIAT+BIR ALI-0003600</t>
  </si>
  <si>
    <t>23301634</t>
  </si>
  <si>
    <t>D/BIAT+BIR ALI-0003597</t>
  </si>
  <si>
    <t>23301635</t>
  </si>
  <si>
    <t>D/BIAT+BIR ALI-0003598</t>
  </si>
  <si>
    <t>23301636</t>
  </si>
  <si>
    <t>D/BIAT+BIR ALI-0003599</t>
  </si>
  <si>
    <t>23301637</t>
  </si>
  <si>
    <t>P/BNA+SFAX-7685490</t>
  </si>
  <si>
    <t>23301809</t>
  </si>
  <si>
    <t>P/BNA+SFAX-7685491</t>
  </si>
  <si>
    <t>23301810</t>
  </si>
  <si>
    <t>D/BNA+HANCHA-8400538</t>
  </si>
  <si>
    <t>23301782</t>
  </si>
  <si>
    <t>P/BNA+SFAX-4465059</t>
  </si>
  <si>
    <t>23301731</t>
  </si>
  <si>
    <t>P/BNA+SFAX-4465058</t>
  </si>
  <si>
    <t>23301730</t>
  </si>
  <si>
    <t>P/BNA+SFAX-4465056</t>
  </si>
  <si>
    <t>23301728</t>
  </si>
  <si>
    <t>D/BNA+HENCHA-8783486</t>
  </si>
  <si>
    <t>23301788</t>
  </si>
  <si>
    <t>P/BIAT+SFAX-0008285</t>
  </si>
  <si>
    <t>23301793</t>
  </si>
  <si>
    <t>D/BNA+MAHRES-9155616</t>
  </si>
  <si>
    <t>23301827</t>
  </si>
  <si>
    <t>D/BIAT+BIR ALI-0003562</t>
  </si>
  <si>
    <t>23301540</t>
  </si>
  <si>
    <t>P/BIAT+SFAX-0008286</t>
  </si>
  <si>
    <t>23301794</t>
  </si>
  <si>
    <t>D/BIAT+BIR ALI-0003561</t>
  </si>
  <si>
    <t>23301541</t>
  </si>
  <si>
    <t>D/BIAT+BIR ALI-0003563</t>
  </si>
  <si>
    <t>23301542</t>
  </si>
  <si>
    <t>P/UBCI+SFAX-0632616</t>
  </si>
  <si>
    <t>BOUZID AMINE B CHEDLI</t>
  </si>
  <si>
    <t>3R18449</t>
  </si>
  <si>
    <t>23301969</t>
  </si>
  <si>
    <t>P/ATB+SFAX-8393565</t>
  </si>
  <si>
    <t>23301757</t>
  </si>
  <si>
    <t>P/STB+SFAX-0009848</t>
  </si>
  <si>
    <t>23301974</t>
  </si>
  <si>
    <t>P/ATB+SFAX-8393564</t>
  </si>
  <si>
    <t>23301756</t>
  </si>
  <si>
    <t>D/BZ+HENCHA-4000114</t>
  </si>
  <si>
    <t>23301784</t>
  </si>
  <si>
    <t>P/BNA+SFAX-4464994</t>
  </si>
  <si>
    <t>23302012</t>
  </si>
  <si>
    <t>P/BIAT+SFAX-0001974</t>
  </si>
  <si>
    <t>23301770</t>
  </si>
  <si>
    <t>P/BIAT+SFAX-8393566</t>
  </si>
  <si>
    <t>23301755</t>
  </si>
  <si>
    <t>P/BH+SFAX-4629016</t>
  </si>
  <si>
    <t>23301607</t>
  </si>
  <si>
    <t>D/BNA+MAHRES-8715240</t>
  </si>
  <si>
    <t>23301598</t>
  </si>
  <si>
    <t>P/BNA+SFAX-8499992</t>
  </si>
  <si>
    <t>CODULIP</t>
  </si>
  <si>
    <t>3R18425</t>
  </si>
  <si>
    <t>23301811</t>
  </si>
  <si>
    <t>P/UIB+SFAX-2492618</t>
  </si>
  <si>
    <t>23301576</t>
  </si>
  <si>
    <t>P/BIAT+SFAX-0008200</t>
  </si>
  <si>
    <t>23301754</t>
  </si>
  <si>
    <t>D/BNA+MAHRES-8715287</t>
  </si>
  <si>
    <t>23301714</t>
  </si>
  <si>
    <t>P/BIAT+SFAX-0000678</t>
  </si>
  <si>
    <t>23302013</t>
  </si>
  <si>
    <t>D/BIAT+BIR ALI-0003728</t>
  </si>
  <si>
    <t>23302000</t>
  </si>
  <si>
    <t>D/BIAT+BIR ALI-0003605</t>
  </si>
  <si>
    <t>23301664</t>
  </si>
  <si>
    <t>D/BZ+HENCHA-4000104</t>
  </si>
  <si>
    <t>23301787</t>
  </si>
  <si>
    <t>P/UBCI+SFAX-1259366</t>
  </si>
  <si>
    <t>23301968</t>
  </si>
  <si>
    <t>D/BIAT+BIR ALI-0003722</t>
  </si>
  <si>
    <t>23301994</t>
  </si>
  <si>
    <t>D/STB+JBENIANA-0000023</t>
  </si>
  <si>
    <t>23301945</t>
  </si>
  <si>
    <t>P/STB+SFAX-0008288</t>
  </si>
  <si>
    <t>23301662</t>
  </si>
  <si>
    <t>D/BNA+MAHRES-8715314</t>
  </si>
  <si>
    <t>23301589</t>
  </si>
  <si>
    <t>D/BNA+MAHRES-9155617</t>
  </si>
  <si>
    <t>23301829</t>
  </si>
  <si>
    <t>D/STB+JEBENIANA-000461</t>
  </si>
  <si>
    <t>23301850</t>
  </si>
  <si>
    <t>23301849</t>
  </si>
  <si>
    <t>23301848</t>
  </si>
  <si>
    <t>P/BH+SFAX-6825815</t>
  </si>
  <si>
    <t>23301901</t>
  </si>
  <si>
    <t>D/BNA+CHEBBA-9418498</t>
  </si>
  <si>
    <t>23301831</t>
  </si>
  <si>
    <t>P/STB+SFAX-0009794</t>
  </si>
  <si>
    <t>23301551</t>
  </si>
  <si>
    <t>P/STB+SFAX-0009795</t>
  </si>
  <si>
    <t>23301552</t>
  </si>
  <si>
    <t>P/BH+SFAX-4959532</t>
  </si>
  <si>
    <t>23301608</t>
  </si>
  <si>
    <t>D/STB+JBENIANA-0000024</t>
  </si>
  <si>
    <t>23301946</t>
  </si>
  <si>
    <t>D/BIAT+BIR ALI-0003667</t>
  </si>
  <si>
    <t>23301893</t>
  </si>
  <si>
    <t>P/BIAT+SFAX-0008252</t>
  </si>
  <si>
    <t>23301923</t>
  </si>
  <si>
    <t>P/ATB+SFAX-8393577</t>
  </si>
  <si>
    <t>23301919</t>
  </si>
  <si>
    <t>D/BNA+HENCHA-8210904</t>
  </si>
  <si>
    <t>AMAL SALEM</t>
  </si>
  <si>
    <t>3R18433</t>
  </si>
  <si>
    <t>23302023</t>
  </si>
  <si>
    <t>P/STB+SFAX-0009830</t>
  </si>
  <si>
    <t>23301803</t>
  </si>
  <si>
    <t>P/BZ+SFAX-4003867</t>
  </si>
  <si>
    <t>23301899</t>
  </si>
  <si>
    <t>P/STB+SFAX-0009836</t>
  </si>
  <si>
    <t>23301976</t>
  </si>
  <si>
    <t>P/BH+SFAX-6825805</t>
  </si>
  <si>
    <t>23301826</t>
  </si>
  <si>
    <t>P/STB+SFAX-0009843</t>
  </si>
  <si>
    <t>23301977</t>
  </si>
  <si>
    <t>D/ATB+CHORBEN-8845858</t>
  </si>
  <si>
    <t>23301959</t>
  </si>
  <si>
    <t>D/BNA+MAHRES-8715202</t>
  </si>
  <si>
    <t>23301960</t>
  </si>
  <si>
    <t>P/STB+SFAX-0009833</t>
  </si>
  <si>
    <t>23301800</t>
  </si>
  <si>
    <t>P/STB+SFAX-0009818</t>
  </si>
  <si>
    <t>23301805</t>
  </si>
  <si>
    <t>P/BIAT+SFAX-0001990</t>
  </si>
  <si>
    <t>23301918</t>
  </si>
  <si>
    <t>D/ATB+CHORBEN-0000031</t>
  </si>
  <si>
    <t>23302098</t>
  </si>
  <si>
    <t>D/BIAT+SFAX-0002588</t>
  </si>
  <si>
    <t>23301861</t>
  </si>
  <si>
    <t>P/BIAT+SFAX-0008388</t>
  </si>
  <si>
    <t>23301953</t>
  </si>
  <si>
    <t>D/BIAT+BIR ALI-0003662</t>
  </si>
  <si>
    <t>23301887</t>
  </si>
  <si>
    <t>P/BIAT+SFAX-0008387</t>
  </si>
  <si>
    <t>23301952</t>
  </si>
  <si>
    <t>D/BNA+CHEBBA-9418504</t>
  </si>
  <si>
    <t>23301838</t>
  </si>
  <si>
    <t>D/BIAT+BIR ALI-0003659</t>
  </si>
  <si>
    <t>23301884</t>
  </si>
  <si>
    <t>P/BH+SFAX-6825813</t>
  </si>
  <si>
    <t>23301903</t>
  </si>
  <si>
    <t>D/BNA+MAHRES-8715334</t>
  </si>
  <si>
    <t>23301940</t>
  </si>
  <si>
    <t>D/BIAT+BIR ALI-0003654</t>
  </si>
  <si>
    <t>23301817</t>
  </si>
  <si>
    <t>P/STB+SFAX-0009834</t>
  </si>
  <si>
    <t>23301801</t>
  </si>
  <si>
    <t>P/STB+SFAX-0009832</t>
  </si>
  <si>
    <t>23301802</t>
  </si>
  <si>
    <t>P/BNA+SFAX-8109280</t>
  </si>
  <si>
    <t>23301883</t>
  </si>
  <si>
    <t>D/BNA+MAHRES-8715331</t>
  </si>
  <si>
    <t>23301897</t>
  </si>
  <si>
    <t>D/UIB+SFAX-1756688</t>
  </si>
  <si>
    <t>23301855</t>
  </si>
  <si>
    <t>P/AB+SFAX-3979409</t>
  </si>
  <si>
    <t>23301875</t>
  </si>
  <si>
    <t>P/UBCI+SFAX-9833080</t>
  </si>
  <si>
    <t>23301876</t>
  </si>
  <si>
    <t>D/BNA+HANCHA-8210903</t>
  </si>
  <si>
    <t>23302022</t>
  </si>
  <si>
    <t>D/BZ+HENCHA-4000106</t>
  </si>
  <si>
    <t>23301790</t>
  </si>
  <si>
    <t>D/BIAT+SFAX-0002591</t>
  </si>
  <si>
    <t>23301865</t>
  </si>
  <si>
    <t>D/UIB+CHEBBA-2334831</t>
  </si>
  <si>
    <t>23301765</t>
  </si>
  <si>
    <t>P/BIAT+SFAX-0002153</t>
  </si>
  <si>
    <t>23302073</t>
  </si>
  <si>
    <t>P/BIAT+SFAX-0008251</t>
  </si>
  <si>
    <t>23301922</t>
  </si>
  <si>
    <t>P/ATB+SFAX-8393578</t>
  </si>
  <si>
    <t>23301920</t>
  </si>
  <si>
    <t>D/BNA+MAHRES-8715224</t>
  </si>
  <si>
    <t>23301987</t>
  </si>
  <si>
    <t>P/STB+SFAX-0009844</t>
  </si>
  <si>
    <t>23301979</t>
  </si>
  <si>
    <t>P/STB+SFAX-0009846</t>
  </si>
  <si>
    <t>23301980</t>
  </si>
  <si>
    <t>D/BIAT+SFAX-0002589</t>
  </si>
  <si>
    <t>23301863</t>
  </si>
  <si>
    <t>P/BIAT+SFAX-0008329</t>
  </si>
  <si>
    <t>23301949</t>
  </si>
  <si>
    <t>P/STB+SFAX-0009845</t>
  </si>
  <si>
    <t>23301981</t>
  </si>
  <si>
    <t>P/STB+SFAX-0009849</t>
  </si>
  <si>
    <t>23301982</t>
  </si>
  <si>
    <t>P/STB+SFAX-0009850</t>
  </si>
  <si>
    <t>23301983</t>
  </si>
  <si>
    <t>P/UBCI+SFAX-1441569</t>
  </si>
  <si>
    <t>23301935</t>
  </si>
  <si>
    <t>P/BZ+SFAX-4003974</t>
  </si>
  <si>
    <t>23302083</t>
  </si>
  <si>
    <t>P/BIAT+SFAX-0001827</t>
  </si>
  <si>
    <t>23302036</t>
  </si>
  <si>
    <t>P/BNA+SFAX-4464993</t>
  </si>
  <si>
    <t>23302010</t>
  </si>
  <si>
    <t>P/ALB+SFAX-8759577</t>
  </si>
  <si>
    <t>23302034</t>
  </si>
  <si>
    <t>P/BIAT+SFAX-0001811</t>
  </si>
  <si>
    <t>23301882</t>
  </si>
  <si>
    <t>P/ALB+SFAX-8759576</t>
  </si>
  <si>
    <t>23302033</t>
  </si>
  <si>
    <t>D/BIAT+BIR ALI-0003666</t>
  </si>
  <si>
    <t>23301892</t>
  </si>
  <si>
    <t>P/BIAT+SFAX-0008385</t>
  </si>
  <si>
    <t>23301950</t>
  </si>
  <si>
    <t>P/BIAT+SFAX-0001810</t>
  </si>
  <si>
    <t>23301881</t>
  </si>
  <si>
    <t>P/UBCI+SFAX-0657575</t>
  </si>
  <si>
    <t>23302084</t>
  </si>
  <si>
    <t>D/BIAT+BIR ALI-0003665</t>
  </si>
  <si>
    <t>23301890</t>
  </si>
  <si>
    <t>P/UBCI+SFAX-0632620</t>
  </si>
  <si>
    <t>23302104</t>
  </si>
  <si>
    <t>P/BNA+SFAX-8109293</t>
  </si>
  <si>
    <t>23302026</t>
  </si>
  <si>
    <t>D/BIAT+HENCHA-0000707</t>
  </si>
  <si>
    <t>STE TAOUFIK REV.CARBURANT</t>
  </si>
  <si>
    <t>3R18444</t>
  </si>
  <si>
    <t>23302025</t>
  </si>
  <si>
    <t>P/STB+SFAX-0014131</t>
  </si>
  <si>
    <t>GHARSALLAH SOUMAYA</t>
  </si>
  <si>
    <t>3R18447</t>
  </si>
  <si>
    <t>23301973</t>
  </si>
  <si>
    <t>P/STB+SFAX-0008456</t>
  </si>
  <si>
    <t>23302093</t>
  </si>
  <si>
    <t>D/UIB+SFAX-1756687</t>
  </si>
  <si>
    <t>23301856</t>
  </si>
  <si>
    <t>D/BNA+MAHRES-8715223</t>
  </si>
  <si>
    <t>23301988</t>
  </si>
  <si>
    <t>D/BIAT+SFAX-0002592</t>
  </si>
  <si>
    <t>23301867</t>
  </si>
  <si>
    <t>D/ATB+CHORBEN-0000030</t>
  </si>
  <si>
    <t>3r15005</t>
  </si>
  <si>
    <t>23302097</t>
  </si>
  <si>
    <t>D/BIAT+BIR ALI-0003670</t>
  </si>
  <si>
    <t>23301896</t>
  </si>
  <si>
    <t>P/BT+SFAX-1143672</t>
  </si>
  <si>
    <t>STE NACEUR AUTOM.SERVICES</t>
  </si>
  <si>
    <t>3S18071</t>
  </si>
  <si>
    <t>23301933</t>
  </si>
  <si>
    <t>D/BIAT+BIR ALI-0003668</t>
  </si>
  <si>
    <t>23301894</t>
  </si>
  <si>
    <t>P/ATTB+SFAX-0000078</t>
  </si>
  <si>
    <t>23301985</t>
  </si>
  <si>
    <t>P/BZ+SFAX-4000789</t>
  </si>
  <si>
    <t>NOUR GENERAL AUTOS</t>
  </si>
  <si>
    <t>3R18437</t>
  </si>
  <si>
    <t>23301971</t>
  </si>
  <si>
    <t>P/BNA+SFAX-8693640</t>
  </si>
  <si>
    <t>23302030</t>
  </si>
  <si>
    <t>D/BIAT+BIR ALI-0003664</t>
  </si>
  <si>
    <t>23301889</t>
  </si>
  <si>
    <t>P/STB+SFAX-0008455</t>
  </si>
  <si>
    <t>23302092</t>
  </si>
  <si>
    <t>P/BZ+SFAX-4003971</t>
  </si>
  <si>
    <t>23302080</t>
  </si>
  <si>
    <t>P/ATTB+SFAX-0000077</t>
  </si>
  <si>
    <t>23301984</t>
  </si>
  <si>
    <t>P/BZ+SFAX-4003972</t>
  </si>
  <si>
    <t>23302081</t>
  </si>
  <si>
    <t>D/BNA+CHEBBA-9795021</t>
  </si>
  <si>
    <t>23302065</t>
  </si>
  <si>
    <t>D/BIAT+BIR ALI-0003669</t>
  </si>
  <si>
    <t>23301895</t>
  </si>
  <si>
    <t>P/UBCI+SFAX-1509721</t>
  </si>
  <si>
    <t>23301955</t>
  </si>
  <si>
    <t>P/BNA+SFAX-9407022</t>
  </si>
  <si>
    <t>23302077</t>
  </si>
  <si>
    <t>D/AB+ELJEM-4669533</t>
  </si>
  <si>
    <t>BEN CHAABEN ZIED B TAIEB</t>
  </si>
  <si>
    <t>3R15051</t>
  </si>
  <si>
    <t>23302108</t>
  </si>
  <si>
    <t>D/BIAT+BIR ALI-0003660</t>
  </si>
  <si>
    <t>23301885</t>
  </si>
  <si>
    <t>D/BIAT+BIR ALI-0003721</t>
  </si>
  <si>
    <t>23301993</t>
  </si>
  <si>
    <t>D/BIAT+BIR ALI-0003661</t>
  </si>
  <si>
    <t>23301886</t>
  </si>
  <si>
    <t>P/BZ+SFAX-4000783</t>
  </si>
  <si>
    <t>23301929</t>
  </si>
  <si>
    <t>D/ATB+CHORBEN-8845849</t>
  </si>
  <si>
    <t>23301830</t>
  </si>
  <si>
    <t>D/UBCI+MAHRES-1466904</t>
  </si>
  <si>
    <t>23301989</t>
  </si>
  <si>
    <t>D/BIAT+BIR ALI-0003663</t>
  </si>
  <si>
    <t>23301888</t>
  </si>
  <si>
    <t>D/UBCI+MAHRES-1466905</t>
  </si>
  <si>
    <t>23301990</t>
  </si>
  <si>
    <t>P/UBCI+SFAX-0657551</t>
  </si>
  <si>
    <t>23301937</t>
  </si>
  <si>
    <t>P/BIAT+SFAX-0000143</t>
  </si>
  <si>
    <t>23302090</t>
  </si>
  <si>
    <t>D/BIAT+BIR ALI-0003658</t>
  </si>
  <si>
    <t>23301821</t>
  </si>
  <si>
    <t>D/UBCI+MAHRES-1466906</t>
  </si>
  <si>
    <t>23301991</t>
  </si>
  <si>
    <t>P/BIAT+SFAX-0008389</t>
  </si>
  <si>
    <t>23301954</t>
  </si>
  <si>
    <t>3r18461</t>
  </si>
  <si>
    <t>23302056</t>
  </si>
  <si>
    <t>P/BNA+SFAX-4464978</t>
  </si>
  <si>
    <t>23301815</t>
  </si>
  <si>
    <t>P/UBCI+SFAX-1441593</t>
  </si>
  <si>
    <t>23302087</t>
  </si>
  <si>
    <t>D/BNA+MAHRES-8715332</t>
  </si>
  <si>
    <t>23301898</t>
  </si>
  <si>
    <t>D/BNA+MAHRES-8715227</t>
  </si>
  <si>
    <t>23302058</t>
  </si>
  <si>
    <t>D/BIAT+BIR ALI-0003657</t>
  </si>
  <si>
    <t>23301820</t>
  </si>
  <si>
    <t>D/BNA+MAHRES-8715228</t>
  </si>
  <si>
    <t>23302059</t>
  </si>
  <si>
    <t>P/BZ+SFAX-4003866</t>
  </si>
  <si>
    <t>23301900</t>
  </si>
  <si>
    <t>P/BIAT+SFAX-0001828</t>
  </si>
  <si>
    <t>23302035</t>
  </si>
  <si>
    <t>P/AB+SFAX-3984100</t>
  </si>
  <si>
    <t>23301916</t>
  </si>
  <si>
    <t>D/BNA+TBOULBA-3847096</t>
  </si>
  <si>
    <t>23302037</t>
  </si>
  <si>
    <t>D/UBCI+MAHRES-1466892</t>
  </si>
  <si>
    <t>23301915</t>
  </si>
  <si>
    <t>P/BH+SFAX-5581233</t>
  </si>
  <si>
    <t>23302038</t>
  </si>
  <si>
    <t>D/UBCI+MAHRES-1466891</t>
  </si>
  <si>
    <t>23301914</t>
  </si>
  <si>
    <t>P/AB+SFAX-3979414</t>
  </si>
  <si>
    <t>23302032</t>
  </si>
  <si>
    <t>P/BH+SFAX-6825814</t>
  </si>
  <si>
    <t>23301902</t>
  </si>
  <si>
    <t>D/BNA+CHRARDA-9442292</t>
  </si>
  <si>
    <t>23302046</t>
  </si>
  <si>
    <t>D/UBCI+MAHRES-1466889</t>
  </si>
  <si>
    <t>23301912</t>
  </si>
  <si>
    <t>P/BNA+SFAX-7696438</t>
  </si>
  <si>
    <t>23302075</t>
  </si>
  <si>
    <t>D/BIAT+BIR ALI-0003655</t>
  </si>
  <si>
    <t>23301818</t>
  </si>
  <si>
    <t>P/BIAT+SFAX-0002005</t>
  </si>
  <si>
    <t>23302060</t>
  </si>
  <si>
    <t>D/BNA+MAHRES-8715203</t>
  </si>
  <si>
    <t>23301986</t>
  </si>
  <si>
    <t>P/UIB+SFAX-1756704</t>
  </si>
  <si>
    <t>23302031</t>
  </si>
  <si>
    <t>D/BNA+CHRARDA-9442251</t>
  </si>
  <si>
    <t>23301880</t>
  </si>
  <si>
    <t>P/BIAT+SFAX-0008303</t>
  </si>
  <si>
    <t>23302052</t>
  </si>
  <si>
    <t>D/BNA+CHRARDA-9442250</t>
  </si>
  <si>
    <t>23301879</t>
  </si>
  <si>
    <t>D/BZ+HENCHA-4000121</t>
  </si>
  <si>
    <t>23302044</t>
  </si>
  <si>
    <t>D/BIAT+HENCHA-0001101</t>
  </si>
  <si>
    <t>23302096</t>
  </si>
  <si>
    <t>P/BIAT+SFAX-0000216</t>
  </si>
  <si>
    <t>23302054</t>
  </si>
  <si>
    <t>D/STB+KERKENNAH-000231</t>
  </si>
  <si>
    <t>23301970</t>
  </si>
  <si>
    <t>P/BIAT+SFAX-0002621</t>
  </si>
  <si>
    <t>23302003</t>
  </si>
  <si>
    <t>D/BIAT+HENCHA-0000672</t>
  </si>
  <si>
    <t>23302061</t>
  </si>
  <si>
    <t>P/BIAT+SFAX-0002622</t>
  </si>
  <si>
    <t>23302004</t>
  </si>
  <si>
    <t>D/STB+KERKENNAH-000020</t>
  </si>
  <si>
    <t>23301962</t>
  </si>
  <si>
    <t>P/BIAT+SFAX-0002623</t>
  </si>
  <si>
    <t>23302005</t>
  </si>
  <si>
    <t>P/ATTB+SFAX-1354470</t>
  </si>
  <si>
    <t>23302029</t>
  </si>
  <si>
    <t>D/BNA+MAHRES-9155547</t>
  </si>
  <si>
    <t>23302064</t>
  </si>
  <si>
    <t>P/ATTB+SFAX-1354469</t>
  </si>
  <si>
    <t>23302027</t>
  </si>
  <si>
    <t>D/BZ+HENCHA-4000118</t>
  </si>
  <si>
    <t>23302041</t>
  </si>
  <si>
    <t>D/BNA+CHRARDA-9442249</t>
  </si>
  <si>
    <t>23301878</t>
  </si>
  <si>
    <t>D/STB+JBENIANA-0004646</t>
  </si>
  <si>
    <t>23302063</t>
  </si>
  <si>
    <t>P/AB+SFAX-3984099</t>
  </si>
  <si>
    <t>23301917</t>
  </si>
  <si>
    <t>P/BIAT+SFAX-0008401</t>
  </si>
  <si>
    <t>23302086</t>
  </si>
  <si>
    <t>D/AB+ELJEM-4669532</t>
  </si>
  <si>
    <t>23302105</t>
  </si>
  <si>
    <t>P/UBCI+SFAX-1441570</t>
  </si>
  <si>
    <t>23301936</t>
  </si>
  <si>
    <t>D/AB+ELJEM-4669530</t>
  </si>
  <si>
    <t>23302106</t>
  </si>
  <si>
    <t>D/BZ+HENCHA-4000120</t>
  </si>
  <si>
    <t>23302043</t>
  </si>
  <si>
    <t>D/AB+SFAX-4669531</t>
  </si>
  <si>
    <t>23302107</t>
  </si>
  <si>
    <t>P/UBCI+SFAX-0657576</t>
  </si>
  <si>
    <t>23302085</t>
  </si>
  <si>
    <t>P/STB+SFAX-0009831</t>
  </si>
  <si>
    <t>23301804</t>
  </si>
  <si>
    <t>P/BH+SFAX-4916063</t>
  </si>
  <si>
    <t>23302089</t>
  </si>
  <si>
    <t>D/BZ+HENCHA-4000107</t>
  </si>
  <si>
    <t>23301791</t>
  </si>
  <si>
    <t>D/BIAT+HENCHA-0000671</t>
  </si>
  <si>
    <t>23302101</t>
  </si>
  <si>
    <t>D/AB+ELJEM-4669506</t>
  </si>
  <si>
    <t>23301964</t>
  </si>
  <si>
    <t>D/STB+JBENIANA-0004671</t>
  </si>
  <si>
    <t>23302102</t>
  </si>
  <si>
    <t>P/BNA+SFAX-7696609</t>
  </si>
  <si>
    <t>23301925</t>
  </si>
  <si>
    <t>D/BNA+MAHRES-9155539</t>
  </si>
  <si>
    <t>23302062</t>
  </si>
  <si>
    <t>P/BNA+SFAX-7696608</t>
  </si>
  <si>
    <t>23301924</t>
  </si>
  <si>
    <t>D/BNA+CHEBBA-9795023</t>
  </si>
  <si>
    <t>23302067</t>
  </si>
  <si>
    <t>D/BIAT+SFAX-0002590</t>
  </si>
  <si>
    <t>23301864</t>
  </si>
  <si>
    <t>D/UIB+CHEBBA-2334857</t>
  </si>
  <si>
    <t>23302095</t>
  </si>
  <si>
    <t>P/BNA+SFAX-7696437</t>
  </si>
  <si>
    <t>23302074</t>
  </si>
  <si>
    <t>P/ATB+SFAX-0000067</t>
  </si>
  <si>
    <t>23302072</t>
  </si>
  <si>
    <t>P/BIAT+SFAX-0002625</t>
  </si>
  <si>
    <t>23302007</t>
  </si>
  <si>
    <t>P/UIB+SFAX-2492737</t>
  </si>
  <si>
    <t>23302045</t>
  </si>
  <si>
    <t>D/UBCI+MAHRES-1466890</t>
  </si>
  <si>
    <t>23301913</t>
  </si>
  <si>
    <t>D/BZ+HENCHA-4000119</t>
  </si>
  <si>
    <t>23302042</t>
  </si>
  <si>
    <t>D/AB+ELJEM-4288531</t>
  </si>
  <si>
    <t>23301760</t>
  </si>
  <si>
    <t>P/BNA+SFAX-7685507</t>
  </si>
  <si>
    <t>23301926</t>
  </si>
  <si>
    <t>D/AB+ELJEM-4288532</t>
  </si>
  <si>
    <t>23301761</t>
  </si>
  <si>
    <t>D/UBCI+MAHDIA-4828525</t>
  </si>
  <si>
    <t>23302100</t>
  </si>
  <si>
    <t>P/ATTB+SFAX-1354468</t>
  </si>
  <si>
    <t>23302028</t>
  </si>
  <si>
    <t>P/ATTB+SFAX-0000171</t>
  </si>
  <si>
    <t>23301927</t>
  </si>
  <si>
    <t>P/UIB+SFAX-2493427</t>
  </si>
  <si>
    <t>23301764</t>
  </si>
  <si>
    <t>P/ATTB+SFAX-0000172</t>
  </si>
  <si>
    <t>23301928</t>
  </si>
  <si>
    <t>P/ATB+SFAX-0000066</t>
  </si>
  <si>
    <t>23302071</t>
  </si>
  <si>
    <t>D/BNA+CHEBBA-9795025</t>
  </si>
  <si>
    <t>23302069</t>
  </si>
  <si>
    <t>P/UIB+SFAX-2493428</t>
  </si>
  <si>
    <t>23301763</t>
  </si>
  <si>
    <t>P/STB+SFAX-0000372</t>
  </si>
  <si>
    <t>23302055</t>
  </si>
  <si>
    <t>D/BZ+HENCHA-4000105</t>
  </si>
  <si>
    <t>23301789</t>
  </si>
  <si>
    <t>P/UBCI+SFAX-1509743</t>
  </si>
  <si>
    <t>23302094</t>
  </si>
  <si>
    <t>P/UIB+SFAX-2492709</t>
  </si>
  <si>
    <t>23301943</t>
  </si>
  <si>
    <t>D/UBCI+MAHRES-1466907</t>
  </si>
  <si>
    <t>23301992</t>
  </si>
  <si>
    <t>D/AB+ELJEM-4669505</t>
  </si>
  <si>
    <t>23301963</t>
  </si>
  <si>
    <t>P/ATTB+SFAX-0000193</t>
  </si>
  <si>
    <t>23302079</t>
  </si>
  <si>
    <t>P/BZ+SFAX-4001002</t>
  </si>
  <si>
    <t>23302088</t>
  </si>
  <si>
    <t>P/BNA+SFAX-9407021</t>
  </si>
  <si>
    <t>23302076</t>
  </si>
  <si>
    <t>D/BNA+HENCHA-8210905</t>
  </si>
  <si>
    <t>23302024</t>
  </si>
  <si>
    <t>D/BNA+CHEBBA-9795024</t>
  </si>
  <si>
    <t>23302068</t>
  </si>
  <si>
    <t>D/BIAT+SFAX-0002878</t>
  </si>
  <si>
    <t>STE FIAT AUTO PIECES [ FAP ]</t>
  </si>
  <si>
    <t>3R18352</t>
  </si>
  <si>
    <t>23301873</t>
  </si>
  <si>
    <t>D/BNA+CHEBBA-9795026</t>
  </si>
  <si>
    <t>23302070</t>
  </si>
  <si>
    <t>P/BH+SFAX-5369817</t>
  </si>
  <si>
    <t>23301904</t>
  </si>
  <si>
    <t>P/ATBB+SFAX-0000194</t>
  </si>
  <si>
    <t>23302078</t>
  </si>
  <si>
    <t>P/BH+SFAX-5369818</t>
  </si>
  <si>
    <t>23301905</t>
  </si>
  <si>
    <t>D/BNA+CHRARDA-9442404</t>
  </si>
  <si>
    <t>23302048</t>
  </si>
  <si>
    <t>P/BH+SFAX-5369819</t>
  </si>
  <si>
    <t>23301906</t>
  </si>
  <si>
    <t>D/BNA+CHRARDA-9442405</t>
  </si>
  <si>
    <t>23302049</t>
  </si>
  <si>
    <t>D/BNA+CHEBBA-9795022</t>
  </si>
  <si>
    <t>23302066</t>
  </si>
  <si>
    <t>D/BNA+CHRARDA-9442406</t>
  </si>
  <si>
    <t>23302050</t>
  </si>
  <si>
    <t>D/BNA+MAHRES-8715355</t>
  </si>
  <si>
    <t>23301939</t>
  </si>
  <si>
    <t>P/BIAT+SFAX-0008304</t>
  </si>
  <si>
    <t>23302053</t>
  </si>
  <si>
    <t>P/STB+SFAX-0008402</t>
  </si>
  <si>
    <t>23301941</t>
  </si>
  <si>
    <t>P/BIAT+SFAX-0002923</t>
  </si>
  <si>
    <t>23302039</t>
  </si>
  <si>
    <t>P/BIAT+SFAX-0008386</t>
  </si>
  <si>
    <t>23301951</t>
  </si>
  <si>
    <t>D/BNA+CHRARDA-9442293</t>
  </si>
  <si>
    <t>23302047</t>
  </si>
  <si>
    <t>P/BIAT+SFAX-0008250</t>
  </si>
  <si>
    <t>23301921</t>
  </si>
  <si>
    <t>P/BIAT+SFAX-0008302</t>
  </si>
  <si>
    <t>23302051</t>
  </si>
  <si>
    <t>P/BIAT+SFAX-0002624</t>
  </si>
  <si>
    <t>23302006</t>
  </si>
  <si>
    <t>P/UBCI+SFAX-0657552</t>
  </si>
  <si>
    <t>23301938</t>
  </si>
  <si>
    <t>P/BZ+SFAX-4003973</t>
  </si>
  <si>
    <t>23302082</t>
  </si>
  <si>
    <t>P/UBCI+SFAX-0632623</t>
  </si>
  <si>
    <t>23302103</t>
  </si>
  <si>
    <t>P/BNA+SFAX-4464991</t>
  </si>
  <si>
    <t>23302008</t>
  </si>
  <si>
    <t>P/UBCI+SFAX-9833088</t>
  </si>
  <si>
    <t>23302040</t>
  </si>
  <si>
    <t>P/BNA+SFAX-4464992</t>
  </si>
  <si>
    <t>23302009</t>
  </si>
  <si>
    <t>S3</t>
  </si>
  <si>
    <t>P/AMEN B+KALEET EL AND</t>
  </si>
  <si>
    <t>23125443</t>
  </si>
  <si>
    <t>P/AMEN B+SIDI THABET-4</t>
  </si>
  <si>
    <t>23125440</t>
  </si>
  <si>
    <t>23125439</t>
  </si>
  <si>
    <t>P/BTK+MONTPLAISIR-8975</t>
  </si>
  <si>
    <t>PERSONNEL  NOUR</t>
  </si>
  <si>
    <t>1P01000</t>
  </si>
  <si>
    <t>23125438</t>
  </si>
  <si>
    <t>P/ATB+HAMMAMET-0000078</t>
  </si>
  <si>
    <t>23125468</t>
  </si>
  <si>
    <t>P/ATB+HAMMAMET-0000079</t>
  </si>
  <si>
    <t>23125469</t>
  </si>
  <si>
    <t>P/ATB+HAMMAMET-0000077</t>
  </si>
  <si>
    <t>23125470</t>
  </si>
  <si>
    <t>P/BIAT+BENI KHALLED-00</t>
  </si>
  <si>
    <t>23125447</t>
  </si>
  <si>
    <t>P/BQ ZAIT+HRAIRIA-4000</t>
  </si>
  <si>
    <t>HAMDI NOUREDDINE  "SRB"</t>
  </si>
  <si>
    <t>1R01527</t>
  </si>
  <si>
    <t>23125458</t>
  </si>
  <si>
    <t>23125448</t>
  </si>
  <si>
    <t>P/BNA+MEL TEMIME-87668</t>
  </si>
  <si>
    <t>23125437</t>
  </si>
  <si>
    <t>P/BNA+BENI KHALLED-795</t>
  </si>
  <si>
    <t>23125449</t>
  </si>
  <si>
    <t>23125450</t>
  </si>
  <si>
    <t>P/BQ ZAIT+MOUROUJ-4002</t>
  </si>
  <si>
    <t>23125425</t>
  </si>
  <si>
    <t>P/AMEN B+LE PASSAGE-47</t>
  </si>
  <si>
    <t>STE PNEUS ET SERVICES</t>
  </si>
  <si>
    <t>1R01626</t>
  </si>
  <si>
    <t>23125422</t>
  </si>
  <si>
    <t>P/AMEN B+MORNAGUIA-414</t>
  </si>
  <si>
    <t>23125421</t>
  </si>
  <si>
    <t>23125451</t>
  </si>
  <si>
    <t>23125446</t>
  </si>
  <si>
    <t>P/STB+SOLIMAN-0000352</t>
  </si>
  <si>
    <t>23125445</t>
  </si>
  <si>
    <t>P/BT+MNIHLA-1473383</t>
  </si>
  <si>
    <t>23125461</t>
  </si>
  <si>
    <t>P/ATTJ BQ+LA GOULETTE-</t>
  </si>
  <si>
    <t>OUN ALLAH SALAHEDDINE</t>
  </si>
  <si>
    <t>1R01146</t>
  </si>
  <si>
    <t>23125462</t>
  </si>
  <si>
    <t>P/BIAT+TN-0001189</t>
  </si>
  <si>
    <t>STE MEDHIOUB PIECES AUTOS</t>
  </si>
  <si>
    <t>1R03124</t>
  </si>
  <si>
    <t>23125463</t>
  </si>
  <si>
    <t>P/ATB+EZZAHRA-0000060</t>
  </si>
  <si>
    <t>STE COMPTOIR.PIECE.FRANCAISE</t>
  </si>
  <si>
    <t>1R01618</t>
  </si>
  <si>
    <t>23125464</t>
  </si>
  <si>
    <t>P/BIAT+ARIANA-0002586</t>
  </si>
  <si>
    <t>23125534</t>
  </si>
  <si>
    <t>P/ATB+EZZAHRA-0000062</t>
  </si>
  <si>
    <t>23125466</t>
  </si>
  <si>
    <t>P/ATTJ BQ+BIZERTE-0085</t>
  </si>
  <si>
    <t>STE AUTO ESPACE</t>
  </si>
  <si>
    <t>1R06175</t>
  </si>
  <si>
    <t>23125486</t>
  </si>
  <si>
    <t>P/BIAT+ARIANA-0002585</t>
  </si>
  <si>
    <t>23125533</t>
  </si>
  <si>
    <t>P/STB+FOUCHANA-0000589</t>
  </si>
  <si>
    <t>23125484</t>
  </si>
  <si>
    <t>23125436</t>
  </si>
  <si>
    <t>23125435</t>
  </si>
  <si>
    <t>P/STB+FOUCHANA-0000586</t>
  </si>
  <si>
    <t>23125485</t>
  </si>
  <si>
    <t>23125433</t>
  </si>
  <si>
    <t>23125432</t>
  </si>
  <si>
    <t>P/BIAT+MEL TEMIME-0001</t>
  </si>
  <si>
    <t>MOHAMED SALAH RIDENE</t>
  </si>
  <si>
    <t>1R05241</t>
  </si>
  <si>
    <t>23125431</t>
  </si>
  <si>
    <t>P/ATB+CITE EL KHADRA-0</t>
  </si>
  <si>
    <t>23125457</t>
  </si>
  <si>
    <t>P/AMEN B+SIDI THABET-3</t>
  </si>
  <si>
    <t>23125456</t>
  </si>
  <si>
    <t>P/BTL+DENDEN-2951540</t>
  </si>
  <si>
    <t>23125455</t>
  </si>
  <si>
    <t>P/AMEN B+JEDEIDA-36286</t>
  </si>
  <si>
    <t>LA TUNSIENNE.PICES AUTO</t>
  </si>
  <si>
    <t>1R04168</t>
  </si>
  <si>
    <t>23125583</t>
  </si>
  <si>
    <t>P/STB+KELIBIA-0001003</t>
  </si>
  <si>
    <t>23125430</t>
  </si>
  <si>
    <t>23125441</t>
  </si>
  <si>
    <t>23125442</t>
  </si>
  <si>
    <t>P/STB+ENFIDHA-0000186</t>
  </si>
  <si>
    <t>23125416</t>
  </si>
  <si>
    <t>23125444</t>
  </si>
  <si>
    <t>P/STB+HAMMAMET-0000170</t>
  </si>
  <si>
    <t>MED HEDI B SALLEM IBN MESSOU</t>
  </si>
  <si>
    <t>1R05245</t>
  </si>
  <si>
    <t>23125414</t>
  </si>
  <si>
    <t>P/ATTJ BQ+BOUFICHA-008</t>
  </si>
  <si>
    <t>23125413</t>
  </si>
  <si>
    <t>P/BTL+DENDEN-2443715</t>
  </si>
  <si>
    <t>23125473</t>
  </si>
  <si>
    <t>P/STB+EL HRAIRIA-00019</t>
  </si>
  <si>
    <t>23125604</t>
  </si>
  <si>
    <t>P/STB+FOUCHANA-0000583</t>
  </si>
  <si>
    <t>23125479</t>
  </si>
  <si>
    <t>P/STB+HAMMAMET-0000169</t>
  </si>
  <si>
    <t>23125415</t>
  </si>
  <si>
    <t>P/STB+FOUCHANA-0000587</t>
  </si>
  <si>
    <t>23125481</t>
  </si>
  <si>
    <t>P/STB+ENFIDHA-0000185</t>
  </si>
  <si>
    <t>23125417</t>
  </si>
  <si>
    <t>P/AL BARAK+HAMMAM LIF-</t>
  </si>
  <si>
    <t>23125475</t>
  </si>
  <si>
    <t>P/BTL+BEN AROUS-400005</t>
  </si>
  <si>
    <t>23125476</t>
  </si>
  <si>
    <t>23125477</t>
  </si>
  <si>
    <t>23125478</t>
  </si>
  <si>
    <t>23125487</t>
  </si>
  <si>
    <t>23125488</t>
  </si>
  <si>
    <t>P/STB+FOUCHANA-0000588</t>
  </si>
  <si>
    <t>23125483</t>
  </si>
  <si>
    <t>P/STB+FOUCHANA-0000585</t>
  </si>
  <si>
    <t>23125482</t>
  </si>
  <si>
    <t>P/BIAT+ARIANA-0002584</t>
  </si>
  <si>
    <t>23125532</t>
  </si>
  <si>
    <t>P/ATB+EZZAHRA-0000061</t>
  </si>
  <si>
    <t>23125465</t>
  </si>
  <si>
    <t>P/BIAT+EL GHAZELA-0000</t>
  </si>
  <si>
    <t>23125616</t>
  </si>
  <si>
    <t>P/BTK+TN-8954542</t>
  </si>
  <si>
    <t>LAFAYETTE PIECE AUT-LPA-SARL</t>
  </si>
  <si>
    <t>1R01599</t>
  </si>
  <si>
    <t>23125615</t>
  </si>
  <si>
    <t>P/BQ ZAIT+ENNASR-40016</t>
  </si>
  <si>
    <t>23125614</t>
  </si>
  <si>
    <t>23125613</t>
  </si>
  <si>
    <t>P/BNA+EL MOUROUJ-82223</t>
  </si>
  <si>
    <t>23125460</t>
  </si>
  <si>
    <t>23125420</t>
  </si>
  <si>
    <t>P/ATTJ BQ+EL HRAIRIA-0</t>
  </si>
  <si>
    <t>23125424</t>
  </si>
  <si>
    <t>P/ATB+AOUINA-7457002</t>
  </si>
  <si>
    <t>23125428</t>
  </si>
  <si>
    <t>P/BIAT+BEN AROUS-00017</t>
  </si>
  <si>
    <t>23125427</t>
  </si>
  <si>
    <t>P/BH+EL MHAMEDIA-53459</t>
  </si>
  <si>
    <t>23125426</t>
  </si>
  <si>
    <t>P/UIB+BARDO-2339615</t>
  </si>
  <si>
    <t>23125423</t>
  </si>
  <si>
    <t>23125459</t>
  </si>
  <si>
    <t>P/BH+DJEBEL EL OUEST-5</t>
  </si>
  <si>
    <t>STE CHIBANI COMMERCE&amp;SERVICE</t>
  </si>
  <si>
    <t>1R07058</t>
  </si>
  <si>
    <t>23125600</t>
  </si>
  <si>
    <t>P/TB+KELIBIA-0001004</t>
  </si>
  <si>
    <t>23125429</t>
  </si>
  <si>
    <t>P/BIAT+DAR CHAABENE FE</t>
  </si>
  <si>
    <t>23125490</t>
  </si>
  <si>
    <t>p/attj+tn-0070530</t>
  </si>
  <si>
    <t>1r03149</t>
  </si>
  <si>
    <t>23125412</t>
  </si>
  <si>
    <t>p/ab+tn-9894447</t>
  </si>
  <si>
    <t>CHAMAKHI BECHIR</t>
  </si>
  <si>
    <t>1r01129</t>
  </si>
  <si>
    <t>23125411</t>
  </si>
  <si>
    <t>P/BIAT+AV DE CARTHAGE-</t>
  </si>
  <si>
    <t>23125418</t>
  </si>
  <si>
    <t>P/BIAT+TN-0000237</t>
  </si>
  <si>
    <t>JAMEL BEN ALI TRIKI</t>
  </si>
  <si>
    <t>1R01617</t>
  </si>
  <si>
    <t>23125404</t>
  </si>
  <si>
    <t>P/BZ+TN-4002533</t>
  </si>
  <si>
    <t>23125401</t>
  </si>
  <si>
    <t>P/BZ+TN-4002532</t>
  </si>
  <si>
    <t>23125400</t>
  </si>
  <si>
    <t>P/BZ+TN-4002531</t>
  </si>
  <si>
    <t>23125399</t>
  </si>
  <si>
    <t>P/BZ+TN-4002530</t>
  </si>
  <si>
    <t>23125398</t>
  </si>
  <si>
    <t>P/BNA+TN-2439705</t>
  </si>
  <si>
    <t>BECHIR BOUCEDRA</t>
  </si>
  <si>
    <t>1R02049</t>
  </si>
  <si>
    <t>23125397</t>
  </si>
  <si>
    <t>P/BH+TN-4721773</t>
  </si>
  <si>
    <t>23125396</t>
  </si>
  <si>
    <t>P/STB+TN-0000088</t>
  </si>
  <si>
    <t>1R03188</t>
  </si>
  <si>
    <t>23125393</t>
  </si>
  <si>
    <t>P/UBCI+TN-1535368</t>
  </si>
  <si>
    <t>23125392</t>
  </si>
  <si>
    <t>P/BT+GROMBALIA-1127736</t>
  </si>
  <si>
    <t>STE AGRI.QUINCAILLERIE  AMEL</t>
  </si>
  <si>
    <t>1R05168</t>
  </si>
  <si>
    <t>23125491</t>
  </si>
  <si>
    <t>P/BNA BANK+BOUARGOUB-9</t>
  </si>
  <si>
    <t>23125492</t>
  </si>
  <si>
    <t>P/BNA+BOUARGOUB-925743</t>
  </si>
  <si>
    <t>23125493</t>
  </si>
  <si>
    <t>p/uib+tn-2093521</t>
  </si>
  <si>
    <t>1r03198</t>
  </si>
  <si>
    <t>23125380</t>
  </si>
  <si>
    <t>P/BIAT+TN-0000120</t>
  </si>
  <si>
    <t>AUTOTEILE</t>
  </si>
  <si>
    <t>1R03205</t>
  </si>
  <si>
    <t>23125373</t>
  </si>
  <si>
    <t>P/BNA+TN-8201951</t>
  </si>
  <si>
    <t>ENTREPRISE BOUDOKHAN MOKHTAR</t>
  </si>
  <si>
    <t>1S03055</t>
  </si>
  <si>
    <t>23125579</t>
  </si>
  <si>
    <t>P/STB+BEN AROUS-000065</t>
  </si>
  <si>
    <t>23125452</t>
  </si>
  <si>
    <t>P/UBCI+MORNEG-1385963</t>
  </si>
  <si>
    <t>23125495</t>
  </si>
  <si>
    <t>P/QNB+BEN AROUS-000326</t>
  </si>
  <si>
    <t>23125496</t>
  </si>
  <si>
    <t>P/BH+DJEBEL EL OUEST-4</t>
  </si>
  <si>
    <t>STE MULTITOOLS</t>
  </si>
  <si>
    <t>1R07068</t>
  </si>
  <si>
    <t>23125497</t>
  </si>
  <si>
    <t>23125498</t>
  </si>
  <si>
    <t>P/BIAT+MEL TEMIME-0000</t>
  </si>
  <si>
    <t>23125499</t>
  </si>
  <si>
    <t>P/STB+EL HAOUARIA-0000</t>
  </si>
  <si>
    <t>STE GM PIECES DE RECHANGE</t>
  </si>
  <si>
    <t>1R05246</t>
  </si>
  <si>
    <t>23125500</t>
  </si>
  <si>
    <t>P/ATTJ BQ+KORBA-008776</t>
  </si>
  <si>
    <t>23125501</t>
  </si>
  <si>
    <t>P/STB+KELIBIA-0010140</t>
  </si>
  <si>
    <t>23125519</t>
  </si>
  <si>
    <t>P/STB+KELIBIA-0010141</t>
  </si>
  <si>
    <t>23125520</t>
  </si>
  <si>
    <t>P/UIB+MATEUR-1782261</t>
  </si>
  <si>
    <t>ST BEN ISMAIL DES PIECES</t>
  </si>
  <si>
    <t>1R06178</t>
  </si>
  <si>
    <t>23125599</t>
  </si>
  <si>
    <t>P/UIB+MATEUR-1782260</t>
  </si>
  <si>
    <t>23125598</t>
  </si>
  <si>
    <t>P/BNA+EL MIDA-8660003</t>
  </si>
  <si>
    <t>23125502</t>
  </si>
  <si>
    <t>P/BIAT+NABEUL-0003186</t>
  </si>
  <si>
    <t>23125573</t>
  </si>
  <si>
    <t>P/BZ+TN-4002534</t>
  </si>
  <si>
    <t>23125402</t>
  </si>
  <si>
    <t>p/biat+tn-0000582</t>
  </si>
  <si>
    <t>STE VERT AUTO</t>
  </si>
  <si>
    <t>1r02308</t>
  </si>
  <si>
    <t>23125410</t>
  </si>
  <si>
    <t>P/STB+KELIBIA-0010133</t>
  </si>
  <si>
    <t>23125512</t>
  </si>
  <si>
    <t>P/ATB+BENI KHALLED-000</t>
  </si>
  <si>
    <t>23125503</t>
  </si>
  <si>
    <t>P/STB+KELIBIA-0010144</t>
  </si>
  <si>
    <t>23125504</t>
  </si>
  <si>
    <t>P/STB+KELIBIA-0010126</t>
  </si>
  <si>
    <t>23125505</t>
  </si>
  <si>
    <t>P/STB+KELIBIA-0010127</t>
  </si>
  <si>
    <t>23125506</t>
  </si>
  <si>
    <t>p/bna+tn-8140625</t>
  </si>
  <si>
    <t>1s01264</t>
  </si>
  <si>
    <t>23125369</t>
  </si>
  <si>
    <t>P/STB+KELIBIA-0010131</t>
  </si>
  <si>
    <t>23125511</t>
  </si>
  <si>
    <t>P/STB+KELIBIA-0010128</t>
  </si>
  <si>
    <t>23125507</t>
  </si>
  <si>
    <t>P/STB+KELIBIA-0010139</t>
  </si>
  <si>
    <t>23125518</t>
  </si>
  <si>
    <t>p/bank abc+tn-4438646</t>
  </si>
  <si>
    <t>STE YOUNES AUTOS</t>
  </si>
  <si>
    <t>1r03202</t>
  </si>
  <si>
    <t>23125385</t>
  </si>
  <si>
    <t>P/STB+KELIBIA-0010129</t>
  </si>
  <si>
    <t>23125508</t>
  </si>
  <si>
    <t>23125272</t>
  </si>
  <si>
    <t>P/STB+KELIBIA-0010130</t>
  </si>
  <si>
    <t>23125509</t>
  </si>
  <si>
    <t>P/STB+KELIBIA-0010132</t>
  </si>
  <si>
    <t>23125510</t>
  </si>
  <si>
    <t>P/STB+KELIBIA-0010134</t>
  </si>
  <si>
    <t>23125513</t>
  </si>
  <si>
    <t>P/STB+KELIBIA-0010135</t>
  </si>
  <si>
    <t>23125514</t>
  </si>
  <si>
    <t>P/UIB+MATEUR-1782259</t>
  </si>
  <si>
    <t>23125597</t>
  </si>
  <si>
    <t>P/STB+KELIBIA-0010136</t>
  </si>
  <si>
    <t>23125515</t>
  </si>
  <si>
    <t>STE C M J SUARL</t>
  </si>
  <si>
    <t>1R05247</t>
  </si>
  <si>
    <t>23125249</t>
  </si>
  <si>
    <t>P/BIAT+KORBA-0001192</t>
  </si>
  <si>
    <t>23125247</t>
  </si>
  <si>
    <t>P/BIAT+KORBA-0001193</t>
  </si>
  <si>
    <t>23125246</t>
  </si>
  <si>
    <t>P/ATB+BENI KHIAR-00000</t>
  </si>
  <si>
    <t>23125245</t>
  </si>
  <si>
    <t>23125248</t>
  </si>
  <si>
    <t>P/BNA+RADES-8035152</t>
  </si>
  <si>
    <t>23125244</t>
  </si>
  <si>
    <t>P/ATTJ BQ+MOUROUJ1-010</t>
  </si>
  <si>
    <t>23125240</t>
  </si>
  <si>
    <t>P/BIAT+BEN AROUS-00005</t>
  </si>
  <si>
    <t>1R02308</t>
  </si>
  <si>
    <t>23125238</t>
  </si>
  <si>
    <t>23125237</t>
  </si>
  <si>
    <t>P/UIB+BARDO-2339589</t>
  </si>
  <si>
    <t>23125236</t>
  </si>
  <si>
    <t>P/UIB+TN-1801799</t>
  </si>
  <si>
    <t>STE SOUISSI AUTO PARTS</t>
  </si>
  <si>
    <t>1R01549</t>
  </si>
  <si>
    <t>23125235</t>
  </si>
  <si>
    <t>P/UIB+TN-1801798</t>
  </si>
  <si>
    <t>23125234</t>
  </si>
  <si>
    <t>P/UIB+TN-1801797</t>
  </si>
  <si>
    <t>23125233</t>
  </si>
  <si>
    <t>P/UIB+TN-1801796</t>
  </si>
  <si>
    <t>23125232</t>
  </si>
  <si>
    <t>23125231</t>
  </si>
  <si>
    <t>P/BIAT+BARDO-0000234</t>
  </si>
  <si>
    <t>23125230</t>
  </si>
  <si>
    <t>P/STB+KELIBIA-0010137</t>
  </si>
  <si>
    <t>23125516</t>
  </si>
  <si>
    <t>P/STB+KELIBIA-0010138</t>
  </si>
  <si>
    <t>23125517</t>
  </si>
  <si>
    <t>P/STB+KELIBIA-0010142</t>
  </si>
  <si>
    <t>23125521</t>
  </si>
  <si>
    <t>P/STB+KELIBIA-0010143</t>
  </si>
  <si>
    <t>23125522</t>
  </si>
  <si>
    <t>P/BIAT+ARIANA-0002581</t>
  </si>
  <si>
    <t>23125529</t>
  </si>
  <si>
    <t>P/BIAT+ARIANA-0002582</t>
  </si>
  <si>
    <t>23125530</t>
  </si>
  <si>
    <t>P/BIAT+ARIANA-0002583</t>
  </si>
  <si>
    <t>23125531</t>
  </si>
  <si>
    <t>P/BH+MEL BOURGUIBA-592</t>
  </si>
  <si>
    <t>23125527</t>
  </si>
  <si>
    <t>P/BIAT+TN-0004809</t>
  </si>
  <si>
    <t>23125528</t>
  </si>
  <si>
    <t>P/BIAT+NABEUL-0003185</t>
  </si>
  <si>
    <t>23125574</t>
  </si>
  <si>
    <t>23125474</t>
  </si>
  <si>
    <t>P/STB+JEBENIANA-000026</t>
  </si>
  <si>
    <t>23125526</t>
  </si>
  <si>
    <t>P/STB+FOUCHANA-0000584</t>
  </si>
  <si>
    <t>23125480</t>
  </si>
  <si>
    <t>23125523</t>
  </si>
  <si>
    <t>23125524</t>
  </si>
  <si>
    <t>23125525</t>
  </si>
  <si>
    <t>P/UBCI+TN-1385964</t>
  </si>
  <si>
    <t>23125363</t>
  </si>
  <si>
    <t>P/STB+TEBOURBA-0000349</t>
  </si>
  <si>
    <t>STE JEDEIDA PIECES AUTO</t>
  </si>
  <si>
    <t>1R04166</t>
  </si>
  <si>
    <t>23125569</t>
  </si>
  <si>
    <t>P/BIAT+ARIANA-0002587</t>
  </si>
  <si>
    <t>23125535</t>
  </si>
  <si>
    <t>P/BIAT+ARIANA-0002588</t>
  </si>
  <si>
    <t>23125536</t>
  </si>
  <si>
    <t>P/BIAT+NABEUL-0003187</t>
  </si>
  <si>
    <t>23125572</t>
  </si>
  <si>
    <t>P/BH+SIJOUMI-4692154</t>
  </si>
  <si>
    <t>23125565</t>
  </si>
  <si>
    <t>P/BIAT+BEN AROUS-00019</t>
  </si>
  <si>
    <t>23125353</t>
  </si>
  <si>
    <t>P/ATB+BENI KHIAR-00001</t>
  </si>
  <si>
    <t>23125494</t>
  </si>
  <si>
    <t>P/BT+BAB MENARA-139477</t>
  </si>
  <si>
    <t>23125472</t>
  </si>
  <si>
    <t>P/BIAT+EL MENZAH-00013</t>
  </si>
  <si>
    <t>23125557</t>
  </si>
  <si>
    <t>P/BTL+DENDEN-4000076</t>
  </si>
  <si>
    <t>23125556</t>
  </si>
  <si>
    <t>P/UBCI+TN-0552105</t>
  </si>
  <si>
    <t>CLIENT PASSAGER ASJ</t>
  </si>
  <si>
    <t>1X01000</t>
  </si>
  <si>
    <t>23125575</t>
  </si>
  <si>
    <t>23125434</t>
  </si>
  <si>
    <t>P/BNA+MEDJEZ EL BAB-19</t>
  </si>
  <si>
    <t>23125580</t>
  </si>
  <si>
    <t>23125581</t>
  </si>
  <si>
    <t>P/BH+SIJOUMI-4692153</t>
  </si>
  <si>
    <t>23125564</t>
  </si>
  <si>
    <t>P/BT+HAMMAM LIF-154193</t>
  </si>
  <si>
    <t>23125540</t>
  </si>
  <si>
    <t>P/BIAT+AV HEDI CHEKER-</t>
  </si>
  <si>
    <t>LAJNAF SALHA</t>
  </si>
  <si>
    <t>1R01573</t>
  </si>
  <si>
    <t>23125558</t>
  </si>
  <si>
    <t>P/BT+EL MANAR-1444927</t>
  </si>
  <si>
    <t>STE HERCULE AUTO Z2</t>
  </si>
  <si>
    <t>1R01623</t>
  </si>
  <si>
    <t>23125537</t>
  </si>
  <si>
    <t>23125538</t>
  </si>
  <si>
    <t>23125539</t>
  </si>
  <si>
    <t>P/BT+HAMMAM LIF-074079</t>
  </si>
  <si>
    <t>23125293</t>
  </si>
  <si>
    <t>23125292</t>
  </si>
  <si>
    <t>23125541</t>
  </si>
  <si>
    <t>P/BQ ZAIT+MEL BOUZELFA</t>
  </si>
  <si>
    <t>STE DILINA MOTEUR</t>
  </si>
  <si>
    <t>1R05242</t>
  </si>
  <si>
    <t>23125312</t>
  </si>
  <si>
    <t>P/BIAT+BEN AROUS-00014</t>
  </si>
  <si>
    <t>23125542</t>
  </si>
  <si>
    <t>P/STB+EZZAHRA-0000347</t>
  </si>
  <si>
    <t>23125543</t>
  </si>
  <si>
    <t>P/UIB+RAS JEBAL-133301</t>
  </si>
  <si>
    <t>23125225</t>
  </si>
  <si>
    <t>P/BQ Z+ETTAHRIR-400012</t>
  </si>
  <si>
    <t>23125223</t>
  </si>
  <si>
    <t>23125222</t>
  </si>
  <si>
    <t>23125221</t>
  </si>
  <si>
    <t>P/STB+TN-0000081</t>
  </si>
  <si>
    <t>23125220</t>
  </si>
  <si>
    <t>23125219</t>
  </si>
  <si>
    <t>P/STB+ENFIDHA-0000177</t>
  </si>
  <si>
    <t>23125218</t>
  </si>
  <si>
    <t>P/STB+ENFIDHA-0000178</t>
  </si>
  <si>
    <t>23125217</t>
  </si>
  <si>
    <t>23125215</t>
  </si>
  <si>
    <t>P/BT+BAB MENARA-107030</t>
  </si>
  <si>
    <t>23125214</t>
  </si>
  <si>
    <t>P/ATB+ZAGHOUAN-8322149</t>
  </si>
  <si>
    <t>23125544</t>
  </si>
  <si>
    <t>P/BH+BOUFICHA-5498550</t>
  </si>
  <si>
    <t>23125545</t>
  </si>
  <si>
    <t>P/STB+TN-0006445</t>
  </si>
  <si>
    <t>23125284</t>
  </si>
  <si>
    <t>P/STB+TN-0006446</t>
  </si>
  <si>
    <t>23125283</t>
  </si>
  <si>
    <t>P/STB+TN-0006447</t>
  </si>
  <si>
    <t>23125282</t>
  </si>
  <si>
    <t>P/UBCI+MORNEG-1385951</t>
  </si>
  <si>
    <t>23125212</t>
  </si>
  <si>
    <t>P/UIB+IBN KHALDOUN-470</t>
  </si>
  <si>
    <t>23125546</t>
  </si>
  <si>
    <t>23125547</t>
  </si>
  <si>
    <t>P/UBCI+EL AOUINA-10240</t>
  </si>
  <si>
    <t>23125548</t>
  </si>
  <si>
    <t>P/BIAT+NABEUL-0003165</t>
  </si>
  <si>
    <t>23125336</t>
  </si>
  <si>
    <t>P/BT+BEN AROUS-1546129</t>
  </si>
  <si>
    <t>23125549</t>
  </si>
  <si>
    <t>P/STB+EL MOUROUJ-00040</t>
  </si>
  <si>
    <t>23125550</t>
  </si>
  <si>
    <t>P/BT+BORJ CEDRIA-09015</t>
  </si>
  <si>
    <t>OUARDA HALLOUMI-TOTAL</t>
  </si>
  <si>
    <t>1R05024</t>
  </si>
  <si>
    <t>23125551</t>
  </si>
  <si>
    <t>P/BTL+DENDEN-4000018</t>
  </si>
  <si>
    <t>23125552</t>
  </si>
  <si>
    <t>P/BTL+DENDEN-4000017</t>
  </si>
  <si>
    <t>23125553</t>
  </si>
  <si>
    <t>P/BTL+DENDEN-4000066</t>
  </si>
  <si>
    <t>23125554</t>
  </si>
  <si>
    <t>P/BTL+DENDEN-4000065</t>
  </si>
  <si>
    <t>23125555</t>
  </si>
  <si>
    <t>P/ATTJ BQ+DENDEN-02515</t>
  </si>
  <si>
    <t>23125559</t>
  </si>
  <si>
    <t>P/BIAT+EL GHAZELA-0004</t>
  </si>
  <si>
    <t>23125560</t>
  </si>
  <si>
    <t>P/BH+SIJOUMI-4692150</t>
  </si>
  <si>
    <t>23125561</t>
  </si>
  <si>
    <t>P/BH+SIJOUMI-4692151</t>
  </si>
  <si>
    <t>23125562</t>
  </si>
  <si>
    <t>P/BH+SIJOUMI-4692152</t>
  </si>
  <si>
    <t>23125563</t>
  </si>
  <si>
    <t>P/UIB+OUED ELLIL-23215</t>
  </si>
  <si>
    <t>23125454</t>
  </si>
  <si>
    <t>P/AMEN B+BEN AROUS-415</t>
  </si>
  <si>
    <t>23125595</t>
  </si>
  <si>
    <t>P/STB+BEN AROUS-000086</t>
  </si>
  <si>
    <t>23125453</t>
  </si>
  <si>
    <t>P/AMEN B+MORNAGUIA-466</t>
  </si>
  <si>
    <t>STE     S-G-S-S</t>
  </si>
  <si>
    <t>1R04154</t>
  </si>
  <si>
    <t>23125568</t>
  </si>
  <si>
    <t>23125147</t>
  </si>
  <si>
    <t>P/STB+EL HRAIRIA-00010</t>
  </si>
  <si>
    <t>23125607</t>
  </si>
  <si>
    <t>P/ATB+EZZAHRA-0000085</t>
  </si>
  <si>
    <t>23125608</t>
  </si>
  <si>
    <t>P/UBCI+AV DE CARTHAGE-</t>
  </si>
  <si>
    <t>23125609</t>
  </si>
  <si>
    <t>P/UIB+OUED ELLIL-23214</t>
  </si>
  <si>
    <t>23125151</t>
  </si>
  <si>
    <t>P/BQ ZAIT+TN-4000254</t>
  </si>
  <si>
    <t>STE ABHS AUTOS</t>
  </si>
  <si>
    <t>1R03203</t>
  </si>
  <si>
    <t>23125142</t>
  </si>
  <si>
    <t>P/ATB+HAMMAMET-0000068</t>
  </si>
  <si>
    <t>23125174</t>
  </si>
  <si>
    <t>P/ATB+HAMMAMET-0000066</t>
  </si>
  <si>
    <t>23125173</t>
  </si>
  <si>
    <t>P/ATB+BIZERTE-8402056</t>
  </si>
  <si>
    <t>23125111</t>
  </si>
  <si>
    <t>P/ATB+TN-8402091</t>
  </si>
  <si>
    <t>23125389</t>
  </si>
  <si>
    <t>23125352</t>
  </si>
  <si>
    <t>P/UBCI+TN-1385965</t>
  </si>
  <si>
    <t>23125365</t>
  </si>
  <si>
    <t>P/BQ ZAIT+BOUMHEL-4000</t>
  </si>
  <si>
    <t>23125148</t>
  </si>
  <si>
    <t>P/UBCI+MENIHLA-1535306</t>
  </si>
  <si>
    <t>23125141</t>
  </si>
  <si>
    <t>P/BH+SIJOUMI-4692140</t>
  </si>
  <si>
    <t>23125186</t>
  </si>
  <si>
    <t>P/BNA+EL MIDA-8659979</t>
  </si>
  <si>
    <t>23125145</t>
  </si>
  <si>
    <t>23125103</t>
  </si>
  <si>
    <t>P/BTL+DENDEN-2443714</t>
  </si>
  <si>
    <t>23125099</t>
  </si>
  <si>
    <t>P/BH+SIJOUMI-4692136</t>
  </si>
  <si>
    <t>23125187</t>
  </si>
  <si>
    <t>P/BNA+BOUARGOUB-800607</t>
  </si>
  <si>
    <t>23125191</t>
  </si>
  <si>
    <t>P/BIAT+KORBA-0000110</t>
  </si>
  <si>
    <t>23125592</t>
  </si>
  <si>
    <t>P/BT+KORBA-1381365</t>
  </si>
  <si>
    <t>STE KAIED AUTO</t>
  </si>
  <si>
    <t>1R05240</t>
  </si>
  <si>
    <t>23125589</t>
  </si>
  <si>
    <t>P/ATB+LE KRAM-8615853</t>
  </si>
  <si>
    <t>23125096</t>
  </si>
  <si>
    <t>P/BIAT+TN-0001162</t>
  </si>
  <si>
    <t>23125095</t>
  </si>
  <si>
    <t>P/BIAT+TN-0001161</t>
  </si>
  <si>
    <t>23125094</t>
  </si>
  <si>
    <t>P/BTL+DENDEN-2951537</t>
  </si>
  <si>
    <t>23125092</t>
  </si>
  <si>
    <t>P/BTL+DENDEN-2951536</t>
  </si>
  <si>
    <t>23125091</t>
  </si>
  <si>
    <t>P/ATB+BENI KHALLED-765</t>
  </si>
  <si>
    <t>23125089</t>
  </si>
  <si>
    <t>23125590</t>
  </si>
  <si>
    <t>23125087</t>
  </si>
  <si>
    <t>23125086</t>
  </si>
  <si>
    <t>P/BH+EZZOUHOUR-3979333</t>
  </si>
  <si>
    <t>STE BR AUTO</t>
  </si>
  <si>
    <t>1R01613</t>
  </si>
  <si>
    <t>23125084</t>
  </si>
  <si>
    <t>P/STB+KELIBIA-0000931</t>
  </si>
  <si>
    <t>23125105</t>
  </si>
  <si>
    <t>P/STB+FOUCHANA-0004565</t>
  </si>
  <si>
    <t>23125081</t>
  </si>
  <si>
    <t>P/BH+SIJOUMI-4692139</t>
  </si>
  <si>
    <t>23125185</t>
  </si>
  <si>
    <t>P/BH+SIJOUMI-4692138</t>
  </si>
  <si>
    <t>23125184</t>
  </si>
  <si>
    <t>P/BH+SIJOUMI-4692137</t>
  </si>
  <si>
    <t>23125183</t>
  </si>
  <si>
    <t>P/BH+EL MHAMEDIA-53561</t>
  </si>
  <si>
    <t>23125182</t>
  </si>
  <si>
    <t>P/STB+FOUCHANA-0000580</t>
  </si>
  <si>
    <t>23125181</t>
  </si>
  <si>
    <t>P/STB+FOUCHANA-0000579</t>
  </si>
  <si>
    <t>23125180</t>
  </si>
  <si>
    <t>P/STB+FOUCHANA-0000578</t>
  </si>
  <si>
    <t>23125179</t>
  </si>
  <si>
    <t>P/STB+FOUCHANA-0000576</t>
  </si>
  <si>
    <t>23125178</t>
  </si>
  <si>
    <t>P/ATB+HAMMAMET-0000067</t>
  </si>
  <si>
    <t>23125175</t>
  </si>
  <si>
    <t>P/ATTJ BQ+MARSA2-01098</t>
  </si>
  <si>
    <t>LOUKAL PIECES AUTOS</t>
  </si>
  <si>
    <t>1R01622</t>
  </si>
  <si>
    <t>23125318</t>
  </si>
  <si>
    <t>P/BNA+LA GOULETTE-8248</t>
  </si>
  <si>
    <t>1R02194</t>
  </si>
  <si>
    <t>23125319</t>
  </si>
  <si>
    <t>23125113</t>
  </si>
  <si>
    <t>23125112</t>
  </si>
  <si>
    <t>23125281</t>
  </si>
  <si>
    <t>P/UIB+NABEUL-2088178</t>
  </si>
  <si>
    <t>STE BEN ALAYA AUTO</t>
  </si>
  <si>
    <t>1R05243</t>
  </si>
  <si>
    <t>23125133</t>
  </si>
  <si>
    <t>P/STB+TN-0000121</t>
  </si>
  <si>
    <t>23125126</t>
  </si>
  <si>
    <t>P/AB+TN-9672624</t>
  </si>
  <si>
    <t>GROCOMA</t>
  </si>
  <si>
    <t>1R04138</t>
  </si>
  <si>
    <t>23125358</t>
  </si>
  <si>
    <t>P/BIAT+ARIANA-0002531</t>
  </si>
  <si>
    <t>23125134</t>
  </si>
  <si>
    <t>23125270</t>
  </si>
  <si>
    <t>P/ATB+TN-8075807</t>
  </si>
  <si>
    <t>23124915</t>
  </si>
  <si>
    <t>P/UBCI+TN-1385967</t>
  </si>
  <si>
    <t>23125364</t>
  </si>
  <si>
    <t>P/BT+GROMBALIA-1409433</t>
  </si>
  <si>
    <t>23125330</t>
  </si>
  <si>
    <t>p/stb+tn-0000656</t>
  </si>
  <si>
    <t>1r02264</t>
  </si>
  <si>
    <t>23125196</t>
  </si>
  <si>
    <t>P/STB+TN-0006415</t>
  </si>
  <si>
    <t>23125011</t>
  </si>
  <si>
    <t>p/stb+tn-0000866</t>
  </si>
  <si>
    <t>1r02141</t>
  </si>
  <si>
    <t>23125197</t>
  </si>
  <si>
    <t>P/STB+FOUCHANA-0004551</t>
  </si>
  <si>
    <t>23124829</t>
  </si>
  <si>
    <t>23125263</t>
  </si>
  <si>
    <t>23124858</t>
  </si>
  <si>
    <t>P/BT+GROMBALIA-1409427</t>
  </si>
  <si>
    <t>23125321</t>
  </si>
  <si>
    <t>23125037</t>
  </si>
  <si>
    <t>P/BT+GROMBALIA-1409428</t>
  </si>
  <si>
    <t>23125320</t>
  </si>
  <si>
    <t>P/BIAT+KELIBIA-0006385</t>
  </si>
  <si>
    <t>23125346</t>
  </si>
  <si>
    <t>P/BIAT+RAOUED-0004053</t>
  </si>
  <si>
    <t>23125252</t>
  </si>
  <si>
    <t>P/STB+TN-0006478</t>
  </si>
  <si>
    <t>23125584</t>
  </si>
  <si>
    <t>p/biat+tn-0000564</t>
  </si>
  <si>
    <t>STE AUTO INTELLIGENT</t>
  </si>
  <si>
    <t>1r03207</t>
  </si>
  <si>
    <t>23125375</t>
  </si>
  <si>
    <t>P/QNB+BEN AROUS-000376</t>
  </si>
  <si>
    <t>STE ESPACE ZORRAGA AUTO</t>
  </si>
  <si>
    <t>1R01614</t>
  </si>
  <si>
    <t>23125014</t>
  </si>
  <si>
    <t>23125605</t>
  </si>
  <si>
    <t>P/AMEN B+KALAAT EL AND</t>
  </si>
  <si>
    <t>23124683</t>
  </si>
  <si>
    <t>23125606</t>
  </si>
  <si>
    <t>P/BT+MNIHLA-1286829</t>
  </si>
  <si>
    <t>23125021</t>
  </si>
  <si>
    <t>P/BIAT+MANNOUBA-000221</t>
  </si>
  <si>
    <t>23125204</t>
  </si>
  <si>
    <t>P/BTE+SFAX-6840886</t>
  </si>
  <si>
    <t>23125256</t>
  </si>
  <si>
    <t>P/ATB+EZZAHRA-6200446</t>
  </si>
  <si>
    <t>23125205</t>
  </si>
  <si>
    <t>P/BTL+TN-0400039</t>
  </si>
  <si>
    <t>23125062</t>
  </si>
  <si>
    <t>P/BTL+DENDEN-4000051</t>
  </si>
  <si>
    <t>23125206</t>
  </si>
  <si>
    <t>P/BIAT+ARIANA-0002484</t>
  </si>
  <si>
    <t>23125004</t>
  </si>
  <si>
    <t>23125207</t>
  </si>
  <si>
    <t>P/BIAT+ARIANA-0002485</t>
  </si>
  <si>
    <t>23125005</t>
  </si>
  <si>
    <t>P/STB+FOUCHANA-0004576</t>
  </si>
  <si>
    <t>23125338</t>
  </si>
  <si>
    <t>P/BIAT+ARIANA-0002486</t>
  </si>
  <si>
    <t>23125006</t>
  </si>
  <si>
    <t>P/STB+FOUCHANA-0004577</t>
  </si>
  <si>
    <t>23125339</t>
  </si>
  <si>
    <t>P/ATB+EZZAHRA-8442584</t>
  </si>
  <si>
    <t>23125003</t>
  </si>
  <si>
    <t>P/BT+MENIHLA-1213646</t>
  </si>
  <si>
    <t>23125277</t>
  </si>
  <si>
    <t>P/QNB+BEN AROUS-000330</t>
  </si>
  <si>
    <t>23124917</t>
  </si>
  <si>
    <t>P/STB+KELIBIA-0000932</t>
  </si>
  <si>
    <t>23125106</t>
  </si>
  <si>
    <t>P/BIAT+BEN AROUS-00003</t>
  </si>
  <si>
    <t>23124918</t>
  </si>
  <si>
    <t>P/AB+TN-4147628</t>
  </si>
  <si>
    <t>23125073</t>
  </si>
  <si>
    <t>P/BTL+DENDEN-3136034</t>
  </si>
  <si>
    <t>23124679</t>
  </si>
  <si>
    <t>P/AB+TN-4147629</t>
  </si>
  <si>
    <t>23125074</t>
  </si>
  <si>
    <t>P/BT+MNIHLA-1453555</t>
  </si>
  <si>
    <t>23125325</t>
  </si>
  <si>
    <t>23125305</t>
  </si>
  <si>
    <t>23124857</t>
  </si>
  <si>
    <t>P/STB+FAHS-0004241</t>
  </si>
  <si>
    <t>23125298</t>
  </si>
  <si>
    <t>P/BT+MNIHLA-1453552</t>
  </si>
  <si>
    <t>23125328</t>
  </si>
  <si>
    <t>23125299</t>
  </si>
  <si>
    <t>P/BT+GROMBALIA-1409434</t>
  </si>
  <si>
    <t>23125329</t>
  </si>
  <si>
    <t>P/BQ ZAIT+ENNASR-40015</t>
  </si>
  <si>
    <t>23125274</t>
  </si>
  <si>
    <t>P/BQ ZAIT+MOUROUJ-4000</t>
  </si>
  <si>
    <t>23124834</t>
  </si>
  <si>
    <t>23125275</t>
  </si>
  <si>
    <t>P/STB+ENFIDHA-0000164</t>
  </si>
  <si>
    <t>23124835</t>
  </si>
  <si>
    <t>P/ATB+MEGRINE-0000120</t>
  </si>
  <si>
    <t>STE SOCOFA</t>
  </si>
  <si>
    <t>1R01601</t>
  </si>
  <si>
    <t>23125276</t>
  </si>
  <si>
    <t>23125582</t>
  </si>
  <si>
    <t>P/BIAT+NABEUL-0003166</t>
  </si>
  <si>
    <t>23125335</t>
  </si>
  <si>
    <t>P/UBCI+TN-1385966</t>
  </si>
  <si>
    <t>23125362</t>
  </si>
  <si>
    <t>P/UIB+RAS JEBEL-133303</t>
  </si>
  <si>
    <t>23125570</t>
  </si>
  <si>
    <t>P/STB+TN-0000649</t>
  </si>
  <si>
    <t>23124997</t>
  </si>
  <si>
    <t>P/ATTJ BQ+DENDEN-02514</t>
  </si>
  <si>
    <t>23125278</t>
  </si>
  <si>
    <t>P/BIAT+BEN AROUS-00016</t>
  </si>
  <si>
    <t>23124992</t>
  </si>
  <si>
    <t>P/STB+FAHS-0004240</t>
  </si>
  <si>
    <t>23125297</t>
  </si>
  <si>
    <t>P/UBCI+MORNEG-0832027</t>
  </si>
  <si>
    <t>23124867</t>
  </si>
  <si>
    <t>P/STB+FAHS-0004239</t>
  </si>
  <si>
    <t>23125296</t>
  </si>
  <si>
    <t>P/QNB+BEN AROUS-000328</t>
  </si>
  <si>
    <t>23125313</t>
  </si>
  <si>
    <t>23125295</t>
  </si>
  <si>
    <t>P/STB+TN-0002433</t>
  </si>
  <si>
    <t>SOCIETE ZAGHLA FRERES</t>
  </si>
  <si>
    <t>1R04037</t>
  </si>
  <si>
    <t>23124727</t>
  </si>
  <si>
    <t>23125294</t>
  </si>
  <si>
    <t>P/BTL+TN-4000038</t>
  </si>
  <si>
    <t>23125054</t>
  </si>
  <si>
    <t>23125088</t>
  </si>
  <si>
    <t>P/BNA+OUED ELLIL-93874</t>
  </si>
  <si>
    <t>AUTO TRADE COMPANY</t>
  </si>
  <si>
    <t>1R04149</t>
  </si>
  <si>
    <t>23125047</t>
  </si>
  <si>
    <t>23125269</t>
  </si>
  <si>
    <t>P/UBCI+BIZERTE-1110224</t>
  </si>
  <si>
    <t>23124914</t>
  </si>
  <si>
    <t>P/STB+FOUCHANA-0004563</t>
  </si>
  <si>
    <t>23125079</t>
  </si>
  <si>
    <t>P/BNA+LA GOULETTE-7912</t>
  </si>
  <si>
    <t>23125093</t>
  </si>
  <si>
    <t>23125268</t>
  </si>
  <si>
    <t>P/UBCI+MONTFLEURY-0870</t>
  </si>
  <si>
    <t>23125602</t>
  </si>
  <si>
    <t>23125267</t>
  </si>
  <si>
    <t>P/BT+MNIHLA-1286830</t>
  </si>
  <si>
    <t>23125023</t>
  </si>
  <si>
    <t>P/BH+RADES-4533210</t>
  </si>
  <si>
    <t>23125302</t>
  </si>
  <si>
    <t>P/STB+FOUCHANA-0000562</t>
  </si>
  <si>
    <t>23124729</t>
  </si>
  <si>
    <t>23125301</t>
  </si>
  <si>
    <t>23125050</t>
  </si>
  <si>
    <t>P/ATB+AOUINA-8814079</t>
  </si>
  <si>
    <t>23125097</t>
  </si>
  <si>
    <t>P/BIAT+EL GHAZELA-0003</t>
  </si>
  <si>
    <t>23124796</t>
  </si>
  <si>
    <t>p/bna+tn-9179209</t>
  </si>
  <si>
    <t>1s02073</t>
  </si>
  <si>
    <t>23125285</t>
  </si>
  <si>
    <t>P/QNB+BEN AROUS-000364</t>
  </si>
  <si>
    <t>23124535</t>
  </si>
  <si>
    <t>P/BIAT+TN-0000235</t>
  </si>
  <si>
    <t>23125406</t>
  </si>
  <si>
    <t>P/ATTJ+TN-0103533</t>
  </si>
  <si>
    <t>23125052</t>
  </si>
  <si>
    <t>23125419</t>
  </si>
  <si>
    <t>P/BT+MNIHLA-1453554</t>
  </si>
  <si>
    <t>23125326</t>
  </si>
  <si>
    <t>P/BIAT+KELIBIA-0002907</t>
  </si>
  <si>
    <t>23125100</t>
  </si>
  <si>
    <t>P/BT+MNIHLA-1453553</t>
  </si>
  <si>
    <t>23125327</t>
  </si>
  <si>
    <t>P/BIAT+KELIBIA-0002906</t>
  </si>
  <si>
    <t>23125101</t>
  </si>
  <si>
    <t>23124623</t>
  </si>
  <si>
    <t>P/BIAT+NABEUL-0003169</t>
  </si>
  <si>
    <t>23125332</t>
  </si>
  <si>
    <t>P/BT+MNIHLA-1453556</t>
  </si>
  <si>
    <t>23125324</t>
  </si>
  <si>
    <t>p/bank abc+tn-4438644</t>
  </si>
  <si>
    <t>23125381</t>
  </si>
  <si>
    <t>P/BQ ZAIT+RIADH EL AND</t>
  </si>
  <si>
    <t>23124978</t>
  </si>
  <si>
    <t>P/BNA+TN-9179323</t>
  </si>
  <si>
    <t>23125058</t>
  </si>
  <si>
    <t>23124797</t>
  </si>
  <si>
    <t>23125262</t>
  </si>
  <si>
    <t>23124798</t>
  </si>
  <si>
    <t>P/QNB+BEN AROUS-000973</t>
  </si>
  <si>
    <t>23125567</t>
  </si>
  <si>
    <t>P/ATTJ+TN-0101040</t>
  </si>
  <si>
    <t>23125001</t>
  </si>
  <si>
    <t>23125566</t>
  </si>
  <si>
    <t>P/BQ ZAIT+WARDIA-40024</t>
  </si>
  <si>
    <t>23124653</t>
  </si>
  <si>
    <t>P/AMEN B+EL MOUROUJ-26</t>
  </si>
  <si>
    <t>23125349</t>
  </si>
  <si>
    <t>23125304</t>
  </si>
  <si>
    <t>P/BNA+TN-8201952</t>
  </si>
  <si>
    <t>23125577</t>
  </si>
  <si>
    <t>P/UBCI+MORNEG-0832028</t>
  </si>
  <si>
    <t>23124868</t>
  </si>
  <si>
    <t>P/BIAT+TN-0000236</t>
  </si>
  <si>
    <t>23125405</t>
  </si>
  <si>
    <t>P/UBCI+MORNEG-0832029</t>
  </si>
  <si>
    <t>23124869</t>
  </si>
  <si>
    <t>P/UIB+TN-1801864</t>
  </si>
  <si>
    <t>23125610</t>
  </si>
  <si>
    <t>P/UBCI+BIZERTE-1110205</t>
  </si>
  <si>
    <t>23124662</t>
  </si>
  <si>
    <t>P/UBCI+TN-1110234</t>
  </si>
  <si>
    <t>23125071</t>
  </si>
  <si>
    <t>P/STB+FOUCHANA-0004550</t>
  </si>
  <si>
    <t>23124828</t>
  </si>
  <si>
    <t>23125273</t>
  </si>
  <si>
    <t>P/AMEN B+BEN AROUS-369</t>
  </si>
  <si>
    <t>23125010</t>
  </si>
  <si>
    <t>P/STB+FOUCHANA-0004578</t>
  </si>
  <si>
    <t>23125340</t>
  </si>
  <si>
    <t>P/BIAT+ARIANA-0002488</t>
  </si>
  <si>
    <t>23125009</t>
  </si>
  <si>
    <t>P/AMEN B+EL MENZAH-439</t>
  </si>
  <si>
    <t>23125576</t>
  </si>
  <si>
    <t>P/BIAT+ARIANA-0002487</t>
  </si>
  <si>
    <t>23125008</t>
  </si>
  <si>
    <t>P/BIAT+MEDJEZ EL BAB-0</t>
  </si>
  <si>
    <t>STE JEBALI AGRICOLE</t>
  </si>
  <si>
    <t>1R09022</t>
  </si>
  <si>
    <t>23125043</t>
  </si>
  <si>
    <t>P/TSB+MANOUBA-8980743</t>
  </si>
  <si>
    <t>23124878</t>
  </si>
  <si>
    <t>23125279</t>
  </si>
  <si>
    <t>P/STB+FOUCHANA-0004552</t>
  </si>
  <si>
    <t>23124830</t>
  </si>
  <si>
    <t>23125280</t>
  </si>
  <si>
    <t>P/BIAT+NABEUL-0003168</t>
  </si>
  <si>
    <t>23125334</t>
  </si>
  <si>
    <t>p/uib+tn-2093522</t>
  </si>
  <si>
    <t>23125378</t>
  </si>
  <si>
    <t>P/BZ+TN-4000425</t>
  </si>
  <si>
    <t>23125356</t>
  </si>
  <si>
    <t>23125108</t>
  </si>
  <si>
    <t>P/BT+MNIHLA-0625917</t>
  </si>
  <si>
    <t>23124587</t>
  </si>
  <si>
    <t>P/ATB+BIZERTE-5873614</t>
  </si>
  <si>
    <t>HARRATHI LOTFI</t>
  </si>
  <si>
    <t>1R06176</t>
  </si>
  <si>
    <t>23125109</t>
  </si>
  <si>
    <t>P/STB+KELIBIA-0009761</t>
  </si>
  <si>
    <t>23124518</t>
  </si>
  <si>
    <t>P/STB+TN-0006481</t>
  </si>
  <si>
    <t>23125587</t>
  </si>
  <si>
    <t>P/STB+KELIBIA-0009759</t>
  </si>
  <si>
    <t>23124517</t>
  </si>
  <si>
    <t>P/STB+TN-0006480</t>
  </si>
  <si>
    <t>23125586</t>
  </si>
  <si>
    <t>P/STB+KELIBIA-0009758</t>
  </si>
  <si>
    <t>23124516</t>
  </si>
  <si>
    <t>P/STB+TN-0006479</t>
  </si>
  <si>
    <t>23125585</t>
  </si>
  <si>
    <t>P/UBCI+TN-1385962</t>
  </si>
  <si>
    <t>23125360</t>
  </si>
  <si>
    <t>23125114</t>
  </si>
  <si>
    <t>P/STB+KELIBIA-0009760</t>
  </si>
  <si>
    <t>23124509</t>
  </si>
  <si>
    <t>23125115</t>
  </si>
  <si>
    <t>23124793</t>
  </si>
  <si>
    <t>23125117</t>
  </si>
  <si>
    <t>23124794</t>
  </si>
  <si>
    <t>23125119</t>
  </si>
  <si>
    <t>23124795</t>
  </si>
  <si>
    <t>23125118</t>
  </si>
  <si>
    <t>23124691</t>
  </si>
  <si>
    <t>23125120</t>
  </si>
  <si>
    <t>P/BIAT+BEN AROUS-00006</t>
  </si>
  <si>
    <t>23124506</t>
  </si>
  <si>
    <t>23125121</t>
  </si>
  <si>
    <t>23125271</t>
  </si>
  <si>
    <t>23125122</t>
  </si>
  <si>
    <t>P/BT+GROMBALIA-1054279</t>
  </si>
  <si>
    <t>23124873</t>
  </si>
  <si>
    <t>23125123</t>
  </si>
  <si>
    <t>P/STB+TN-0009708</t>
  </si>
  <si>
    <t>23124698</t>
  </si>
  <si>
    <t>P/STB+TN-0004776</t>
  </si>
  <si>
    <t>23125357</t>
  </si>
  <si>
    <t>P/STB+TN-0009709</t>
  </si>
  <si>
    <t>23124699</t>
  </si>
  <si>
    <t>P/BIAT+KORBA-0000112</t>
  </si>
  <si>
    <t>23125594</t>
  </si>
  <si>
    <t>P/STB+TN-0009712</t>
  </si>
  <si>
    <t>23124700</t>
  </si>
  <si>
    <t>P/BIAT+KORBA-0000111</t>
  </si>
  <si>
    <t>23125593</t>
  </si>
  <si>
    <t>P/STB+TN-0009711</t>
  </si>
  <si>
    <t>23124701</t>
  </si>
  <si>
    <t>P/AB+TN-3628660</t>
  </si>
  <si>
    <t>23125068</t>
  </si>
  <si>
    <t>P/STB+TN-0009710</t>
  </si>
  <si>
    <t>23124702</t>
  </si>
  <si>
    <t>P/AB+TN-3628661</t>
  </si>
  <si>
    <t>23125067</t>
  </si>
  <si>
    <t>P/STB+TN-0009718</t>
  </si>
  <si>
    <t>23124703</t>
  </si>
  <si>
    <t>P/BT+TN-1347923</t>
  </si>
  <si>
    <t>STE.GUEDRI MOHSEN ET FRERES</t>
  </si>
  <si>
    <t>1R07013</t>
  </si>
  <si>
    <t>23125124</t>
  </si>
  <si>
    <t>P/STB+TN-0009713</t>
  </si>
  <si>
    <t>23124704</t>
  </si>
  <si>
    <t>23124977</t>
  </si>
  <si>
    <t>P/STB+TN-0009714</t>
  </si>
  <si>
    <t>23124705</t>
  </si>
  <si>
    <t>P/STB+TN-0000122</t>
  </si>
  <si>
    <t>23125127</t>
  </si>
  <si>
    <t>P/STB+TN-0009715</t>
  </si>
  <si>
    <t>23124706</t>
  </si>
  <si>
    <t>P/BIAT+DAR CHAABENE EL</t>
  </si>
  <si>
    <t>23125130</t>
  </si>
  <si>
    <t>P/STB+TN-0009716</t>
  </si>
  <si>
    <t>23124708</t>
  </si>
  <si>
    <t>P/STB+NABEUL-0004746</t>
  </si>
  <si>
    <t>23125131</t>
  </si>
  <si>
    <t>P/STB+TN-0009717</t>
  </si>
  <si>
    <t>23124710</t>
  </si>
  <si>
    <t>P/STB+SOLIMAN-0000340</t>
  </si>
  <si>
    <t>23125132</t>
  </si>
  <si>
    <t>P/STB+TN-0000848</t>
  </si>
  <si>
    <t>23124711</t>
  </si>
  <si>
    <t>23125266</t>
  </si>
  <si>
    <t>P/BNA+TN-9179322</t>
  </si>
  <si>
    <t>23125060</t>
  </si>
  <si>
    <t>23125265</t>
  </si>
  <si>
    <t>P/STB+FOUCHANA-0000563</t>
  </si>
  <si>
    <t>23124730</t>
  </si>
  <si>
    <t>P/BIAT+ARIANA-0002532</t>
  </si>
  <si>
    <t>23125135</t>
  </si>
  <si>
    <t>P/STB+FOUCHANA-0000561</t>
  </si>
  <si>
    <t>23124728</t>
  </si>
  <si>
    <t>P/BIAT+ARIANA-0002533</t>
  </si>
  <si>
    <t>23125136</t>
  </si>
  <si>
    <t>P/STB+FOUCHANA-0000564</t>
  </si>
  <si>
    <t>23124731</t>
  </si>
  <si>
    <t>P/BIAT+ARIANA-0002534</t>
  </si>
  <si>
    <t>23125137</t>
  </si>
  <si>
    <t>P/ATB+HAMMAMET-8239353</t>
  </si>
  <si>
    <t>23124736</t>
  </si>
  <si>
    <t>P/BIAT+ARIANA-0002535</t>
  </si>
  <si>
    <t>23125138</t>
  </si>
  <si>
    <t>P/BIAT+RAOUED-0000171</t>
  </si>
  <si>
    <t>TROIS J JARRAYA</t>
  </si>
  <si>
    <t>1R03197</t>
  </si>
  <si>
    <t>23124855</t>
  </si>
  <si>
    <t>P/BIAT+ARIANA-0002536</t>
  </si>
  <si>
    <t>23125139</t>
  </si>
  <si>
    <t>P/STB+FOUCHANA-0004564</t>
  </si>
  <si>
    <t>23125080</t>
  </si>
  <si>
    <t>P/UIB+TN-2093501</t>
  </si>
  <si>
    <t>23125314</t>
  </si>
  <si>
    <t>23125355</t>
  </si>
  <si>
    <t>P/BH+ETTADHAMEN-472177</t>
  </si>
  <si>
    <t>23125315</t>
  </si>
  <si>
    <t>P/STB+JEBENIANA-000019</t>
  </si>
  <si>
    <t>23124750</t>
  </si>
  <si>
    <t>p/bte+tn-6840895</t>
  </si>
  <si>
    <t>1r03199</t>
  </si>
  <si>
    <t>23125377</t>
  </si>
  <si>
    <t>P/STB+JEBENIANA-000020</t>
  </si>
  <si>
    <t>23124751</t>
  </si>
  <si>
    <t>23125146</t>
  </si>
  <si>
    <t>23125264</t>
  </si>
  <si>
    <t>p/bt+tn-1091456</t>
  </si>
  <si>
    <t>1r02287</t>
  </si>
  <si>
    <t>23124965</t>
  </si>
  <si>
    <t>P/UIB+BARDO-2339562</t>
  </si>
  <si>
    <t>23124757</t>
  </si>
  <si>
    <t>p/bt+tn-1091458</t>
  </si>
  <si>
    <t>23124964</t>
  </si>
  <si>
    <t>P/BIAT+TN-0004653</t>
  </si>
  <si>
    <t>23125034</t>
  </si>
  <si>
    <t>p/bt+tn-1091455</t>
  </si>
  <si>
    <t>23124963</t>
  </si>
  <si>
    <t>P/STB+EL FAHS-0004196</t>
  </si>
  <si>
    <t>23124783</t>
  </si>
  <si>
    <t>p/bt+tn-1091457</t>
  </si>
  <si>
    <t>23124962</t>
  </si>
  <si>
    <t>23124782</t>
  </si>
  <si>
    <t>p/bank abc+tn-4438645</t>
  </si>
  <si>
    <t>23125383</t>
  </si>
  <si>
    <t>23125048</t>
  </si>
  <si>
    <t>p/biat+tn-0001459</t>
  </si>
  <si>
    <t>1r02232</t>
  </si>
  <si>
    <t>23124961</t>
  </si>
  <si>
    <t>23124779</t>
  </si>
  <si>
    <t>P/BTE+TN-6633922</t>
  </si>
  <si>
    <t>23125019</t>
  </si>
  <si>
    <t>P/QNB+BEN AROUS-000372</t>
  </si>
  <si>
    <t>23124832</t>
  </si>
  <si>
    <t>p/attj+tn-0085675</t>
  </si>
  <si>
    <t>1r06175</t>
  </si>
  <si>
    <t>23124959</t>
  </si>
  <si>
    <t>P/BTL+DENDEN-2951534</t>
  </si>
  <si>
    <t>23124871</t>
  </si>
  <si>
    <t>23125153</t>
  </si>
  <si>
    <t>P/ATB+ZAGHOUAN-7843807</t>
  </si>
  <si>
    <t>23124872</t>
  </si>
  <si>
    <t>P/STB+KELIBIA-0010062</t>
  </si>
  <si>
    <t>23125154</t>
  </si>
  <si>
    <t>P/ATTJ BQ+SIDI THABET-</t>
  </si>
  <si>
    <t>23125104</t>
  </si>
  <si>
    <t>P/STB+KELIBIA-0010063</t>
  </si>
  <si>
    <t>23125155</t>
  </si>
  <si>
    <t>P/BIAT+ARIANA-0002463</t>
  </si>
  <si>
    <t>23124773</t>
  </si>
  <si>
    <t>P/STB+KELIBIA-0010064</t>
  </si>
  <si>
    <t>23125156</t>
  </si>
  <si>
    <t>P/BIAT+ARIANA-0002464</t>
  </si>
  <si>
    <t>23124774</t>
  </si>
  <si>
    <t>P/STB+KELIBIA-0010069</t>
  </si>
  <si>
    <t>23125157</t>
  </si>
  <si>
    <t>P/BIAT+ARIANA-0002465</t>
  </si>
  <si>
    <t>23124776</t>
  </si>
  <si>
    <t>P/STB+KELIBIA-0010072</t>
  </si>
  <si>
    <t>23125158</t>
  </si>
  <si>
    <t>P/ATTJ BQ+EL FAHS-0072</t>
  </si>
  <si>
    <t>23124778</t>
  </si>
  <si>
    <t>P/STB+KELIBIA-0010070</t>
  </si>
  <si>
    <t>23125159</t>
  </si>
  <si>
    <t>23124791</t>
  </si>
  <si>
    <t>P/STB+KELIBIA-0010071</t>
  </si>
  <si>
    <t>23125160</t>
  </si>
  <si>
    <t>23124792</t>
  </si>
  <si>
    <t>P/STB+KELIBIA-0010068</t>
  </si>
  <si>
    <t>23125161</t>
  </si>
  <si>
    <t>23124624</t>
  </si>
  <si>
    <t>P/STB+KELIBIA-0010061</t>
  </si>
  <si>
    <t>23125162</t>
  </si>
  <si>
    <t>P/ATB+FOUCHANA-7002200</t>
  </si>
  <si>
    <t>23125331</t>
  </si>
  <si>
    <t>P/STB+KELIBIA-0010060</t>
  </si>
  <si>
    <t>23125163</t>
  </si>
  <si>
    <t>23124969</t>
  </si>
  <si>
    <t>P/STB+KELIBIA-0010065</t>
  </si>
  <si>
    <t>23125164</t>
  </si>
  <si>
    <t>23124970</t>
  </si>
  <si>
    <t>P/STB+KELIBIA-0010066</t>
  </si>
  <si>
    <t>23125165</t>
  </si>
  <si>
    <t>23124971</t>
  </si>
  <si>
    <t>P/STB+KELIBIA-0010067</t>
  </si>
  <si>
    <t>23125166</t>
  </si>
  <si>
    <t>23124972</t>
  </si>
  <si>
    <t>P/STB+KELIBIA-0010059</t>
  </si>
  <si>
    <t>23125167</t>
  </si>
  <si>
    <t>23124973</t>
  </si>
  <si>
    <t>P/STB+KELIBIA-0010058</t>
  </si>
  <si>
    <t>23125168</t>
  </si>
  <si>
    <t>23124974</t>
  </si>
  <si>
    <t>P/STB+KELIBIA-0010057</t>
  </si>
  <si>
    <t>23125169</t>
  </si>
  <si>
    <t>P/STB+FAHS-0004216</t>
  </si>
  <si>
    <t>23124966</t>
  </si>
  <si>
    <t>P/STB+KELIBIA-0010054</t>
  </si>
  <si>
    <t>23125170</t>
  </si>
  <si>
    <t>P/BT+EL MANAR-0845606</t>
  </si>
  <si>
    <t>23125020</t>
  </si>
  <si>
    <t>P/STB+KELIBIA-0010055</t>
  </si>
  <si>
    <t>23125171</t>
  </si>
  <si>
    <t>P/BNA+MEL TEMIME-82897</t>
  </si>
  <si>
    <t>23124927</t>
  </si>
  <si>
    <t>P/STB+KELIBIA-0010056</t>
  </si>
  <si>
    <t>23125172</t>
  </si>
  <si>
    <t>P/BTL+DENDEN-3136046</t>
  </si>
  <si>
    <t>23124850</t>
  </si>
  <si>
    <t>23125611</t>
  </si>
  <si>
    <t>P/BTL+DENDEN-4000001</t>
  </si>
  <si>
    <t>23124851</t>
  </si>
  <si>
    <t>23125612</t>
  </si>
  <si>
    <t>P/ATB+BENI KHIAR-85300</t>
  </si>
  <si>
    <t>23124818</t>
  </si>
  <si>
    <t>P/UIB+TN-2225678</t>
  </si>
  <si>
    <t>STE TRANSPORT RAPIDE TUNISIE</t>
  </si>
  <si>
    <t>1S01246</t>
  </si>
  <si>
    <t>23125588</t>
  </si>
  <si>
    <t>P/STB+HAMMAMET-0000084</t>
  </si>
  <si>
    <t>23124882</t>
  </si>
  <si>
    <t>P/BIAT+NABEUL-0003188</t>
  </si>
  <si>
    <t>23125571</t>
  </si>
  <si>
    <t>P/UBCI+TN-0870692</t>
  </si>
  <si>
    <t>23125063</t>
  </si>
  <si>
    <t>P/BIAT+KELIBIA-0002944</t>
  </si>
  <si>
    <t>23125341</t>
  </si>
  <si>
    <t>P/UIB+TN-1136910</t>
  </si>
  <si>
    <t>23125064</t>
  </si>
  <si>
    <t>P/BIAT+KELIBIA-0002945</t>
  </si>
  <si>
    <t>23125342</t>
  </si>
  <si>
    <t>23124790</t>
  </si>
  <si>
    <t>P/ATTJ BQ+SOLIMAN-0305</t>
  </si>
  <si>
    <t>23125343</t>
  </si>
  <si>
    <t>P/STB+TN-0000865</t>
  </si>
  <si>
    <t>23124998</t>
  </si>
  <si>
    <t>23125344</t>
  </si>
  <si>
    <t>23124928</t>
  </si>
  <si>
    <t>P/STB+MEGRINE-0000490</t>
  </si>
  <si>
    <t>23124935</t>
  </si>
  <si>
    <t>P/ATB+TN-5873626</t>
  </si>
  <si>
    <t>23125388</t>
  </si>
  <si>
    <t>P/STB+KELIBIA-0009928</t>
  </si>
  <si>
    <t>23124956</t>
  </si>
  <si>
    <t>P/UBCI+MENIHLA-1273395</t>
  </si>
  <si>
    <t>23124884</t>
  </si>
  <si>
    <t>P/STB+KELIBIA-0009926</t>
  </si>
  <si>
    <t>23124955</t>
  </si>
  <si>
    <t>P/UIB+TN-2093462</t>
  </si>
  <si>
    <t>23124888</t>
  </si>
  <si>
    <t>P/STB+KELIBIA-0009927</t>
  </si>
  <si>
    <t>23124954</t>
  </si>
  <si>
    <t>P/UIB+TN-4705929</t>
  </si>
  <si>
    <t>23124896</t>
  </si>
  <si>
    <t>P/STB+KELIBIA-0009930</t>
  </si>
  <si>
    <t>23124953</t>
  </si>
  <si>
    <t>P/BIAT+RAOUED-0000377</t>
  </si>
  <si>
    <t>23124899</t>
  </si>
  <si>
    <t>P/STB+KELIBIA-0009931</t>
  </si>
  <si>
    <t>23124952</t>
  </si>
  <si>
    <t>p/biat+tn-0000581</t>
  </si>
  <si>
    <t>23125407</t>
  </si>
  <si>
    <t>P/STB+KELIBIA-0009929</t>
  </si>
  <si>
    <t>23124951</t>
  </si>
  <si>
    <t>P/UBCI+TN-1385968</t>
  </si>
  <si>
    <t>23125366</t>
  </si>
  <si>
    <t>P/STB+KELIBIA-0009934</t>
  </si>
  <si>
    <t>23124950</t>
  </si>
  <si>
    <t>23125308</t>
  </si>
  <si>
    <t>P/STB+KELIBIA-0009933</t>
  </si>
  <si>
    <t>23124949</t>
  </si>
  <si>
    <t>P/UIB+OUARDIA-1136923</t>
  </si>
  <si>
    <t>23125309</t>
  </si>
  <si>
    <t>P/STB+KELIBIA-0009932</t>
  </si>
  <si>
    <t>23124948</t>
  </si>
  <si>
    <t>P/AMEN B+CHARGUIA-4735</t>
  </si>
  <si>
    <t>23125322</t>
  </si>
  <si>
    <t>P/STB+KELIBIA-0009936</t>
  </si>
  <si>
    <t>23124947</t>
  </si>
  <si>
    <t>P/AB+TN-3628662</t>
  </si>
  <si>
    <t>23125069</t>
  </si>
  <si>
    <t>P/STB+KELIBIA-0009937</t>
  </si>
  <si>
    <t>23124946</t>
  </si>
  <si>
    <t>p/bank abc+tn-4438612</t>
  </si>
  <si>
    <t>23125384</t>
  </si>
  <si>
    <t>P/STB+KELIBIA-0009935</t>
  </si>
  <si>
    <t>23124945</t>
  </si>
  <si>
    <t>P/BIAT+MEL BOUZELFA-00</t>
  </si>
  <si>
    <t>23124908</t>
  </si>
  <si>
    <t>P/STB+KELIBIA-0009938</t>
  </si>
  <si>
    <t>23124944</t>
  </si>
  <si>
    <t>23124913</t>
  </si>
  <si>
    <t>P/ATB+HAMMAMET-0000053</t>
  </si>
  <si>
    <t>23124942</t>
  </si>
  <si>
    <t>p/bh+tn-3979350</t>
  </si>
  <si>
    <t>1r01613</t>
  </si>
  <si>
    <t>23125387</t>
  </si>
  <si>
    <t>P/ATB+HAMMAMET-0000054</t>
  </si>
  <si>
    <t>23124941</t>
  </si>
  <si>
    <t>P/BIAT+KELIBIA-0006386</t>
  </si>
  <si>
    <t>23125345</t>
  </si>
  <si>
    <t>P/STB+KELIBIA-0009939</t>
  </si>
  <si>
    <t>23124943</t>
  </si>
  <si>
    <t>23125102</t>
  </si>
  <si>
    <t>P/ATB+HAMMAMET-0000052</t>
  </si>
  <si>
    <t>23124940</t>
  </si>
  <si>
    <t>P/BIAT+NABEUL-0003167</t>
  </si>
  <si>
    <t>23125333</t>
  </si>
  <si>
    <t>23125591</t>
  </si>
  <si>
    <t>P/ATTJ BQ+EL FAHS-0103</t>
  </si>
  <si>
    <t>23125603</t>
  </si>
  <si>
    <t>P/ATB+EZZAHRA-0000054</t>
  </si>
  <si>
    <t>23125347</t>
  </si>
  <si>
    <t>P/BNA+TN-9179328</t>
  </si>
  <si>
    <t>23125057</t>
  </si>
  <si>
    <t>P/BH+TN-5283303</t>
  </si>
  <si>
    <t>23125394</t>
  </si>
  <si>
    <t>P/BT+MNIHLA-1286831</t>
  </si>
  <si>
    <t>23125022</t>
  </si>
  <si>
    <t>23125316</t>
  </si>
  <si>
    <t>23125051</t>
  </si>
  <si>
    <t>P/ATTJ  BQ+MARSA2-0109</t>
  </si>
  <si>
    <t>23125317</t>
  </si>
  <si>
    <t>P/BTE+SFAX-6769760</t>
  </si>
  <si>
    <t>23125024</t>
  </si>
  <si>
    <t>P/BH+RADES-2535505</t>
  </si>
  <si>
    <t>SOCIETE BOUJNAH</t>
  </si>
  <si>
    <t>1R02225</t>
  </si>
  <si>
    <t>23124939</t>
  </si>
  <si>
    <t>P/UIB+BARDO-2339584</t>
  </si>
  <si>
    <t>23125025</t>
  </si>
  <si>
    <t>23124937</t>
  </si>
  <si>
    <t>P/STB+EL HRAIRIA-00009</t>
  </si>
  <si>
    <t>23125026</t>
  </si>
  <si>
    <t>23124936</t>
  </si>
  <si>
    <t>23125027</t>
  </si>
  <si>
    <t>P/BZ+TN-4004480</t>
  </si>
  <si>
    <t>23125194</t>
  </si>
  <si>
    <t>23125028</t>
  </si>
  <si>
    <t>23125311</t>
  </si>
  <si>
    <t>P/STB+EL HRAIRIA-00018</t>
  </si>
  <si>
    <t>23125029</t>
  </si>
  <si>
    <t>23125310</t>
  </si>
  <si>
    <t>23124904</t>
  </si>
  <si>
    <t>P/AMEN B+BEN AROUS-364</t>
  </si>
  <si>
    <t>23125287</t>
  </si>
  <si>
    <t>23124903</t>
  </si>
  <si>
    <t>23125288</t>
  </si>
  <si>
    <t>23125031</t>
  </si>
  <si>
    <t>23125289</t>
  </si>
  <si>
    <t>P/BH+MEL BOURGUIBA-486</t>
  </si>
  <si>
    <t>23125032</t>
  </si>
  <si>
    <t>23125213</t>
  </si>
  <si>
    <t>P/BT+HAMMAM LIF-074078</t>
  </si>
  <si>
    <t>23124990</t>
  </si>
  <si>
    <t>P/BIAT+RAOUED-0004054</t>
  </si>
  <si>
    <t>23125251</t>
  </si>
  <si>
    <t>P/ATB+EZZAHRA-0000053</t>
  </si>
  <si>
    <t>23125348</t>
  </si>
  <si>
    <t>P/BNA+TN-9179324</t>
  </si>
  <si>
    <t>23125061</t>
  </si>
  <si>
    <t>P/BIAT+KELIBIA-0006227</t>
  </si>
  <si>
    <t>23124650</t>
  </si>
  <si>
    <t>P/BIAT+RAOUED-0004052</t>
  </si>
  <si>
    <t>23125253</t>
  </si>
  <si>
    <t>23124862</t>
  </si>
  <si>
    <t>P/BIAT+RAOUED-0004051</t>
  </si>
  <si>
    <t>23125254</t>
  </si>
  <si>
    <t>23124861</t>
  </si>
  <si>
    <t>P/BIAT+RAOUED-0004050</t>
  </si>
  <si>
    <t>23125255</t>
  </si>
  <si>
    <t>P/BTL+DENDEN-4000007</t>
  </si>
  <si>
    <t>23124852</t>
  </si>
  <si>
    <t>P/BTL+DENDEN-3136071</t>
  </si>
  <si>
    <t>23125198</t>
  </si>
  <si>
    <t>23125596</t>
  </si>
  <si>
    <t>P/BTL+DENDEN-4000053</t>
  </si>
  <si>
    <t>23125199</t>
  </si>
  <si>
    <t>P/BT+MNIHLA-1213616</t>
  </si>
  <si>
    <t>23124985</t>
  </si>
  <si>
    <t>P/UIB+BARDO-0063208</t>
  </si>
  <si>
    <t>SOCIETE AMIN RENT A CAR</t>
  </si>
  <si>
    <t>1R01498</t>
  </si>
  <si>
    <t>23125202</t>
  </si>
  <si>
    <t>23124833</t>
  </si>
  <si>
    <t>P/UBCI+EL MANAR-104056</t>
  </si>
  <si>
    <t>STE ELECTRO-MECANIQUE</t>
  </si>
  <si>
    <t>1R04055</t>
  </si>
  <si>
    <t>23125203</t>
  </si>
  <si>
    <t>P/BIAT+BEN AROUS-00018</t>
  </si>
  <si>
    <t>23124919</t>
  </si>
  <si>
    <t>P/BZ+TN-4000263</t>
  </si>
  <si>
    <t>23125371</t>
  </si>
  <si>
    <t>23125049</t>
  </si>
  <si>
    <t>23124929</t>
  </si>
  <si>
    <t>23124625</t>
  </si>
  <si>
    <t>23124926</t>
  </si>
  <si>
    <t>P/STB+MEGRINE-0000489</t>
  </si>
  <si>
    <t>23124934</t>
  </si>
  <si>
    <t>23124925</t>
  </si>
  <si>
    <t>P/STB+FOUCHANA-0000568</t>
  </si>
  <si>
    <t>23124921</t>
  </si>
  <si>
    <t>P/STB+FOUCHANA-0000571</t>
  </si>
  <si>
    <t>23124924</t>
  </si>
  <si>
    <t>P/STB+FOUCHANA-0000569</t>
  </si>
  <si>
    <t>23124922</t>
  </si>
  <si>
    <t>P/STB+FOUCHANA-0000570</t>
  </si>
  <si>
    <t>23124923</t>
  </si>
  <si>
    <t>Dev</t>
  </si>
  <si>
    <t>009512581062</t>
  </si>
  <si>
    <t>Approuvé</t>
  </si>
  <si>
    <t>443844</t>
  </si>
  <si>
    <t>23404274</t>
  </si>
  <si>
    <t>009858563087</t>
  </si>
  <si>
    <t>443260</t>
  </si>
  <si>
    <t>23404270</t>
  </si>
  <si>
    <t>009858560953</t>
  </si>
  <si>
    <t>443259</t>
  </si>
  <si>
    <t>23404269</t>
  </si>
  <si>
    <t>009182933158</t>
  </si>
  <si>
    <t>CERI TUNISIE</t>
  </si>
  <si>
    <t>1S01243</t>
  </si>
  <si>
    <t>437582</t>
  </si>
  <si>
    <t>23127852</t>
  </si>
  <si>
    <t>007861746792</t>
  </si>
  <si>
    <t>S O G E M</t>
  </si>
  <si>
    <t>6R21027</t>
  </si>
  <si>
    <t>442512</t>
  </si>
  <si>
    <t>23604147</t>
  </si>
  <si>
    <t>007861747277</t>
  </si>
  <si>
    <t>442511</t>
  </si>
  <si>
    <t>23604146</t>
  </si>
  <si>
    <t>009858562990</t>
  </si>
  <si>
    <t>443258</t>
  </si>
  <si>
    <t>23404268</t>
  </si>
  <si>
    <t>009808033944</t>
  </si>
  <si>
    <t>443661</t>
  </si>
  <si>
    <t>23127939</t>
  </si>
  <si>
    <t>009858562602</t>
  </si>
  <si>
    <t>443257</t>
  </si>
  <si>
    <t>23404267</t>
  </si>
  <si>
    <t>009512581547</t>
  </si>
  <si>
    <t>437576</t>
  </si>
  <si>
    <t>23404232</t>
  </si>
  <si>
    <t>009783985413</t>
  </si>
  <si>
    <t>443256</t>
  </si>
  <si>
    <t>23404266</t>
  </si>
  <si>
    <t>007861747568</t>
  </si>
  <si>
    <t>442510</t>
  </si>
  <si>
    <t>23604145</t>
  </si>
  <si>
    <t>007861747471</t>
  </si>
  <si>
    <t>442509</t>
  </si>
  <si>
    <t>23604144</t>
  </si>
  <si>
    <t>008915002765</t>
  </si>
  <si>
    <t>442507</t>
  </si>
  <si>
    <t>23604142</t>
  </si>
  <si>
    <t>009858561147</t>
  </si>
  <si>
    <t>443848</t>
  </si>
  <si>
    <t>23404276</t>
  </si>
  <si>
    <t>009858561923</t>
  </si>
  <si>
    <t>438042</t>
  </si>
  <si>
    <t>23404244</t>
  </si>
  <si>
    <t>009880799464</t>
  </si>
  <si>
    <t>STE EL HAMDI PIECES.RECHANGE</t>
  </si>
  <si>
    <t>1R05211</t>
  </si>
  <si>
    <t>444181</t>
  </si>
  <si>
    <t>23127964</t>
  </si>
  <si>
    <t>009858562408</t>
  </si>
  <si>
    <t>443255</t>
  </si>
  <si>
    <t>23404265</t>
  </si>
  <si>
    <t>009858561826</t>
  </si>
  <si>
    <t>438041</t>
  </si>
  <si>
    <t>23404243</t>
  </si>
  <si>
    <t>Traite       Payé</t>
  </si>
  <si>
    <t>Mont ouvert</t>
  </si>
  <si>
    <t>Effet le</t>
  </si>
  <si>
    <t>Mé</t>
  </si>
  <si>
    <t>Bq</t>
  </si>
  <si>
    <t>Statut</t>
  </si>
  <si>
    <t>Lot</t>
  </si>
  <si>
    <t>Référence</t>
  </si>
  <si>
    <t>009880799367</t>
  </si>
  <si>
    <t>23127963</t>
  </si>
  <si>
    <t>009808034235</t>
  </si>
  <si>
    <t>FIRST AUTOMOTIVE</t>
  </si>
  <si>
    <t>1R03182</t>
  </si>
  <si>
    <t>443967</t>
  </si>
  <si>
    <t>23127958</t>
  </si>
  <si>
    <t>009808032683</t>
  </si>
  <si>
    <t>RHIM CHEDLY</t>
  </si>
  <si>
    <t>1R05055</t>
  </si>
  <si>
    <t>443909</t>
  </si>
  <si>
    <t>23127957</t>
  </si>
  <si>
    <t>009865391014</t>
  </si>
  <si>
    <t>STE BEST BATTERIE</t>
  </si>
  <si>
    <t>1R01587</t>
  </si>
  <si>
    <t>443893</t>
  </si>
  <si>
    <t>23127944</t>
  </si>
  <si>
    <t>009834044106</t>
  </si>
  <si>
    <t>SADOK RHOUMA</t>
  </si>
  <si>
    <t>8R08005</t>
  </si>
  <si>
    <t>443688</t>
  </si>
  <si>
    <t>23804133</t>
  </si>
  <si>
    <t>007861747374</t>
  </si>
  <si>
    <t>442508</t>
  </si>
  <si>
    <t>23604143</t>
  </si>
  <si>
    <t>008915001213</t>
  </si>
  <si>
    <t>442504</t>
  </si>
  <si>
    <t>23604140</t>
  </si>
  <si>
    <t>009858562117</t>
  </si>
  <si>
    <t>ETS. JEDIDI RIADH</t>
  </si>
  <si>
    <t>4R12147</t>
  </si>
  <si>
    <t>442065</t>
  </si>
  <si>
    <t>23404260</t>
  </si>
  <si>
    <t>009780268082</t>
  </si>
  <si>
    <t>439689</t>
  </si>
  <si>
    <t>23404247</t>
  </si>
  <si>
    <t>009861279669</t>
  </si>
  <si>
    <t>MOHAMED GHARIANI</t>
  </si>
  <si>
    <t>3R18068</t>
  </si>
  <si>
    <t>444173</t>
  </si>
  <si>
    <t>23304357</t>
  </si>
  <si>
    <t>009813277667</t>
  </si>
  <si>
    <t>STE.DES PIECES POIDS LOURD</t>
  </si>
  <si>
    <t>3R18077</t>
  </si>
  <si>
    <t>438066</t>
  </si>
  <si>
    <t>23304323</t>
  </si>
  <si>
    <t>009611327353</t>
  </si>
  <si>
    <t>SOCIETE     T I P S</t>
  </si>
  <si>
    <t>3R18416</t>
  </si>
  <si>
    <t>437333</t>
  </si>
  <si>
    <t>23304309</t>
  </si>
  <si>
    <t>009182933255</t>
  </si>
  <si>
    <t>436949</t>
  </si>
  <si>
    <t>23127848</t>
  </si>
  <si>
    <t>009623122941</t>
  </si>
  <si>
    <t>STE BOUAOUAJA PCES .RECHANGE</t>
  </si>
  <si>
    <t>6R23168</t>
  </si>
  <si>
    <t>442785</t>
  </si>
  <si>
    <t>23604150</t>
  </si>
  <si>
    <t>009858562893</t>
  </si>
  <si>
    <t>444117</t>
  </si>
  <si>
    <t>23404287</t>
  </si>
  <si>
    <t>009863694581</t>
  </si>
  <si>
    <t>443859</t>
  </si>
  <si>
    <t>23404282</t>
  </si>
  <si>
    <t>009858563863</t>
  </si>
  <si>
    <t>443847</t>
  </si>
  <si>
    <t>23404275</t>
  </si>
  <si>
    <t>009858565609</t>
  </si>
  <si>
    <t>437789</t>
  </si>
  <si>
    <t>23404236</t>
  </si>
  <si>
    <t>009808032780</t>
  </si>
  <si>
    <t>23127956</t>
  </si>
  <si>
    <t>009863694484</t>
  </si>
  <si>
    <t>443858</t>
  </si>
  <si>
    <t>23404281</t>
  </si>
  <si>
    <t>009880799173</t>
  </si>
  <si>
    <t>23127960</t>
  </si>
  <si>
    <t>009865391111</t>
  </si>
  <si>
    <t>23127945</t>
  </si>
  <si>
    <t>009623122844</t>
  </si>
  <si>
    <t>442787</t>
  </si>
  <si>
    <t>23604152</t>
  </si>
  <si>
    <t>009861279766</t>
  </si>
  <si>
    <t>23304358</t>
  </si>
  <si>
    <t>009808031034</t>
  </si>
  <si>
    <t>437147</t>
  </si>
  <si>
    <t>23127851</t>
  </si>
  <si>
    <t>009858561341</t>
  </si>
  <si>
    <t>444006</t>
  </si>
  <si>
    <t>23404284</t>
  </si>
  <si>
    <t>009858564251</t>
  </si>
  <si>
    <t>439711</t>
  </si>
  <si>
    <t>23404248</t>
  </si>
  <si>
    <t>009813275339</t>
  </si>
  <si>
    <t>433934</t>
  </si>
  <si>
    <t>23404222</t>
  </si>
  <si>
    <t>009863694387</t>
  </si>
  <si>
    <t>443857</t>
  </si>
  <si>
    <t>23404280</t>
  </si>
  <si>
    <t>009512602596</t>
  </si>
  <si>
    <t>432088</t>
  </si>
  <si>
    <t>23404217</t>
  </si>
  <si>
    <t>009828699697</t>
  </si>
  <si>
    <t>23127961</t>
  </si>
  <si>
    <t>009858561050</t>
  </si>
  <si>
    <t>444007</t>
  </si>
  <si>
    <t>23404286</t>
  </si>
  <si>
    <t>009858564542</t>
  </si>
  <si>
    <t>439728</t>
  </si>
  <si>
    <t>23404249</t>
  </si>
  <si>
    <t>009858565803</t>
  </si>
  <si>
    <t>438054</t>
  </si>
  <si>
    <t>23404246</t>
  </si>
  <si>
    <t>009861279572</t>
  </si>
  <si>
    <t>23304356</t>
  </si>
  <si>
    <t>009834044009</t>
  </si>
  <si>
    <t>443687</t>
  </si>
  <si>
    <t>23804132</t>
  </si>
  <si>
    <t>009623132544</t>
  </si>
  <si>
    <t>442786</t>
  </si>
  <si>
    <t>23604151</t>
  </si>
  <si>
    <t>008915002280</t>
  </si>
  <si>
    <t>442506</t>
  </si>
  <si>
    <t>23604141</t>
  </si>
  <si>
    <t>009430004865</t>
  </si>
  <si>
    <t>436600</t>
  </si>
  <si>
    <t>23604128</t>
  </si>
  <si>
    <t>009430074123</t>
  </si>
  <si>
    <t>436599</t>
  </si>
  <si>
    <t>23604127</t>
  </si>
  <si>
    <t>009863694290</t>
  </si>
  <si>
    <t>443856</t>
  </si>
  <si>
    <t>23404279</t>
  </si>
  <si>
    <t>009813275533</t>
  </si>
  <si>
    <t>433932</t>
  </si>
  <si>
    <t>23404221</t>
  </si>
  <si>
    <t>009861275886</t>
  </si>
  <si>
    <t>LAJNEF SAMI BEN MOHAMED</t>
  </si>
  <si>
    <t>3R18263</t>
  </si>
  <si>
    <t>442745</t>
  </si>
  <si>
    <t>23304340</t>
  </si>
  <si>
    <t>009880799270</t>
  </si>
  <si>
    <t>23127962</t>
  </si>
  <si>
    <t>009808032877</t>
  </si>
  <si>
    <t>23127955</t>
  </si>
  <si>
    <t>009858565318</t>
  </si>
  <si>
    <t>439741</t>
  </si>
  <si>
    <t>23404250</t>
  </si>
  <si>
    <t>009813275436</t>
  </si>
  <si>
    <t>23404220</t>
  </si>
  <si>
    <t>009870954352</t>
  </si>
  <si>
    <t>STE FRIKHA PIECES AUTO</t>
  </si>
  <si>
    <t>3R18358</t>
  </si>
  <si>
    <t>443554</t>
  </si>
  <si>
    <t>23304347</t>
  </si>
  <si>
    <t>009813278540</t>
  </si>
  <si>
    <t>KHENFIR MOHAMED LAMJED</t>
  </si>
  <si>
    <t>3R18133</t>
  </si>
  <si>
    <t>439999</t>
  </si>
  <si>
    <t>23304328</t>
  </si>
  <si>
    <t>009828697563</t>
  </si>
  <si>
    <t>437703</t>
  </si>
  <si>
    <t>23127867</t>
  </si>
  <si>
    <t>009863694193</t>
  </si>
  <si>
    <t>443855</t>
  </si>
  <si>
    <t>23404278</t>
  </si>
  <si>
    <t>009861276759</t>
  </si>
  <si>
    <t>S. BADREDDINE CHERIF &amp; CIES</t>
  </si>
  <si>
    <t>3R18097</t>
  </si>
  <si>
    <t>443375</t>
  </si>
  <si>
    <t>23304345</t>
  </si>
  <si>
    <t>009828695914</t>
  </si>
  <si>
    <t>23127866</t>
  </si>
  <si>
    <t>009861277050</t>
  </si>
  <si>
    <t>SOCIETE VEPRA</t>
  </si>
  <si>
    <t>3R18363</t>
  </si>
  <si>
    <t>443914</t>
  </si>
  <si>
    <t>23304354</t>
  </si>
  <si>
    <t>009735069962</t>
  </si>
  <si>
    <t>438221</t>
  </si>
  <si>
    <t>23127889</t>
  </si>
  <si>
    <t>009808032974</t>
  </si>
  <si>
    <t>438057</t>
  </si>
  <si>
    <t>23127876</t>
  </si>
  <si>
    <t>009808032295</t>
  </si>
  <si>
    <t>437614</t>
  </si>
  <si>
    <t>23127856</t>
  </si>
  <si>
    <t>009861276371</t>
  </si>
  <si>
    <t>23304339</t>
  </si>
  <si>
    <t>009810645378</t>
  </si>
  <si>
    <t>ZIED B.MED ALI B.SAADI AYARI</t>
  </si>
  <si>
    <t>8R08049</t>
  </si>
  <si>
    <t>442220</t>
  </si>
  <si>
    <t>23804129</t>
  </si>
  <si>
    <t>009810683111</t>
  </si>
  <si>
    <t>ROJDI BEN MOHAMED KRAOUII</t>
  </si>
  <si>
    <t>8R10040</t>
  </si>
  <si>
    <t>438206</t>
  </si>
  <si>
    <t>23804125</t>
  </si>
  <si>
    <t>007363007615</t>
  </si>
  <si>
    <t>MOHAMED TAHER TNANCHA</t>
  </si>
  <si>
    <t>7R22013</t>
  </si>
  <si>
    <t>443406</t>
  </si>
  <si>
    <t>23704045</t>
  </si>
  <si>
    <t>009656253970</t>
  </si>
  <si>
    <t>CHOKRI KSIKSI</t>
  </si>
  <si>
    <t>6R23081</t>
  </si>
  <si>
    <t>443854</t>
  </si>
  <si>
    <t>23604163</t>
  </si>
  <si>
    <t>009656252418</t>
  </si>
  <si>
    <t>AMOR B.SADEK AOUDH</t>
  </si>
  <si>
    <t>6R21048</t>
  </si>
  <si>
    <t>443414</t>
  </si>
  <si>
    <t>23604160</t>
  </si>
  <si>
    <t>009825265121</t>
  </si>
  <si>
    <t>MOHAMED GUIZA</t>
  </si>
  <si>
    <t>6R21045</t>
  </si>
  <si>
    <t>442539</t>
  </si>
  <si>
    <t>23604148</t>
  </si>
  <si>
    <t>009858563669</t>
  </si>
  <si>
    <t>443404</t>
  </si>
  <si>
    <t>23404271</t>
  </si>
  <si>
    <t>009323520981</t>
  </si>
  <si>
    <t>442764</t>
  </si>
  <si>
    <t>23404262</t>
  </si>
  <si>
    <t>009858564445</t>
  </si>
  <si>
    <t>439756</t>
  </si>
  <si>
    <t>23404251</t>
  </si>
  <si>
    <t>009858565415</t>
  </si>
  <si>
    <t>438053</t>
  </si>
  <si>
    <t>23404245</t>
  </si>
  <si>
    <t>009781739087</t>
  </si>
  <si>
    <t>437913</t>
  </si>
  <si>
    <t>23404240</t>
  </si>
  <si>
    <t>009861279087</t>
  </si>
  <si>
    <t>ELECTRO-AUTO</t>
  </si>
  <si>
    <t>3R18046</t>
  </si>
  <si>
    <t>444262</t>
  </si>
  <si>
    <t>23304363</t>
  </si>
  <si>
    <t>009861275595</t>
  </si>
  <si>
    <t>23304353</t>
  </si>
  <si>
    <t>009861276856</t>
  </si>
  <si>
    <t>GENERALE PIECES AUTO"GPA"</t>
  </si>
  <si>
    <t>3R18345</t>
  </si>
  <si>
    <t>443772</t>
  </si>
  <si>
    <t>23304351</t>
  </si>
  <si>
    <t>009861279184</t>
  </si>
  <si>
    <t>C C P D</t>
  </si>
  <si>
    <t>3R18092</t>
  </si>
  <si>
    <t>23304348</t>
  </si>
  <si>
    <t>009861277729</t>
  </si>
  <si>
    <t>KALLEL LASSAAD</t>
  </si>
  <si>
    <t>3R18111</t>
  </si>
  <si>
    <t>23304346</t>
  </si>
  <si>
    <t>009829286256</t>
  </si>
  <si>
    <t>SFAX TECH. AUTO-CHARFEDINE</t>
  </si>
  <si>
    <t>3R18042</t>
  </si>
  <si>
    <t>442782</t>
  </si>
  <si>
    <t>23304341</t>
  </si>
  <si>
    <t>009813276697</t>
  </si>
  <si>
    <t>HABIB KHECHAREM</t>
  </si>
  <si>
    <t>3R18287</t>
  </si>
  <si>
    <t>442030</t>
  </si>
  <si>
    <t>23304338</t>
  </si>
  <si>
    <t>009829996781</t>
  </si>
  <si>
    <t>437164</t>
  </si>
  <si>
    <t>23304305</t>
  </si>
  <si>
    <t>009812506420</t>
  </si>
  <si>
    <t>MARSA BATTERIES</t>
  </si>
  <si>
    <t>1R01579</t>
  </si>
  <si>
    <t>443896</t>
  </si>
  <si>
    <t>23127952</t>
  </si>
  <si>
    <t>009852237232</t>
  </si>
  <si>
    <t>443433</t>
  </si>
  <si>
    <t>23127927</t>
  </si>
  <si>
    <t>009730213560</t>
  </si>
  <si>
    <t>STE JAPAN MOTORS COMPANY</t>
  </si>
  <si>
    <t>1R02234</t>
  </si>
  <si>
    <t>443298</t>
  </si>
  <si>
    <t>23127923</t>
  </si>
  <si>
    <t>009756015851</t>
  </si>
  <si>
    <t>BEN ALI HAMDI</t>
  </si>
  <si>
    <t>1R03141</t>
  </si>
  <si>
    <t>437615</t>
  </si>
  <si>
    <t>23127858</t>
  </si>
  <si>
    <t>009746051623</t>
  </si>
  <si>
    <t>438180</t>
  </si>
  <si>
    <t>23804122</t>
  </si>
  <si>
    <t>008165479885</t>
  </si>
  <si>
    <t>23404235</t>
  </si>
  <si>
    <t>009858562020</t>
  </si>
  <si>
    <t>437788</t>
  </si>
  <si>
    <t>23404234</t>
  </si>
  <si>
    <t>009808033459</t>
  </si>
  <si>
    <t>STE COGEPA BE AROUS</t>
  </si>
  <si>
    <t>1R02309</t>
  </si>
  <si>
    <t>443655</t>
  </si>
  <si>
    <t>23127938</t>
  </si>
  <si>
    <t>009808034429</t>
  </si>
  <si>
    <t>NOUREDDINE ZOUCH</t>
  </si>
  <si>
    <t>1R01105</t>
  </si>
  <si>
    <t>443578</t>
  </si>
  <si>
    <t>23127933</t>
  </si>
  <si>
    <t>009771284427</t>
  </si>
  <si>
    <t>23127888</t>
  </si>
  <si>
    <t>009808032586</t>
  </si>
  <si>
    <t>23127857</t>
  </si>
  <si>
    <t>009828696011</t>
  </si>
  <si>
    <t>23127865</t>
  </si>
  <si>
    <t>009314117510</t>
  </si>
  <si>
    <t>TAIEB GHRIBI</t>
  </si>
  <si>
    <t>6R23048</t>
  </si>
  <si>
    <t>442794</t>
  </si>
  <si>
    <t>23604156</t>
  </si>
  <si>
    <t>009858565512</t>
  </si>
  <si>
    <t>437787</t>
  </si>
  <si>
    <t>23404233</t>
  </si>
  <si>
    <t>009861278796</t>
  </si>
  <si>
    <t>F.I.A.M</t>
  </si>
  <si>
    <t>3R18357</t>
  </si>
  <si>
    <t>23304362</t>
  </si>
  <si>
    <t>009829996684</t>
  </si>
  <si>
    <t>23304304</t>
  </si>
  <si>
    <t>009806097630</t>
  </si>
  <si>
    <t>COMPAGNIE TNNE DE REPRESENT.</t>
  </si>
  <si>
    <t>1R03030</t>
  </si>
  <si>
    <t>439612</t>
  </si>
  <si>
    <t>23127893</t>
  </si>
  <si>
    <t>009858564930</t>
  </si>
  <si>
    <t>439774</t>
  </si>
  <si>
    <t>23404252</t>
  </si>
  <si>
    <t>009144465674</t>
  </si>
  <si>
    <t>437569</t>
  </si>
  <si>
    <t>23404231</t>
  </si>
  <si>
    <t>009656252127</t>
  </si>
  <si>
    <t>GHRIBI FIRAS BEN AMMAR</t>
  </si>
  <si>
    <t>6R21206</t>
  </si>
  <si>
    <t>443955</t>
  </si>
  <si>
    <t>23604164</t>
  </si>
  <si>
    <t>009656252321</t>
  </si>
  <si>
    <t>443416</t>
  </si>
  <si>
    <t>23604162</t>
  </si>
  <si>
    <t>009861278602</t>
  </si>
  <si>
    <t>23304361</t>
  </si>
  <si>
    <t>009808033750</t>
  </si>
  <si>
    <t>23127954</t>
  </si>
  <si>
    <t>009852237135</t>
  </si>
  <si>
    <t>443432</t>
  </si>
  <si>
    <t>23127926</t>
  </si>
  <si>
    <t>009756015754</t>
  </si>
  <si>
    <t>23127859</t>
  </si>
  <si>
    <t>009808032392</t>
  </si>
  <si>
    <t>23127854</t>
  </si>
  <si>
    <t>444005</t>
  </si>
  <si>
    <t>23404283</t>
  </si>
  <si>
    <t>009858565221</t>
  </si>
  <si>
    <t>439802</t>
  </si>
  <si>
    <t>23404253</t>
  </si>
  <si>
    <t>009829996587</t>
  </si>
  <si>
    <t>23304303</t>
  </si>
  <si>
    <t>009828696108</t>
  </si>
  <si>
    <t>23127864</t>
  </si>
  <si>
    <t>009314111981</t>
  </si>
  <si>
    <t>442793</t>
  </si>
  <si>
    <t>23604155</t>
  </si>
  <si>
    <t>009623132447</t>
  </si>
  <si>
    <t>442788</t>
  </si>
  <si>
    <t>23604153</t>
  </si>
  <si>
    <t>009781738990</t>
  </si>
  <si>
    <t>437911</t>
  </si>
  <si>
    <t>23404239</t>
  </si>
  <si>
    <t>009861278505</t>
  </si>
  <si>
    <t>23304360</t>
  </si>
  <si>
    <t>009784738909</t>
  </si>
  <si>
    <t>441685</t>
  </si>
  <si>
    <t>23304331</t>
  </si>
  <si>
    <t>009808034526</t>
  </si>
  <si>
    <t>443579</t>
  </si>
  <si>
    <t>23127934</t>
  </si>
  <si>
    <t>009730215791</t>
  </si>
  <si>
    <t>443297</t>
  </si>
  <si>
    <t>23127922</t>
  </si>
  <si>
    <t>009858564639</t>
  </si>
  <si>
    <t>439948</t>
  </si>
  <si>
    <t>23404258</t>
  </si>
  <si>
    <t>009144465577</t>
  </si>
  <si>
    <t>437568</t>
  </si>
  <si>
    <t>23404230</t>
  </si>
  <si>
    <t>009875491430</t>
  </si>
  <si>
    <t>STE PIECES AUTO NAIMA "PAN"</t>
  </si>
  <si>
    <t>1R03186</t>
  </si>
  <si>
    <t>443894</t>
  </si>
  <si>
    <t>23127949</t>
  </si>
  <si>
    <t>009875491333</t>
  </si>
  <si>
    <t>23127948</t>
  </si>
  <si>
    <t>009858564348</t>
  </si>
  <si>
    <t>439823</t>
  </si>
  <si>
    <t>23404254</t>
  </si>
  <si>
    <t>009875491236</t>
  </si>
  <si>
    <t>23127947</t>
  </si>
  <si>
    <t>009656252515</t>
  </si>
  <si>
    <t>443415</t>
  </si>
  <si>
    <t>23604161</t>
  </si>
  <si>
    <t>009858563766</t>
  </si>
  <si>
    <t>443405</t>
  </si>
  <si>
    <t>23404272</t>
  </si>
  <si>
    <t>009861278408</t>
  </si>
  <si>
    <t>23304359</t>
  </si>
  <si>
    <t>009823892765</t>
  </si>
  <si>
    <t>S I A  BEN JEMAA ET CIE</t>
  </si>
  <si>
    <t>3R18074</t>
  </si>
  <si>
    <t>23304350</t>
  </si>
  <si>
    <t>009861276274</t>
  </si>
  <si>
    <t>STE CO P E M</t>
  </si>
  <si>
    <t>3R18419</t>
  </si>
  <si>
    <t>23304337</t>
  </si>
  <si>
    <t>009829861078</t>
  </si>
  <si>
    <t>HELMI PIECES ELECTRIQUES</t>
  </si>
  <si>
    <t>3R18279</t>
  </si>
  <si>
    <t>23304334</t>
  </si>
  <si>
    <t>009311094311</t>
  </si>
  <si>
    <t>437620</t>
  </si>
  <si>
    <t>23304313</t>
  </si>
  <si>
    <t>009808033847</t>
  </si>
  <si>
    <t>23127953</t>
  </si>
  <si>
    <t>009875491139</t>
  </si>
  <si>
    <t>23127946</t>
  </si>
  <si>
    <t>009808030549</t>
  </si>
  <si>
    <t>23127860</t>
  </si>
  <si>
    <t>009808032489</t>
  </si>
  <si>
    <t>23127855</t>
  </si>
  <si>
    <t>009858564736</t>
  </si>
  <si>
    <t>439944</t>
  </si>
  <si>
    <t>23404257</t>
  </si>
  <si>
    <t>009144465480</t>
  </si>
  <si>
    <t>437567</t>
  </si>
  <si>
    <t>23404229</t>
  </si>
  <si>
    <t>009828696205</t>
  </si>
  <si>
    <t>23127863</t>
  </si>
  <si>
    <t>009804397123</t>
  </si>
  <si>
    <t>SOCIETE GENERAL DE PNEUS</t>
  </si>
  <si>
    <t>8R09067</t>
  </si>
  <si>
    <t>438231</t>
  </si>
  <si>
    <t>23804126</t>
  </si>
  <si>
    <t>009813278249</t>
  </si>
  <si>
    <t>23304302</t>
  </si>
  <si>
    <t>009875492012</t>
  </si>
  <si>
    <t>23127950</t>
  </si>
  <si>
    <t>009829861175</t>
  </si>
  <si>
    <t>23304333</t>
  </si>
  <si>
    <t>009784738812</t>
  </si>
  <si>
    <t>23304330</t>
  </si>
  <si>
    <t>009813277861</t>
  </si>
  <si>
    <t>437334</t>
  </si>
  <si>
    <t>23304312</t>
  </si>
  <si>
    <t>009734064169</t>
  </si>
  <si>
    <t>MATERIELS POIDS LOURDS</t>
  </si>
  <si>
    <t>1R01465</t>
  </si>
  <si>
    <t>438207</t>
  </si>
  <si>
    <t>23127877</t>
  </si>
  <si>
    <t>009875491915</t>
  </si>
  <si>
    <t>23127951</t>
  </si>
  <si>
    <t>009762534348</t>
  </si>
  <si>
    <t>STE TUNISIENNE AGRICOLE</t>
  </si>
  <si>
    <t>8R09078</t>
  </si>
  <si>
    <t>443689</t>
  </si>
  <si>
    <t>23804134</t>
  </si>
  <si>
    <t>009858564057</t>
  </si>
  <si>
    <t>439929</t>
  </si>
  <si>
    <t>23404256</t>
  </si>
  <si>
    <t>009813277473</t>
  </si>
  <si>
    <t>437941</t>
  </si>
  <si>
    <t>23304316</t>
  </si>
  <si>
    <t>009810645184</t>
  </si>
  <si>
    <t>WALID BEN HABIB CHORFI</t>
  </si>
  <si>
    <t>8R10037</t>
  </si>
  <si>
    <t>441860</t>
  </si>
  <si>
    <t>23804127</t>
  </si>
  <si>
    <t>009810683014</t>
  </si>
  <si>
    <t>438205</t>
  </si>
  <si>
    <t>23804124</t>
  </si>
  <si>
    <t>009628001847</t>
  </si>
  <si>
    <t>443670</t>
  </si>
  <si>
    <t>23704046</t>
  </si>
  <si>
    <t>009656252224</t>
  </si>
  <si>
    <t>443956</t>
  </si>
  <si>
    <t>23604165</t>
  </si>
  <si>
    <t>009802421524</t>
  </si>
  <si>
    <t>HAOUARI CHOKRI</t>
  </si>
  <si>
    <t>6R23143</t>
  </si>
  <si>
    <t>442968</t>
  </si>
  <si>
    <t>23604158</t>
  </si>
  <si>
    <t>009314119935</t>
  </si>
  <si>
    <t>442792</t>
  </si>
  <si>
    <t>23604154</t>
  </si>
  <si>
    <t>009314297154</t>
  </si>
  <si>
    <t>FETHI MAALOUL</t>
  </si>
  <si>
    <t>6R21032</t>
  </si>
  <si>
    <t>442540</t>
  </si>
  <si>
    <t>23604149</t>
  </si>
  <si>
    <t>009889690193</t>
  </si>
  <si>
    <t>STE MA . APC</t>
  </si>
  <si>
    <t>4R13156</t>
  </si>
  <si>
    <t>443853</t>
  </si>
  <si>
    <t>23404277</t>
  </si>
  <si>
    <t>009822378886</t>
  </si>
  <si>
    <t>LETAIEF KHAL BECHIR</t>
  </si>
  <si>
    <t>4R12284</t>
  </si>
  <si>
    <t>443203</t>
  </si>
  <si>
    <t>23404264</t>
  </si>
  <si>
    <t>009781738893</t>
  </si>
  <si>
    <t>437910</t>
  </si>
  <si>
    <t>23404238</t>
  </si>
  <si>
    <t>009861279281</t>
  </si>
  <si>
    <t>23304349</t>
  </si>
  <si>
    <t>009829861272</t>
  </si>
  <si>
    <t>23304332</t>
  </si>
  <si>
    <t>009860073280</t>
  </si>
  <si>
    <t>STE CPF SALLEMI</t>
  </si>
  <si>
    <t>3R18439</t>
  </si>
  <si>
    <t>23304322</t>
  </si>
  <si>
    <t>009813276115</t>
  </si>
  <si>
    <t>23304321</t>
  </si>
  <si>
    <t>009813276891</t>
  </si>
  <si>
    <t>23304314</t>
  </si>
  <si>
    <t>009755778783</t>
  </si>
  <si>
    <t>23304311</t>
  </si>
  <si>
    <t>009813276794</t>
  </si>
  <si>
    <t>23304310</t>
  </si>
  <si>
    <t>009813278152</t>
  </si>
  <si>
    <t>437010</t>
  </si>
  <si>
    <t>23304301</t>
  </si>
  <si>
    <t>009813276503</t>
  </si>
  <si>
    <t>23304300</t>
  </si>
  <si>
    <t>009808033071</t>
  </si>
  <si>
    <t>TEMANI SADOK</t>
  </si>
  <si>
    <t>1R05152</t>
  </si>
  <si>
    <t>444273</t>
  </si>
  <si>
    <t>23127968</t>
  </si>
  <si>
    <t>009808033556</t>
  </si>
  <si>
    <t>443654</t>
  </si>
  <si>
    <t>23127937</t>
  </si>
  <si>
    <t>009808034623</t>
  </si>
  <si>
    <t>STE PIECES RECHANGES "SPJA"</t>
  </si>
  <si>
    <t>1R04124</t>
  </si>
  <si>
    <t>443449</t>
  </si>
  <si>
    <t>23127932</t>
  </si>
  <si>
    <t>009814019329</t>
  </si>
  <si>
    <t>443436</t>
  </si>
  <si>
    <t>23127929</t>
  </si>
  <si>
    <t>009808034332</t>
  </si>
  <si>
    <t>ETABLISSEMENT DABOUSSI</t>
  </si>
  <si>
    <t>1R01481</t>
  </si>
  <si>
    <t>443431</t>
  </si>
  <si>
    <t>23127925</t>
  </si>
  <si>
    <t>009808034817</t>
  </si>
  <si>
    <t>STE MONCEF ET SOFIYA PIECE A</t>
  </si>
  <si>
    <t>1R01625</t>
  </si>
  <si>
    <t>443430</t>
  </si>
  <si>
    <t>23127924</t>
  </si>
  <si>
    <t>009730220253</t>
  </si>
  <si>
    <t>443296</t>
  </si>
  <si>
    <t>23127921</t>
  </si>
  <si>
    <t>009808033362</t>
  </si>
  <si>
    <t>STE DARDOURI AUTO</t>
  </si>
  <si>
    <t>1R02310</t>
  </si>
  <si>
    <t>442667</t>
  </si>
  <si>
    <t>23127906</t>
  </si>
  <si>
    <t>009808033265</t>
  </si>
  <si>
    <t>442666</t>
  </si>
  <si>
    <t>23127905</t>
  </si>
  <si>
    <t>009819465685</t>
  </si>
  <si>
    <t>STE  COMPTOIR CYRINE-MARIEM</t>
  </si>
  <si>
    <t>1R02143</t>
  </si>
  <si>
    <t>442665</t>
  </si>
  <si>
    <t>23127904</t>
  </si>
  <si>
    <t>009594316754</t>
  </si>
  <si>
    <t>SOCIETE SOPI</t>
  </si>
  <si>
    <t>1R02196</t>
  </si>
  <si>
    <t>439792</t>
  </si>
  <si>
    <t>23127895</t>
  </si>
  <si>
    <t>009808032004</t>
  </si>
  <si>
    <t>438209</t>
  </si>
  <si>
    <t>23127880</t>
  </si>
  <si>
    <t>009813278055</t>
  </si>
  <si>
    <t>CENTRE DE DISTRIBUT. PIECES</t>
  </si>
  <si>
    <t>3R18271</t>
  </si>
  <si>
    <t>441973</t>
  </si>
  <si>
    <t>23304335</t>
  </si>
  <si>
    <t>009314118480</t>
  </si>
  <si>
    <t>437897</t>
  </si>
  <si>
    <t>23604137</t>
  </si>
  <si>
    <t>009813276212</t>
  </si>
  <si>
    <t>23304320</t>
  </si>
  <si>
    <t>009825898628</t>
  </si>
  <si>
    <t>S E T C A R</t>
  </si>
  <si>
    <t>1G03002</t>
  </si>
  <si>
    <t>442061</t>
  </si>
  <si>
    <t>23127902</t>
  </si>
  <si>
    <t>009838898471</t>
  </si>
  <si>
    <t>E T E P</t>
  </si>
  <si>
    <t>1S01038</t>
  </si>
  <si>
    <t>437936</t>
  </si>
  <si>
    <t>23127873</t>
  </si>
  <si>
    <t>009823765113</t>
  </si>
  <si>
    <t>ETS.BEN JOMAA AUTOS</t>
  </si>
  <si>
    <t>1R02009</t>
  </si>
  <si>
    <t>442770</t>
  </si>
  <si>
    <t>23127910</t>
  </si>
  <si>
    <t>009858622936</t>
  </si>
  <si>
    <t>JAMEL BEN HEDI BEN KHSIB</t>
  </si>
  <si>
    <t>1R07048</t>
  </si>
  <si>
    <t>441693</t>
  </si>
  <si>
    <t>23127899</t>
  </si>
  <si>
    <t>009314118383</t>
  </si>
  <si>
    <t>437896</t>
  </si>
  <si>
    <t>23604136</t>
  </si>
  <si>
    <t>009830632810</t>
  </si>
  <si>
    <t>437914</t>
  </si>
  <si>
    <t>23404241</t>
  </si>
  <si>
    <t>009861275983</t>
  </si>
  <si>
    <t>STE FATHALLAH PNEUMATIQUE</t>
  </si>
  <si>
    <t>3R12001</t>
  </si>
  <si>
    <t>443127</t>
  </si>
  <si>
    <t>23304342</t>
  </si>
  <si>
    <t>009813276406</t>
  </si>
  <si>
    <t>437006</t>
  </si>
  <si>
    <t>23304299</t>
  </si>
  <si>
    <t>009858564154</t>
  </si>
  <si>
    <t>439903</t>
  </si>
  <si>
    <t>23404255</t>
  </si>
  <si>
    <t>009823765016</t>
  </si>
  <si>
    <t>23127909</t>
  </si>
  <si>
    <t>009810646251</t>
  </si>
  <si>
    <t>ISSAOUI ABDERRAHMEN</t>
  </si>
  <si>
    <t>8R11010</t>
  </si>
  <si>
    <t>442864</t>
  </si>
  <si>
    <t>23804130</t>
  </si>
  <si>
    <t>009813276309</t>
  </si>
  <si>
    <t>438065</t>
  </si>
  <si>
    <t>23304319</t>
  </si>
  <si>
    <t>009618484886</t>
  </si>
  <si>
    <t>23304317</t>
  </si>
  <si>
    <t>009808034720</t>
  </si>
  <si>
    <t>443448</t>
  </si>
  <si>
    <t>23127931</t>
  </si>
  <si>
    <t>009730213657</t>
  </si>
  <si>
    <t>443295</t>
  </si>
  <si>
    <t>23127920</t>
  </si>
  <si>
    <t>009813737932</t>
  </si>
  <si>
    <t>STE OUBAY DE PIECES</t>
  </si>
  <si>
    <t>1R02249</t>
  </si>
  <si>
    <t>439752</t>
  </si>
  <si>
    <t>23127894</t>
  </si>
  <si>
    <t>009808032101</t>
  </si>
  <si>
    <t>23127881</t>
  </si>
  <si>
    <t>009812505838</t>
  </si>
  <si>
    <t>438210</t>
  </si>
  <si>
    <t>23127885</t>
  </si>
  <si>
    <t>009756020895</t>
  </si>
  <si>
    <t>437706</t>
  </si>
  <si>
    <t>23127868</t>
  </si>
  <si>
    <t>009812505935</t>
  </si>
  <si>
    <t>23127886</t>
  </si>
  <si>
    <t>009806918347</t>
  </si>
  <si>
    <t>437613</t>
  </si>
  <si>
    <t>23127853</t>
  </si>
  <si>
    <t>009861276080</t>
  </si>
  <si>
    <t>23304343</t>
  </si>
  <si>
    <t>009784738715</t>
  </si>
  <si>
    <t>23304329</t>
  </si>
  <si>
    <t>009782661654</t>
  </si>
  <si>
    <t>23304318</t>
  </si>
  <si>
    <t>009656244949</t>
  </si>
  <si>
    <t>437005</t>
  </si>
  <si>
    <t>23304296</t>
  </si>
  <si>
    <t>009829863891</t>
  </si>
  <si>
    <t>436879</t>
  </si>
  <si>
    <t>23304293</t>
  </si>
  <si>
    <t>009820623283</t>
  </si>
  <si>
    <t>CARTHAGE CEMENT SA</t>
  </si>
  <si>
    <t>1S01236</t>
  </si>
  <si>
    <t>443585</t>
  </si>
  <si>
    <t>23127936</t>
  </si>
  <si>
    <t>009543427159</t>
  </si>
  <si>
    <t>STE BICHIOU BRICO HOME</t>
  </si>
  <si>
    <t>1R05212</t>
  </si>
  <si>
    <t>438225</t>
  </si>
  <si>
    <t>23127891</t>
  </si>
  <si>
    <t>009812506032</t>
  </si>
  <si>
    <t>23127887</t>
  </si>
  <si>
    <t>009812506129</t>
  </si>
  <si>
    <t>23127883</t>
  </si>
  <si>
    <t>009756025551</t>
  </si>
  <si>
    <t>23127908</t>
  </si>
  <si>
    <t>009808030646</t>
  </si>
  <si>
    <t>23127882</t>
  </si>
  <si>
    <t>009816643276</t>
  </si>
  <si>
    <t>SOCIETE CHAABANE ET CIE</t>
  </si>
  <si>
    <t>1S18011</t>
  </si>
  <si>
    <t>437938</t>
  </si>
  <si>
    <t>23127875</t>
  </si>
  <si>
    <t>009543427256</t>
  </si>
  <si>
    <t>23127892</t>
  </si>
  <si>
    <t>009812506226</t>
  </si>
  <si>
    <t>23127884</t>
  </si>
  <si>
    <t>009756025648</t>
  </si>
  <si>
    <t>23127907</t>
  </si>
  <si>
    <t>009534390251</t>
  </si>
  <si>
    <t>STE AMDOOS PARTS COMPANY</t>
  </si>
  <si>
    <t>8R09094</t>
  </si>
  <si>
    <t>437561</t>
  </si>
  <si>
    <t>23804121</t>
  </si>
  <si>
    <t>009343539356</t>
  </si>
  <si>
    <t>SONAF</t>
  </si>
  <si>
    <t>8R11111</t>
  </si>
  <si>
    <t>437438</t>
  </si>
  <si>
    <t>23804120</t>
  </si>
  <si>
    <t>009628001653</t>
  </si>
  <si>
    <t>437858</t>
  </si>
  <si>
    <t>23704040</t>
  </si>
  <si>
    <t>009771561847</t>
  </si>
  <si>
    <t>ZAMMOURIA FATMA EPS MANSOURI</t>
  </si>
  <si>
    <t>6R23146</t>
  </si>
  <si>
    <t>437899</t>
  </si>
  <si>
    <t>23604138</t>
  </si>
  <si>
    <t>009314118577</t>
  </si>
  <si>
    <t>437895</t>
  </si>
  <si>
    <t>23604135</t>
  </si>
  <si>
    <t>009790223289</t>
  </si>
  <si>
    <t>SOTUDIS</t>
  </si>
  <si>
    <t>4S12021</t>
  </si>
  <si>
    <t>442367</t>
  </si>
  <si>
    <t>23404261</t>
  </si>
  <si>
    <t>009822378595</t>
  </si>
  <si>
    <t>437790</t>
  </si>
  <si>
    <t>23404237</t>
  </si>
  <si>
    <t>009817306077</t>
  </si>
  <si>
    <t>SOCIETE AMMOUS ET CIE</t>
  </si>
  <si>
    <t>3R18112</t>
  </si>
  <si>
    <t>23304352</t>
  </si>
  <si>
    <t>009833017652</t>
  </si>
  <si>
    <t>437212</t>
  </si>
  <si>
    <t>23304307</t>
  </si>
  <si>
    <t>009730220156</t>
  </si>
  <si>
    <t>443294</t>
  </si>
  <si>
    <t>23127919</t>
  </si>
  <si>
    <t>009815840892</t>
  </si>
  <si>
    <t>INTERMETAL</t>
  </si>
  <si>
    <t>1s02111</t>
  </si>
  <si>
    <t>442060</t>
  </si>
  <si>
    <t>23127901</t>
  </si>
  <si>
    <t>009815478403</t>
  </si>
  <si>
    <t>SPECIALITE PIECES ELEC. AUTO</t>
  </si>
  <si>
    <t>1R02038</t>
  </si>
  <si>
    <t>441756</t>
  </si>
  <si>
    <t>23127900</t>
  </si>
  <si>
    <t>007579408019</t>
  </si>
  <si>
    <t>441692</t>
  </si>
  <si>
    <t>23127896</t>
  </si>
  <si>
    <t>009858622839</t>
  </si>
  <si>
    <t>AUTO ZARGA</t>
  </si>
  <si>
    <t>1R02205</t>
  </si>
  <si>
    <t>438223</t>
  </si>
  <si>
    <t>23127890</t>
  </si>
  <si>
    <t>009600078166</t>
  </si>
  <si>
    <t>438181</t>
  </si>
  <si>
    <t>23804123</t>
  </si>
  <si>
    <t>009861276177</t>
  </si>
  <si>
    <t>23304344</t>
  </si>
  <si>
    <t>009808033168</t>
  </si>
  <si>
    <t>SAIDA SARRAY VEUVE FENINA</t>
  </si>
  <si>
    <t>1R05035</t>
  </si>
  <si>
    <t>443819</t>
  </si>
  <si>
    <t>23127941</t>
  </si>
  <si>
    <t>009808034138</t>
  </si>
  <si>
    <t>TAREK BEN KHEMAIES LAHBIB</t>
  </si>
  <si>
    <t>1R06028</t>
  </si>
  <si>
    <t>443776</t>
  </si>
  <si>
    <t>23127940</t>
  </si>
  <si>
    <t>009808034041</t>
  </si>
  <si>
    <t>ETABLISSEMENTS AUPEICLE</t>
  </si>
  <si>
    <t>1R06034</t>
  </si>
  <si>
    <t>443185</t>
  </si>
  <si>
    <t>23127917</t>
  </si>
  <si>
    <t>009724572331</t>
  </si>
  <si>
    <t>SOCIETE ENNAJAH</t>
  </si>
  <si>
    <t>1G01004</t>
  </si>
  <si>
    <t>443130</t>
  </si>
  <si>
    <t>23127912</t>
  </si>
  <si>
    <t>009808031810</t>
  </si>
  <si>
    <t>438208</t>
  </si>
  <si>
    <t>23127879</t>
  </si>
  <si>
    <t>009804398966</t>
  </si>
  <si>
    <t>STE TUN DE PRODUITS AGRICOLE</t>
  </si>
  <si>
    <t>8R09076</t>
  </si>
  <si>
    <t>441861</t>
  </si>
  <si>
    <t>23804128</t>
  </si>
  <si>
    <t>009724572234</t>
  </si>
  <si>
    <t>STE AGRICOLE SAOUEF</t>
  </si>
  <si>
    <t>1S02149</t>
  </si>
  <si>
    <t>443133</t>
  </si>
  <si>
    <t>23127914</t>
  </si>
  <si>
    <t>009724572428</t>
  </si>
  <si>
    <t>STE AGRICOLE SIDI OTHMANE</t>
  </si>
  <si>
    <t>1S02146</t>
  </si>
  <si>
    <t>443132</t>
  </si>
  <si>
    <t>23127913</t>
  </si>
  <si>
    <t>009849130516</t>
  </si>
  <si>
    <t>23304355</t>
  </si>
  <si>
    <t>Non</t>
  </si>
  <si>
    <t>12/10/2023</t>
  </si>
  <si>
    <t>TempReject</t>
  </si>
  <si>
    <t>0708775</t>
  </si>
  <si>
    <t>11046000107600278880</t>
  </si>
  <si>
    <t>05/10/2023</t>
  </si>
  <si>
    <t>10/10/2023</t>
  </si>
  <si>
    <t>0000546</t>
  </si>
  <si>
    <t>08042013051000383887</t>
  </si>
  <si>
    <t>03/10/2023</t>
  </si>
  <si>
    <t>9387425</t>
  </si>
  <si>
    <t>03123108011500457887</t>
  </si>
  <si>
    <t>4671997</t>
  </si>
  <si>
    <t>14059059101700133969</t>
  </si>
  <si>
    <t>02/10/2023</t>
  </si>
  <si>
    <t>09/10/2023</t>
  </si>
  <si>
    <t>0080232</t>
  </si>
  <si>
    <t>04053138005258559306</t>
  </si>
  <si>
    <t>6670120</t>
  </si>
  <si>
    <t>24016085028251220196</t>
  </si>
  <si>
    <t>8505340</t>
  </si>
  <si>
    <t>03706039011500498928</t>
  </si>
  <si>
    <t>Envoye a la compensation</t>
  </si>
  <si>
    <t>4438643</t>
  </si>
  <si>
    <t>28005035638100000144</t>
  </si>
  <si>
    <t>06/10/2023</t>
  </si>
  <si>
    <t>8290226</t>
  </si>
  <si>
    <t>01001020111982495579</t>
  </si>
  <si>
    <t>1385961</t>
  </si>
  <si>
    <t>11078002094100878811</t>
  </si>
  <si>
    <t>4004036</t>
  </si>
  <si>
    <t>25031000000011266422</t>
  </si>
  <si>
    <t>2650801</t>
  </si>
  <si>
    <t>07077013510110079227</t>
  </si>
  <si>
    <t>3689741</t>
  </si>
  <si>
    <t>14904904101700832992</t>
  </si>
  <si>
    <t>1195023</t>
  </si>
  <si>
    <t>05800000010307287539</t>
  </si>
  <si>
    <t>3136033</t>
  </si>
  <si>
    <t>26007000890183055872</t>
  </si>
  <si>
    <t>0006226</t>
  </si>
  <si>
    <t>08059021031000114130</t>
  </si>
  <si>
    <t>1195024</t>
  </si>
  <si>
    <t>9213517</t>
  </si>
  <si>
    <t>03024152011500420178</t>
  </si>
  <si>
    <t>8903641</t>
  </si>
  <si>
    <t>03506060011500518130</t>
  </si>
  <si>
    <t>0006195</t>
  </si>
  <si>
    <t>08137030081000050755</t>
  </si>
  <si>
    <t>1425505</t>
  </si>
  <si>
    <t>11706000106300278848</t>
  </si>
  <si>
    <t>01001020110009020685</t>
  </si>
  <si>
    <t>4002369</t>
  </si>
  <si>
    <t>25134000000039163934</t>
  </si>
  <si>
    <t>4002342</t>
  </si>
  <si>
    <t>0001475</t>
  </si>
  <si>
    <t>08109000031000769232</t>
  </si>
  <si>
    <t>7366737</t>
  </si>
  <si>
    <t>03002028011500610116</t>
  </si>
  <si>
    <t>En attente de compensation</t>
  </si>
  <si>
    <t>8564112</t>
  </si>
  <si>
    <t>03907082011500439039</t>
  </si>
  <si>
    <t>0008222</t>
  </si>
  <si>
    <t>08702000431000808293</t>
  </si>
  <si>
    <t>2493407</t>
  </si>
  <si>
    <t>12209000780100260328</t>
  </si>
  <si>
    <t>4946696</t>
  </si>
  <si>
    <t>14123123101700062123</t>
  </si>
  <si>
    <t>1332997</t>
  </si>
  <si>
    <t>12403000003301948097</t>
  </si>
  <si>
    <t>0001881</t>
  </si>
  <si>
    <t>08206000041000433078</t>
  </si>
  <si>
    <t>8870210</t>
  </si>
  <si>
    <t>03112101010100203883</t>
  </si>
  <si>
    <t>9257390</t>
  </si>
  <si>
    <t>03112101011500415276</t>
  </si>
  <si>
    <t>3136269</t>
  </si>
  <si>
    <t>26007000002511006010</t>
  </si>
  <si>
    <t>1067495</t>
  </si>
  <si>
    <t>05049000117300143285</t>
  </si>
  <si>
    <t>9833925</t>
  </si>
  <si>
    <t>05007000029350305218</t>
  </si>
  <si>
    <t>0001964</t>
  </si>
  <si>
    <t>08102000731005620579</t>
  </si>
  <si>
    <t>0052636</t>
  </si>
  <si>
    <t>05009000028310129023</t>
  </si>
  <si>
    <t>4692135</t>
  </si>
  <si>
    <t>14033033100701005593</t>
  </si>
  <si>
    <t>4049977</t>
  </si>
  <si>
    <t>1801697</t>
  </si>
  <si>
    <t>12006000003301831423</t>
  </si>
  <si>
    <t>5189427</t>
  </si>
  <si>
    <t>14033033101700257689</t>
  </si>
  <si>
    <t>Manuel</t>
  </si>
  <si>
    <t>Date Dispo</t>
  </si>
  <si>
    <t>Numero</t>
  </si>
  <si>
    <t>RIB Payeur</t>
  </si>
  <si>
    <t>00024167</t>
  </si>
  <si>
    <t>00024166</t>
  </si>
  <si>
    <t>00024165</t>
  </si>
  <si>
    <t>00024164</t>
  </si>
  <si>
    <t>00024163</t>
  </si>
  <si>
    <t>00024162</t>
  </si>
  <si>
    <t>00024161</t>
  </si>
  <si>
    <t>00024160</t>
  </si>
  <si>
    <t>00024159</t>
  </si>
  <si>
    <t>00024158</t>
  </si>
  <si>
    <t>00024157</t>
  </si>
  <si>
    <t>00024156</t>
  </si>
  <si>
    <t>00024155</t>
  </si>
  <si>
    <t>00024154</t>
  </si>
  <si>
    <t>00024153</t>
  </si>
  <si>
    <t>00024152</t>
  </si>
  <si>
    <t>00024151</t>
  </si>
  <si>
    <t>00024150</t>
  </si>
  <si>
    <t>00024149</t>
  </si>
  <si>
    <t>00024148</t>
  </si>
  <si>
    <t>00024147</t>
  </si>
  <si>
    <t>00024146</t>
  </si>
  <si>
    <t>00024145</t>
  </si>
  <si>
    <t>00024144</t>
  </si>
  <si>
    <t>00024143</t>
  </si>
  <si>
    <t>00024142</t>
  </si>
  <si>
    <t>00024141</t>
  </si>
  <si>
    <t>00024140</t>
  </si>
  <si>
    <t>00024139</t>
  </si>
  <si>
    <t>00024138</t>
  </si>
  <si>
    <t>00024137</t>
  </si>
  <si>
    <t>00024136</t>
  </si>
  <si>
    <t>00024135</t>
  </si>
  <si>
    <t>00024134</t>
  </si>
  <si>
    <t>00024133</t>
  </si>
  <si>
    <t>00024132</t>
  </si>
  <si>
    <t>00024131</t>
  </si>
  <si>
    <t>00024130</t>
  </si>
  <si>
    <t>00024129</t>
  </si>
  <si>
    <t>00024128</t>
  </si>
  <si>
    <t>00024127</t>
  </si>
  <si>
    <t>00024126</t>
  </si>
  <si>
    <t>00024125</t>
  </si>
  <si>
    <t>00024124</t>
  </si>
  <si>
    <t>00024123</t>
  </si>
  <si>
    <t>00024122</t>
  </si>
  <si>
    <t>00024121</t>
  </si>
  <si>
    <t>00024120</t>
  </si>
  <si>
    <t>00024119</t>
  </si>
  <si>
    <t>00024118</t>
  </si>
  <si>
    <t>00024117</t>
  </si>
  <si>
    <t>00024116</t>
  </si>
  <si>
    <t>00024115</t>
  </si>
  <si>
    <t>00024114</t>
  </si>
  <si>
    <t>00024113</t>
  </si>
  <si>
    <t>00024112</t>
  </si>
  <si>
    <t>00024111</t>
  </si>
  <si>
    <t>00024110</t>
  </si>
  <si>
    <t>00024109</t>
  </si>
  <si>
    <t>00024108</t>
  </si>
  <si>
    <t>00024107</t>
  </si>
  <si>
    <t>00024106</t>
  </si>
  <si>
    <t>00024105</t>
  </si>
  <si>
    <t>00024103</t>
  </si>
  <si>
    <t>00024102</t>
  </si>
  <si>
    <t>00024101</t>
  </si>
  <si>
    <t>00024100</t>
  </si>
  <si>
    <t>0010910</t>
  </si>
  <si>
    <t>0003119</t>
  </si>
  <si>
    <t>VI00523</t>
  </si>
  <si>
    <t>0010909</t>
  </si>
  <si>
    <t>0010908</t>
  </si>
  <si>
    <t>0010907</t>
  </si>
  <si>
    <t>0010906</t>
  </si>
  <si>
    <t>VI00522</t>
  </si>
  <si>
    <t>VI00521</t>
  </si>
  <si>
    <t>VI00520</t>
  </si>
  <si>
    <t>VI00519</t>
  </si>
  <si>
    <t>VI00518</t>
  </si>
  <si>
    <t>0010905</t>
  </si>
  <si>
    <t>0010904</t>
  </si>
  <si>
    <t>0010903</t>
  </si>
  <si>
    <t>0010902</t>
  </si>
  <si>
    <t>0010901</t>
  </si>
  <si>
    <t>0010900</t>
  </si>
  <si>
    <t>0010899</t>
  </si>
  <si>
    <t>0010898</t>
  </si>
  <si>
    <t>0010897</t>
  </si>
  <si>
    <t>0010896</t>
  </si>
  <si>
    <t>0010895</t>
  </si>
  <si>
    <t>0010894</t>
  </si>
  <si>
    <t>0010893</t>
  </si>
  <si>
    <t>0010892</t>
  </si>
  <si>
    <t>0010891</t>
  </si>
  <si>
    <t>0010890</t>
  </si>
  <si>
    <t>0010889</t>
  </si>
  <si>
    <t>0010888</t>
  </si>
  <si>
    <t>0010886</t>
  </si>
  <si>
    <t>0010885</t>
  </si>
  <si>
    <t>0010884</t>
  </si>
  <si>
    <t>0010883</t>
  </si>
  <si>
    <t>TR03406</t>
  </si>
  <si>
    <t>0010882</t>
  </si>
  <si>
    <t>TR03405</t>
  </si>
  <si>
    <t>TR03404</t>
  </si>
  <si>
    <t>0010881</t>
  </si>
  <si>
    <t>0010880</t>
  </si>
  <si>
    <t>TR03403</t>
  </si>
  <si>
    <t>0010879</t>
  </si>
  <si>
    <t>0010878</t>
  </si>
  <si>
    <t>0010877</t>
  </si>
  <si>
    <t>0010876</t>
  </si>
  <si>
    <t>0010875</t>
  </si>
  <si>
    <t>0010874</t>
  </si>
  <si>
    <t>0010873</t>
  </si>
  <si>
    <t>0010872</t>
  </si>
  <si>
    <t>0010871</t>
  </si>
  <si>
    <t>0010870</t>
  </si>
  <si>
    <t>0010869</t>
  </si>
  <si>
    <t>0010868</t>
  </si>
  <si>
    <t>0010867</t>
  </si>
  <si>
    <t>0010866</t>
  </si>
  <si>
    <t>0010864</t>
  </si>
  <si>
    <t>0010863</t>
  </si>
  <si>
    <t>0010862</t>
  </si>
  <si>
    <t>TR03399</t>
  </si>
  <si>
    <t>SOCIETE LIBRA INDUSTRIES</t>
  </si>
  <si>
    <t>F4T</t>
  </si>
  <si>
    <t>EXCEL PLAST</t>
  </si>
  <si>
    <t>SIGMA INDUSTRIES</t>
  </si>
  <si>
    <t>SOQUIBAT</t>
  </si>
  <si>
    <t>TR03400</t>
  </si>
  <si>
    <t>TR03401</t>
  </si>
  <si>
    <t>TR03402</t>
  </si>
  <si>
    <t>TR03407</t>
  </si>
  <si>
    <t>TR03408</t>
  </si>
  <si>
    <t>TR03409</t>
  </si>
  <si>
    <t>TR03410</t>
  </si>
  <si>
    <t>TR03411</t>
  </si>
  <si>
    <t>00024228</t>
  </si>
  <si>
    <t>00024227</t>
  </si>
  <si>
    <t>00024226</t>
  </si>
  <si>
    <t>00024225</t>
  </si>
  <si>
    <t>00024224</t>
  </si>
  <si>
    <t>00024223</t>
  </si>
  <si>
    <t>00024222</t>
  </si>
  <si>
    <t>00024221</t>
  </si>
  <si>
    <t>00024220</t>
  </si>
  <si>
    <t>00024219</t>
  </si>
  <si>
    <t>00024218</t>
  </si>
  <si>
    <t>00024217</t>
  </si>
  <si>
    <t>00024216</t>
  </si>
  <si>
    <t>00024215</t>
  </si>
  <si>
    <t>00024214</t>
  </si>
  <si>
    <t>00024213</t>
  </si>
  <si>
    <t>00024212</t>
  </si>
  <si>
    <t>00024211</t>
  </si>
  <si>
    <t>00024210</t>
  </si>
  <si>
    <t>00024209</t>
  </si>
  <si>
    <t>00024208</t>
  </si>
  <si>
    <t>00024207</t>
  </si>
  <si>
    <t>00024206</t>
  </si>
  <si>
    <t>00024205</t>
  </si>
  <si>
    <t>00024204</t>
  </si>
  <si>
    <t>00024203</t>
  </si>
  <si>
    <t>00024202</t>
  </si>
  <si>
    <t>00024201</t>
  </si>
  <si>
    <t>00024200</t>
  </si>
  <si>
    <t>00024199</t>
  </si>
  <si>
    <t>00024198</t>
  </si>
  <si>
    <t>00024197</t>
  </si>
  <si>
    <t>00024196</t>
  </si>
  <si>
    <t>00024195</t>
  </si>
  <si>
    <t>00024194</t>
  </si>
  <si>
    <t>00024193</t>
  </si>
  <si>
    <t>00024192</t>
  </si>
  <si>
    <t>00024191</t>
  </si>
  <si>
    <t>00024190</t>
  </si>
  <si>
    <t>00024189</t>
  </si>
  <si>
    <t>00024188</t>
  </si>
  <si>
    <t>00024187</t>
  </si>
  <si>
    <t>00024186</t>
  </si>
  <si>
    <t>00024185</t>
  </si>
  <si>
    <t>00024184</t>
  </si>
  <si>
    <t>00024183</t>
  </si>
  <si>
    <t>00024182</t>
  </si>
  <si>
    <t>00024181</t>
  </si>
  <si>
    <t>00024180</t>
  </si>
  <si>
    <t>00024179</t>
  </si>
  <si>
    <t>00024178</t>
  </si>
  <si>
    <t>00024177</t>
  </si>
  <si>
    <t>00024176</t>
  </si>
  <si>
    <t>00024175</t>
  </si>
  <si>
    <t>00024174</t>
  </si>
  <si>
    <t>00024173</t>
  </si>
  <si>
    <t>00024172</t>
  </si>
  <si>
    <t>00024171</t>
  </si>
  <si>
    <t>00024170</t>
  </si>
  <si>
    <t>00024169</t>
  </si>
  <si>
    <t>00024168</t>
  </si>
  <si>
    <t>0010954</t>
  </si>
  <si>
    <t>0003124</t>
  </si>
  <si>
    <t>0010953</t>
  </si>
  <si>
    <t>0010952</t>
  </si>
  <si>
    <t>0010951</t>
  </si>
  <si>
    <t>0010950</t>
  </si>
  <si>
    <t>0010949</t>
  </si>
  <si>
    <t>0010948</t>
  </si>
  <si>
    <t>0010947</t>
  </si>
  <si>
    <t>0010946</t>
  </si>
  <si>
    <t>0010945</t>
  </si>
  <si>
    <t>0010944</t>
  </si>
  <si>
    <t>0010943</t>
  </si>
  <si>
    <t>0010942</t>
  </si>
  <si>
    <t>0010941</t>
  </si>
  <si>
    <t>0010940</t>
  </si>
  <si>
    <t>0010939</t>
  </si>
  <si>
    <t>0010938</t>
  </si>
  <si>
    <t>0010937</t>
  </si>
  <si>
    <t>0010936</t>
  </si>
  <si>
    <t>0010935</t>
  </si>
  <si>
    <t>0010934</t>
  </si>
  <si>
    <t>0010933</t>
  </si>
  <si>
    <t>0010932</t>
  </si>
  <si>
    <t>0010931</t>
  </si>
  <si>
    <t>0010930</t>
  </si>
  <si>
    <t>0010929</t>
  </si>
  <si>
    <t>0010928</t>
  </si>
  <si>
    <t>0010927</t>
  </si>
  <si>
    <t>0010926</t>
  </si>
  <si>
    <t>0010925</t>
  </si>
  <si>
    <t>0010924</t>
  </si>
  <si>
    <t>0010923</t>
  </si>
  <si>
    <t>TR03412</t>
  </si>
  <si>
    <t>0010922</t>
  </si>
  <si>
    <t>0010921</t>
  </si>
  <si>
    <t>0010920</t>
  </si>
  <si>
    <t>0010919</t>
  </si>
  <si>
    <t>0010918</t>
  </si>
  <si>
    <t>0010917</t>
  </si>
  <si>
    <t>0010916</t>
  </si>
  <si>
    <t>0010915</t>
  </si>
  <si>
    <t>0003123</t>
  </si>
  <si>
    <t>0003122</t>
  </si>
  <si>
    <t>0003121</t>
  </si>
  <si>
    <t>0010914</t>
  </si>
  <si>
    <t>0010913</t>
  </si>
  <si>
    <t>0010912</t>
  </si>
  <si>
    <t>0010911</t>
  </si>
  <si>
    <t xml:space="preserve">St・HBH    </t>
  </si>
  <si>
    <t>CARTHAGE TOURS</t>
  </si>
  <si>
    <t>TR03413</t>
  </si>
  <si>
    <t>TR03415</t>
  </si>
  <si>
    <t>TR03416</t>
  </si>
  <si>
    <t>TR03417</t>
  </si>
  <si>
    <t>TR03418</t>
  </si>
  <si>
    <t>TR03419</t>
  </si>
  <si>
    <t>TR03420</t>
  </si>
  <si>
    <t>TR03421</t>
  </si>
  <si>
    <t>TR03422</t>
  </si>
  <si>
    <t>TR03423</t>
  </si>
  <si>
    <t>TR03425</t>
  </si>
  <si>
    <t>TR03426</t>
  </si>
  <si>
    <t>00024286</t>
  </si>
  <si>
    <t>00024285</t>
  </si>
  <si>
    <t>00024284</t>
  </si>
  <si>
    <t>00024283</t>
  </si>
  <si>
    <t>00024282</t>
  </si>
  <si>
    <t>00024281</t>
  </si>
  <si>
    <t>00024280</t>
  </si>
  <si>
    <t>00024279</t>
  </si>
  <si>
    <t>00024278</t>
  </si>
  <si>
    <t>00024277</t>
  </si>
  <si>
    <t>00024276</t>
  </si>
  <si>
    <t>00024275</t>
  </si>
  <si>
    <t>00024274</t>
  </si>
  <si>
    <t>00024273</t>
  </si>
  <si>
    <t>00024272</t>
  </si>
  <si>
    <t>00024271</t>
  </si>
  <si>
    <t>00024270</t>
  </si>
  <si>
    <t>00024269</t>
  </si>
  <si>
    <t>00024268</t>
  </si>
  <si>
    <t>00024267</t>
  </si>
  <si>
    <t>00024266</t>
  </si>
  <si>
    <t>00024265</t>
  </si>
  <si>
    <t>00024264</t>
  </si>
  <si>
    <t>00024263</t>
  </si>
  <si>
    <t>00024262</t>
  </si>
  <si>
    <t>00024261</t>
  </si>
  <si>
    <t>00024260</t>
  </si>
  <si>
    <t>00024259</t>
  </si>
  <si>
    <t>00024258</t>
  </si>
  <si>
    <t>00024257</t>
  </si>
  <si>
    <t>00024256</t>
  </si>
  <si>
    <t>00024255</t>
  </si>
  <si>
    <t>00024254</t>
  </si>
  <si>
    <t>00024253</t>
  </si>
  <si>
    <t>00024252</t>
  </si>
  <si>
    <t>00024251</t>
  </si>
  <si>
    <t>00024250</t>
  </si>
  <si>
    <t>00024249</t>
  </si>
  <si>
    <t>00024248</t>
  </si>
  <si>
    <t>00024247</t>
  </si>
  <si>
    <t>00024246</t>
  </si>
  <si>
    <t>00024245</t>
  </si>
  <si>
    <t>00024244</t>
  </si>
  <si>
    <t>00024243</t>
  </si>
  <si>
    <t>00024239</t>
  </si>
  <si>
    <t>00024238</t>
  </si>
  <si>
    <t>00024237</t>
  </si>
  <si>
    <t>00024236</t>
  </si>
  <si>
    <t>00024235</t>
  </si>
  <si>
    <t>00024234</t>
  </si>
  <si>
    <t>00024233</t>
  </si>
  <si>
    <t>00024232</t>
  </si>
  <si>
    <t>00024231</t>
  </si>
  <si>
    <t>00024230</t>
  </si>
  <si>
    <t>00024229</t>
  </si>
  <si>
    <t>0011002</t>
  </si>
  <si>
    <t>0011001</t>
  </si>
  <si>
    <t>0011000</t>
  </si>
  <si>
    <t>0010999</t>
  </si>
  <si>
    <t>0010998</t>
  </si>
  <si>
    <t>0010997</t>
  </si>
  <si>
    <t>0010996</t>
  </si>
  <si>
    <t>0010993</t>
  </si>
  <si>
    <t>0010992</t>
  </si>
  <si>
    <t>0010991</t>
  </si>
  <si>
    <t>0010990</t>
  </si>
  <si>
    <t>0010989</t>
  </si>
  <si>
    <t>0010988</t>
  </si>
  <si>
    <t>0010987</t>
  </si>
  <si>
    <t>0010986</t>
  </si>
  <si>
    <t>0010985</t>
  </si>
  <si>
    <t>0010984</t>
  </si>
  <si>
    <t>0010983</t>
  </si>
  <si>
    <t>0010982</t>
  </si>
  <si>
    <t>0010981</t>
  </si>
  <si>
    <t>0010980</t>
  </si>
  <si>
    <t>0010979</t>
  </si>
  <si>
    <t>0010978</t>
  </si>
  <si>
    <t>0010977</t>
  </si>
  <si>
    <t>TR03432</t>
  </si>
  <si>
    <t>TR03431</t>
  </si>
  <si>
    <t>0010976</t>
  </si>
  <si>
    <t>0010975</t>
  </si>
  <si>
    <t>TR03430</t>
  </si>
  <si>
    <t>TR03429</t>
  </si>
  <si>
    <t>TR03428</t>
  </si>
  <si>
    <t>TR03427</t>
  </si>
  <si>
    <t>0010974</t>
  </si>
  <si>
    <t>0010973</t>
  </si>
  <si>
    <t>0010972</t>
  </si>
  <si>
    <t>0010971</t>
  </si>
  <si>
    <t>0010970</t>
  </si>
  <si>
    <t>0010969</t>
  </si>
  <si>
    <t>0010968</t>
  </si>
  <si>
    <t>0010967</t>
  </si>
  <si>
    <t>0010966</t>
  </si>
  <si>
    <t>0010965</t>
  </si>
  <si>
    <t>0010964</t>
  </si>
  <si>
    <t>0010963</t>
  </si>
  <si>
    <t>0010962</t>
  </si>
  <si>
    <t>0010961</t>
  </si>
  <si>
    <t>0010960</t>
  </si>
  <si>
    <t>0010959</t>
  </si>
  <si>
    <t>0010958</t>
  </si>
  <si>
    <t>0010957</t>
  </si>
  <si>
    <t>0010956</t>
  </si>
  <si>
    <t>0010955</t>
  </si>
  <si>
    <t>GSA</t>
  </si>
  <si>
    <t>ATC Automatisme</t>
  </si>
  <si>
    <t>SPIT ENGINS</t>
  </si>
  <si>
    <t>IPSEN LOGISTICS</t>
  </si>
  <si>
    <t>PHARMACIE HAMMAMI</t>
  </si>
  <si>
    <t>TUNISIE EQUIP INDUSTRIELS</t>
  </si>
  <si>
    <t>TR03433</t>
  </si>
  <si>
    <t>TR03434</t>
  </si>
  <si>
    <t>TR03435</t>
  </si>
  <si>
    <t xml:space="preserve">St・HBH   </t>
  </si>
  <si>
    <t>00024363</t>
  </si>
  <si>
    <t>00024362</t>
  </si>
  <si>
    <t>00024361</t>
  </si>
  <si>
    <t>00024360</t>
  </si>
  <si>
    <t>00024359</t>
  </si>
  <si>
    <t>00024358</t>
  </si>
  <si>
    <t>00024357</t>
  </si>
  <si>
    <t>00024356</t>
  </si>
  <si>
    <t>00024355</t>
  </si>
  <si>
    <t>00024354</t>
  </si>
  <si>
    <t>00024353</t>
  </si>
  <si>
    <t>00024352</t>
  </si>
  <si>
    <t>00024351</t>
  </si>
  <si>
    <t>00024350</t>
  </si>
  <si>
    <t>00024349</t>
  </si>
  <si>
    <t>00024348</t>
  </si>
  <si>
    <t>00024347</t>
  </si>
  <si>
    <t>00024346</t>
  </si>
  <si>
    <t>00024345</t>
  </si>
  <si>
    <t>00024344</t>
  </si>
  <si>
    <t>00024343</t>
  </si>
  <si>
    <t>00024342</t>
  </si>
  <si>
    <t>00024341</t>
  </si>
  <si>
    <t>00024340</t>
  </si>
  <si>
    <t>00024339</t>
  </si>
  <si>
    <t>00024338</t>
  </si>
  <si>
    <t>00024337</t>
  </si>
  <si>
    <t>00024336</t>
  </si>
  <si>
    <t>00024335</t>
  </si>
  <si>
    <t>00024334</t>
  </si>
  <si>
    <t>00024333</t>
  </si>
  <si>
    <t>00024332</t>
  </si>
  <si>
    <t>00024330</t>
  </si>
  <si>
    <t>00024329</t>
  </si>
  <si>
    <t>00024328</t>
  </si>
  <si>
    <t>00024327</t>
  </si>
  <si>
    <t>00024326</t>
  </si>
  <si>
    <t>00024325</t>
  </si>
  <si>
    <t>00024324</t>
  </si>
  <si>
    <t>00024323</t>
  </si>
  <si>
    <t>00024322</t>
  </si>
  <si>
    <t>00024321</t>
  </si>
  <si>
    <t>00024320</t>
  </si>
  <si>
    <t>00024319</t>
  </si>
  <si>
    <t>00024318</t>
  </si>
  <si>
    <t>00024317</t>
  </si>
  <si>
    <t>00024316</t>
  </si>
  <si>
    <t>00024315</t>
  </si>
  <si>
    <t>00024314</t>
  </si>
  <si>
    <t>00024313</t>
  </si>
  <si>
    <t>00024312</t>
  </si>
  <si>
    <t>00024311</t>
  </si>
  <si>
    <t>00024310</t>
  </si>
  <si>
    <t>00024309</t>
  </si>
  <si>
    <t>00024308</t>
  </si>
  <si>
    <t>00024307</t>
  </si>
  <si>
    <t>00024306</t>
  </si>
  <si>
    <t>00024305</t>
  </si>
  <si>
    <t>00024304</t>
  </si>
  <si>
    <t>00024303</t>
  </si>
  <si>
    <t>00024302</t>
  </si>
  <si>
    <t>00024301</t>
  </si>
  <si>
    <t>00024300</t>
  </si>
  <si>
    <t>00024299</t>
  </si>
  <si>
    <t>00024298</t>
  </si>
  <si>
    <t>00024297</t>
  </si>
  <si>
    <t>00024296</t>
  </si>
  <si>
    <t>00024295</t>
  </si>
  <si>
    <t>00024294</t>
  </si>
  <si>
    <t>00024293</t>
  </si>
  <si>
    <t>00024292</t>
  </si>
  <si>
    <t>00024291</t>
  </si>
  <si>
    <t>00024290</t>
  </si>
  <si>
    <t>00024289</t>
  </si>
  <si>
    <t>00024287</t>
  </si>
  <si>
    <t>0011169</t>
  </si>
  <si>
    <t>0011168</t>
  </si>
  <si>
    <t>0011167</t>
  </si>
  <si>
    <t>0011166</t>
  </si>
  <si>
    <t>0011165</t>
  </si>
  <si>
    <t>0011164</t>
  </si>
  <si>
    <t>0011163</t>
  </si>
  <si>
    <t>0011162</t>
  </si>
  <si>
    <t>0011161</t>
  </si>
  <si>
    <t>0011160</t>
  </si>
  <si>
    <t>0011159</t>
  </si>
  <si>
    <t>0011158</t>
  </si>
  <si>
    <t>0011157</t>
  </si>
  <si>
    <t>0011156</t>
  </si>
  <si>
    <t>0011155</t>
  </si>
  <si>
    <t>0011154</t>
  </si>
  <si>
    <t>0011153</t>
  </si>
  <si>
    <t>0011152</t>
  </si>
  <si>
    <t>0011151</t>
  </si>
  <si>
    <t>0003129</t>
  </si>
  <si>
    <t>0011150</t>
  </si>
  <si>
    <t>0011149</t>
  </si>
  <si>
    <t>0011148</t>
  </si>
  <si>
    <t>0011147</t>
  </si>
  <si>
    <t>0011146</t>
  </si>
  <si>
    <t>0011145</t>
  </si>
  <si>
    <t>0011144</t>
  </si>
  <si>
    <t>0011143</t>
  </si>
  <si>
    <t>0011142</t>
  </si>
  <si>
    <t>0003128</t>
  </si>
  <si>
    <t>0011140</t>
  </si>
  <si>
    <t>0011139</t>
  </si>
  <si>
    <t>0011138</t>
  </si>
  <si>
    <t>0011137</t>
  </si>
  <si>
    <t>0011136</t>
  </si>
  <si>
    <t>0011134</t>
  </si>
  <si>
    <t>0011133</t>
  </si>
  <si>
    <t>0011132</t>
  </si>
  <si>
    <t>0011131</t>
  </si>
  <si>
    <t>0011129</t>
  </si>
  <si>
    <t>0011128</t>
  </si>
  <si>
    <t>0011127</t>
  </si>
  <si>
    <t>0011126</t>
  </si>
  <si>
    <t>VI00526</t>
  </si>
  <si>
    <t>VI00525</t>
  </si>
  <si>
    <t>VI00524</t>
  </si>
  <si>
    <t>0011025</t>
  </si>
  <si>
    <t>0011024</t>
  </si>
  <si>
    <t>0011023</t>
  </si>
  <si>
    <t>0011022</t>
  </si>
  <si>
    <t>0011021</t>
  </si>
  <si>
    <t>0011020</t>
  </si>
  <si>
    <t>0011019</t>
  </si>
  <si>
    <t>0011018</t>
  </si>
  <si>
    <t>0011017</t>
  </si>
  <si>
    <t>0011016</t>
  </si>
  <si>
    <t>0011015</t>
  </si>
  <si>
    <t>0011013</t>
  </si>
  <si>
    <t>0011012</t>
  </si>
  <si>
    <t>0011011</t>
  </si>
  <si>
    <t>0011010</t>
  </si>
  <si>
    <t>0011009</t>
  </si>
  <si>
    <t>0011008</t>
  </si>
  <si>
    <t>0011007</t>
  </si>
  <si>
    <t>0011006</t>
  </si>
  <si>
    <t>0011005</t>
  </si>
  <si>
    <t>0011003</t>
  </si>
  <si>
    <t>POWER MANAGEMENT</t>
  </si>
  <si>
    <t>INTERNATIONAL CONCEPT</t>
  </si>
  <si>
    <t>SOTUPLEX</t>
  </si>
  <si>
    <t>TOPDIS</t>
  </si>
  <si>
    <t>TNA</t>
  </si>
  <si>
    <t>MYTEK INFORMATIQUE</t>
  </si>
  <si>
    <t>DISCOVRY INFORMATIQUE</t>
  </si>
  <si>
    <t>SIPP (soci騁・des industries</t>
  </si>
  <si>
    <t>IMPRONTA</t>
  </si>
  <si>
    <t>TR03436</t>
  </si>
  <si>
    <t>TR03437</t>
  </si>
  <si>
    <t>TR03438</t>
  </si>
  <si>
    <t>TR03439</t>
  </si>
  <si>
    <t>TR03440</t>
  </si>
  <si>
    <t>TR03441</t>
  </si>
  <si>
    <t>VI00527</t>
  </si>
  <si>
    <t>VI00528</t>
  </si>
  <si>
    <t>00000777</t>
  </si>
  <si>
    <t>00000776</t>
  </si>
  <si>
    <t>00000775</t>
  </si>
  <si>
    <t>00000774</t>
  </si>
  <si>
    <t>00000773</t>
  </si>
  <si>
    <t>00000772</t>
  </si>
  <si>
    <t>00000771</t>
  </si>
  <si>
    <t>00000770</t>
  </si>
  <si>
    <t>00000769</t>
  </si>
  <si>
    <t>00000768</t>
  </si>
  <si>
    <t>00000767</t>
  </si>
  <si>
    <t>00000766</t>
  </si>
  <si>
    <t>0000476</t>
  </si>
  <si>
    <t>0000474</t>
  </si>
  <si>
    <t>0000473</t>
  </si>
  <si>
    <t>0000472</t>
  </si>
  <si>
    <t>0000471</t>
  </si>
  <si>
    <t>VI00157</t>
  </si>
  <si>
    <t>VI00156</t>
  </si>
  <si>
    <t>0000470</t>
  </si>
  <si>
    <t>0000469</t>
  </si>
  <si>
    <t>0000468</t>
  </si>
  <si>
    <t>VI00155</t>
  </si>
  <si>
    <t>VI00154</t>
  </si>
  <si>
    <t>LA COMPETENCE INDUSTRIELLE</t>
  </si>
  <si>
    <t>RECETTE DE FINANCE</t>
  </si>
  <si>
    <t>00024420</t>
  </si>
  <si>
    <t>00024419</t>
  </si>
  <si>
    <t>00024418</t>
  </si>
  <si>
    <t>00024417</t>
  </si>
  <si>
    <t>00024416</t>
  </si>
  <si>
    <t>00024415</t>
  </si>
  <si>
    <t>00024414</t>
  </si>
  <si>
    <t>00024413</t>
  </si>
  <si>
    <t>00024412</t>
  </si>
  <si>
    <t>00024411</t>
  </si>
  <si>
    <t>00024410</t>
  </si>
  <si>
    <t>00024409</t>
  </si>
  <si>
    <t>00024408</t>
  </si>
  <si>
    <t>00024407</t>
  </si>
  <si>
    <t>00024406</t>
  </si>
  <si>
    <t>00024405</t>
  </si>
  <si>
    <t>00024404</t>
  </si>
  <si>
    <t>00024403</t>
  </si>
  <si>
    <t>00024402</t>
  </si>
  <si>
    <t>00024401</t>
  </si>
  <si>
    <t>00024400</t>
  </si>
  <si>
    <t>00024399</t>
  </si>
  <si>
    <t>00024398</t>
  </si>
  <si>
    <t>00024397</t>
  </si>
  <si>
    <t>00024396</t>
  </si>
  <si>
    <t>00024395</t>
  </si>
  <si>
    <t>00024394</t>
  </si>
  <si>
    <t>00024393</t>
  </si>
  <si>
    <t>00024392</t>
  </si>
  <si>
    <t>00024391</t>
  </si>
  <si>
    <t>00024390</t>
  </si>
  <si>
    <t>00024389</t>
  </si>
  <si>
    <t>00024388</t>
  </si>
  <si>
    <t>00024387</t>
  </si>
  <si>
    <t>00024386</t>
  </si>
  <si>
    <t>00024385</t>
  </si>
  <si>
    <t>00024384</t>
  </si>
  <si>
    <t>00024383</t>
  </si>
  <si>
    <t>00024382</t>
  </si>
  <si>
    <t>00024381</t>
  </si>
  <si>
    <t>00024380</t>
  </si>
  <si>
    <t>00024379</t>
  </si>
  <si>
    <t>00024378</t>
  </si>
  <si>
    <t>00024377</t>
  </si>
  <si>
    <t>00024376</t>
  </si>
  <si>
    <t>00024375</t>
  </si>
  <si>
    <t>00024374</t>
  </si>
  <si>
    <t>00024373</t>
  </si>
  <si>
    <t>00024372</t>
  </si>
  <si>
    <t>00024371</t>
  </si>
  <si>
    <t>00024370</t>
  </si>
  <si>
    <t>00024366</t>
  </si>
  <si>
    <t>00024365</t>
  </si>
  <si>
    <t>00024364</t>
  </si>
  <si>
    <t>0011211</t>
  </si>
  <si>
    <t>0011210</t>
  </si>
  <si>
    <t>0011209</t>
  </si>
  <si>
    <t>0011208</t>
  </si>
  <si>
    <t>0011207</t>
  </si>
  <si>
    <t>0011206</t>
  </si>
  <si>
    <t>0011205</t>
  </si>
  <si>
    <t>0011204</t>
  </si>
  <si>
    <t>0011203</t>
  </si>
  <si>
    <t>0011202</t>
  </si>
  <si>
    <t>0011201</t>
  </si>
  <si>
    <t>0011200</t>
  </si>
  <si>
    <t>0011199</t>
  </si>
  <si>
    <t>0011198</t>
  </si>
  <si>
    <t>0011197</t>
  </si>
  <si>
    <t>0011196</t>
  </si>
  <si>
    <t>0011195</t>
  </si>
  <si>
    <t>0011194</t>
  </si>
  <si>
    <t>0011193</t>
  </si>
  <si>
    <t>0011192</t>
  </si>
  <si>
    <t>0011190</t>
  </si>
  <si>
    <t>0011189</t>
  </si>
  <si>
    <t>0011188</t>
  </si>
  <si>
    <t>0011187</t>
  </si>
  <si>
    <t>TR03444</t>
  </si>
  <si>
    <t>0011186</t>
  </si>
  <si>
    <t>0011185</t>
  </si>
  <si>
    <t>0011184</t>
  </si>
  <si>
    <t>0011183</t>
  </si>
  <si>
    <t>TR03443</t>
  </si>
  <si>
    <t>0011182</t>
  </si>
  <si>
    <t>TR03442</t>
  </si>
  <si>
    <t>0011181</t>
  </si>
  <si>
    <t>0011180</t>
  </si>
  <si>
    <t>0011179</t>
  </si>
  <si>
    <t>0011178</t>
  </si>
  <si>
    <t>0003132</t>
  </si>
  <si>
    <t>0011171</t>
  </si>
  <si>
    <t>0011176</t>
  </si>
  <si>
    <t>0011177</t>
  </si>
  <si>
    <t>0011175</t>
  </si>
  <si>
    <t>0011174</t>
  </si>
  <si>
    <t>0011173</t>
  </si>
  <si>
    <t>0003130</t>
  </si>
  <si>
    <t>0011172</t>
  </si>
  <si>
    <t>0011170</t>
  </si>
  <si>
    <t>ooredoo</t>
  </si>
  <si>
    <t>SILVER COATING</t>
  </si>
  <si>
    <t>STE AUTO SPEED SARL</t>
  </si>
  <si>
    <t>STE GENERALE PNEUS</t>
  </si>
  <si>
    <t>SMCP</t>
  </si>
  <si>
    <t>STE JAAFAR MOTEUR</t>
  </si>
  <si>
    <t>TR03445</t>
  </si>
  <si>
    <t>TR03446</t>
  </si>
  <si>
    <t>TR03447</t>
  </si>
  <si>
    <t>TR03448</t>
  </si>
  <si>
    <t>TR03449</t>
  </si>
  <si>
    <t>TR03450</t>
  </si>
  <si>
    <t>TR03451</t>
  </si>
  <si>
    <t>TR03452</t>
  </si>
  <si>
    <t>00024489</t>
  </si>
  <si>
    <t>00024488</t>
  </si>
  <si>
    <t>00024487</t>
  </si>
  <si>
    <t>00024486</t>
  </si>
  <si>
    <t>00024485</t>
  </si>
  <si>
    <t>00024484</t>
  </si>
  <si>
    <t>00024483</t>
  </si>
  <si>
    <t>00024482</t>
  </si>
  <si>
    <t>00024481</t>
  </si>
  <si>
    <t>00024480</t>
  </si>
  <si>
    <t>00024479</t>
  </si>
  <si>
    <t>00024478</t>
  </si>
  <si>
    <t>00024477</t>
  </si>
  <si>
    <t>00024476</t>
  </si>
  <si>
    <t>00024475</t>
  </si>
  <si>
    <t>00024474</t>
  </si>
  <si>
    <t>00024473</t>
  </si>
  <si>
    <t>00024472</t>
  </si>
  <si>
    <t>00024471</t>
  </si>
  <si>
    <t>00024470</t>
  </si>
  <si>
    <t>00024469</t>
  </si>
  <si>
    <t>00024468</t>
  </si>
  <si>
    <t>00024467</t>
  </si>
  <si>
    <t>00024466</t>
  </si>
  <si>
    <t>00024465</t>
  </si>
  <si>
    <t>00024464</t>
  </si>
  <si>
    <t>00024463</t>
  </si>
  <si>
    <t>00024462</t>
  </si>
  <si>
    <t>00024461</t>
  </si>
  <si>
    <t>00024460</t>
  </si>
  <si>
    <t>00024459</t>
  </si>
  <si>
    <t>00024458</t>
  </si>
  <si>
    <t>00024457</t>
  </si>
  <si>
    <t>00024456</t>
  </si>
  <si>
    <t>00024455</t>
  </si>
  <si>
    <t>00024454</t>
  </si>
  <si>
    <t>00024453</t>
  </si>
  <si>
    <t>00024452</t>
  </si>
  <si>
    <t>00024451</t>
  </si>
  <si>
    <t>00024450</t>
  </si>
  <si>
    <t>00024449</t>
  </si>
  <si>
    <t>00024448</t>
  </si>
  <si>
    <t>00024447</t>
  </si>
  <si>
    <t>00024446</t>
  </si>
  <si>
    <t>00024445</t>
  </si>
  <si>
    <t>00024444</t>
  </si>
  <si>
    <t>00024443</t>
  </si>
  <si>
    <t>00024442</t>
  </si>
  <si>
    <t>00024441</t>
  </si>
  <si>
    <t>00024440</t>
  </si>
  <si>
    <t>00024439</t>
  </si>
  <si>
    <t>00024438</t>
  </si>
  <si>
    <t>00024437</t>
  </si>
  <si>
    <t>00024436</t>
  </si>
  <si>
    <t>00024435</t>
  </si>
  <si>
    <t>00024434</t>
  </si>
  <si>
    <t>00024433</t>
  </si>
  <si>
    <t>00024432</t>
  </si>
  <si>
    <t>00024430</t>
  </si>
  <si>
    <t>00024429</t>
  </si>
  <si>
    <t>00024428</t>
  </si>
  <si>
    <t>00024427</t>
  </si>
  <si>
    <t>00024426</t>
  </si>
  <si>
    <t>00024425</t>
  </si>
  <si>
    <t>00024424</t>
  </si>
  <si>
    <t>00024423</t>
  </si>
  <si>
    <t>00024422</t>
  </si>
  <si>
    <t>00024421</t>
  </si>
  <si>
    <t>0011288</t>
  </si>
  <si>
    <t>0011287</t>
  </si>
  <si>
    <t>0011286</t>
  </si>
  <si>
    <t>0011285</t>
  </si>
  <si>
    <t>0011284</t>
  </si>
  <si>
    <t>0011283</t>
  </si>
  <si>
    <t>0011282</t>
  </si>
  <si>
    <t>0011281</t>
  </si>
  <si>
    <t>0011280</t>
  </si>
  <si>
    <t>0011279</t>
  </si>
  <si>
    <t>0011274</t>
  </si>
  <si>
    <t>0011273</t>
  </si>
  <si>
    <t>0011272</t>
  </si>
  <si>
    <t>0011271</t>
  </si>
  <si>
    <t>0011270</t>
  </si>
  <si>
    <t>0011269</t>
  </si>
  <si>
    <t>0011268</t>
  </si>
  <si>
    <t>0011267</t>
  </si>
  <si>
    <t>0011266</t>
  </si>
  <si>
    <t>0011265</t>
  </si>
  <si>
    <t>0011264</t>
  </si>
  <si>
    <t>0011262</t>
  </si>
  <si>
    <t>0011261</t>
  </si>
  <si>
    <t>VI00529</t>
  </si>
  <si>
    <t>0011212</t>
  </si>
  <si>
    <t>0011260</t>
  </si>
  <si>
    <t>0011259</t>
  </si>
  <si>
    <t>0011258</t>
  </si>
  <si>
    <t>0011257</t>
  </si>
  <si>
    <t>0011256</t>
  </si>
  <si>
    <t>0011255</t>
  </si>
  <si>
    <t>0011254</t>
  </si>
  <si>
    <t>0011252</t>
  </si>
  <si>
    <t>0011251</t>
  </si>
  <si>
    <t>0011250</t>
  </si>
  <si>
    <t>0011249</t>
  </si>
  <si>
    <t>0011248</t>
  </si>
  <si>
    <t>0011247</t>
  </si>
  <si>
    <t>0011246</t>
  </si>
  <si>
    <t>0011244</t>
  </si>
  <si>
    <t>0011243</t>
  </si>
  <si>
    <t>0011242</t>
  </si>
  <si>
    <t>0011241</t>
  </si>
  <si>
    <t>0011215</t>
  </si>
  <si>
    <t>0011240</t>
  </si>
  <si>
    <t>0011239</t>
  </si>
  <si>
    <t>0011238</t>
  </si>
  <si>
    <t>0011237</t>
  </si>
  <si>
    <t>0011236</t>
  </si>
  <si>
    <t>0011235</t>
  </si>
  <si>
    <t>0011234</t>
  </si>
  <si>
    <t>0011233</t>
  </si>
  <si>
    <t>0011232</t>
  </si>
  <si>
    <t>0011231</t>
  </si>
  <si>
    <t>0011229</t>
  </si>
  <si>
    <t>0011228</t>
  </si>
  <si>
    <t>0011227</t>
  </si>
  <si>
    <t>0011226</t>
  </si>
  <si>
    <t>0011225</t>
  </si>
  <si>
    <t>0011224</t>
  </si>
  <si>
    <t>0011223</t>
  </si>
  <si>
    <t>0011222</t>
  </si>
  <si>
    <t>0011221</t>
  </si>
  <si>
    <t>0011220</t>
  </si>
  <si>
    <t>RHON ELECTRIC</t>
  </si>
  <si>
    <t>SINDBAD TRANSWORLD SERVICES</t>
  </si>
  <si>
    <t xml:space="preserve">St・CARPRO    </t>
  </si>
  <si>
    <t>SIB Kchaou</t>
  </si>
  <si>
    <t>BIOPharm Industrie</t>
  </si>
  <si>
    <t>TR03453</t>
  </si>
  <si>
    <t>TR03454</t>
  </si>
  <si>
    <t>TR03455</t>
  </si>
  <si>
    <t>M P</t>
  </si>
  <si>
    <t>00024570</t>
  </si>
  <si>
    <t>00024569</t>
  </si>
  <si>
    <t>00024568</t>
  </si>
  <si>
    <t>00024567</t>
  </si>
  <si>
    <t>00024566</t>
  </si>
  <si>
    <t>00024565</t>
  </si>
  <si>
    <t>00024564</t>
  </si>
  <si>
    <t>00024563</t>
  </si>
  <si>
    <t>00024562</t>
  </si>
  <si>
    <t>00024561</t>
  </si>
  <si>
    <t>00024560</t>
  </si>
  <si>
    <t>00024559</t>
  </si>
  <si>
    <t>00024558</t>
  </si>
  <si>
    <t>00024557</t>
  </si>
  <si>
    <t>00024556</t>
  </si>
  <si>
    <t>00024555</t>
  </si>
  <si>
    <t>00024554</t>
  </si>
  <si>
    <t>00024553</t>
  </si>
  <si>
    <t>00024552</t>
  </si>
  <si>
    <t>00024551</t>
  </si>
  <si>
    <t>00024550</t>
  </si>
  <si>
    <t>00024549</t>
  </si>
  <si>
    <t>00024548</t>
  </si>
  <si>
    <t>00024547</t>
  </si>
  <si>
    <t>00024546</t>
  </si>
  <si>
    <t>00024545</t>
  </si>
  <si>
    <t>00024544</t>
  </si>
  <si>
    <t>00024543</t>
  </si>
  <si>
    <t>00024541</t>
  </si>
  <si>
    <t>00024540</t>
  </si>
  <si>
    <t>00024539</t>
  </si>
  <si>
    <t>00024538</t>
  </si>
  <si>
    <t>00024537</t>
  </si>
  <si>
    <t>00024536</t>
  </si>
  <si>
    <t>00024535</t>
  </si>
  <si>
    <t>00024534</t>
  </si>
  <si>
    <t>00024533</t>
  </si>
  <si>
    <t>00024532</t>
  </si>
  <si>
    <t>00024531</t>
  </si>
  <si>
    <t>00024530</t>
  </si>
  <si>
    <t>00024529</t>
  </si>
  <si>
    <t>00024528</t>
  </si>
  <si>
    <t>00024527</t>
  </si>
  <si>
    <t>00024526</t>
  </si>
  <si>
    <t>00024525</t>
  </si>
  <si>
    <t>00024524</t>
  </si>
  <si>
    <t>00024523</t>
  </si>
  <si>
    <t>00024522</t>
  </si>
  <si>
    <t>00024521</t>
  </si>
  <si>
    <t>00024520</t>
  </si>
  <si>
    <t>00024519</t>
  </si>
  <si>
    <t>00024518</t>
  </si>
  <si>
    <t>00024517</t>
  </si>
  <si>
    <t>00024516</t>
  </si>
  <si>
    <t>00024515</t>
  </si>
  <si>
    <t>00024514</t>
  </si>
  <si>
    <t>00024513</t>
  </si>
  <si>
    <t>00024512</t>
  </si>
  <si>
    <t>00024511</t>
  </si>
  <si>
    <t>00024510</t>
  </si>
  <si>
    <t>00024509</t>
  </si>
  <si>
    <t>00024508</t>
  </si>
  <si>
    <t>00024507</t>
  </si>
  <si>
    <t>00024506</t>
  </si>
  <si>
    <t>00024505</t>
  </si>
  <si>
    <t>00024504</t>
  </si>
  <si>
    <t>00024503</t>
  </si>
  <si>
    <t>00024502</t>
  </si>
  <si>
    <t>00024501</t>
  </si>
  <si>
    <t>00024500</t>
  </si>
  <si>
    <t>00024499</t>
  </si>
  <si>
    <t>00024498</t>
  </si>
  <si>
    <t>00024497</t>
  </si>
  <si>
    <t>00024496</t>
  </si>
  <si>
    <t>00024495</t>
  </si>
  <si>
    <t>00024494</t>
  </si>
  <si>
    <t>00024493</t>
  </si>
  <si>
    <t>00024492</t>
  </si>
  <si>
    <t>00024491</t>
  </si>
  <si>
    <t>00024490</t>
  </si>
  <si>
    <t>0011358</t>
  </si>
  <si>
    <t>0011357</t>
  </si>
  <si>
    <t>0011356</t>
  </si>
  <si>
    <t>0011355</t>
  </si>
  <si>
    <t>0011354</t>
  </si>
  <si>
    <t>0011353</t>
  </si>
  <si>
    <t>0011352</t>
  </si>
  <si>
    <t>0011351</t>
  </si>
  <si>
    <t>0011350</t>
  </si>
  <si>
    <t>0011348</t>
  </si>
  <si>
    <t>0003133</t>
  </si>
  <si>
    <t>0011324</t>
  </si>
  <si>
    <t>0011339</t>
  </si>
  <si>
    <t>0011338</t>
  </si>
  <si>
    <t>0011337</t>
  </si>
  <si>
    <t>0011336</t>
  </si>
  <si>
    <t>0011335</t>
  </si>
  <si>
    <t>0011334</t>
  </si>
  <si>
    <t>0011333</t>
  </si>
  <si>
    <t>0011332</t>
  </si>
  <si>
    <t>0011331</t>
  </si>
  <si>
    <t>0011330</t>
  </si>
  <si>
    <t>0011329</t>
  </si>
  <si>
    <t>0011328</t>
  </si>
  <si>
    <t>0011327</t>
  </si>
  <si>
    <t>0011326</t>
  </si>
  <si>
    <t>0011325</t>
  </si>
  <si>
    <t>0011323</t>
  </si>
  <si>
    <t>0011322</t>
  </si>
  <si>
    <t>0011321</t>
  </si>
  <si>
    <t>0011320</t>
  </si>
  <si>
    <t>0011319</t>
  </si>
  <si>
    <t>0011318</t>
  </si>
  <si>
    <t>0011317</t>
  </si>
  <si>
    <t>0011316</t>
  </si>
  <si>
    <t>0011315</t>
  </si>
  <si>
    <t>0011314</t>
  </si>
  <si>
    <t>0011313</t>
  </si>
  <si>
    <t>0011312</t>
  </si>
  <si>
    <t>0011311</t>
  </si>
  <si>
    <t>0011310</t>
  </si>
  <si>
    <t>0011309</t>
  </si>
  <si>
    <t>0011308</t>
  </si>
  <si>
    <t>0011307</t>
  </si>
  <si>
    <t>0011306</t>
  </si>
  <si>
    <t>0011305</t>
  </si>
  <si>
    <t>0011304</t>
  </si>
  <si>
    <t>0011303</t>
  </si>
  <si>
    <t>0011302</t>
  </si>
  <si>
    <t>0011301</t>
  </si>
  <si>
    <t>0011300</t>
  </si>
  <si>
    <t>0011299</t>
  </si>
  <si>
    <t>0011298</t>
  </si>
  <si>
    <t>0011297</t>
  </si>
  <si>
    <t>0011296</t>
  </si>
  <si>
    <t>0011295</t>
  </si>
  <si>
    <t>0011294</t>
  </si>
  <si>
    <t>0011293</t>
  </si>
  <si>
    <t>0011292</t>
  </si>
  <si>
    <t>0011291</t>
  </si>
  <si>
    <t>0011290</t>
  </si>
  <si>
    <t>0011275</t>
  </si>
  <si>
    <t>0011278</t>
  </si>
  <si>
    <t>VI00530</t>
  </si>
  <si>
    <t>0011277</t>
  </si>
  <si>
    <t>DAR ZAGHOUAN</t>
  </si>
  <si>
    <t>UNITEC+</t>
  </si>
  <si>
    <t>TRY&amp;BUY</t>
  </si>
  <si>
    <t>STE JOUINI METAUX</t>
  </si>
  <si>
    <t>SGS</t>
  </si>
  <si>
    <t>A.PAVE</t>
  </si>
  <si>
    <t>GENERAL INDUSTRIAL PROCESS</t>
  </si>
  <si>
    <t>H.P. AUTOMATISME</t>
  </si>
  <si>
    <t>TR03456</t>
  </si>
  <si>
    <t>TR03457</t>
  </si>
  <si>
    <t>TR03458</t>
  </si>
  <si>
    <t>TR03459</t>
  </si>
  <si>
    <t>TR03460</t>
  </si>
  <si>
    <t>TR03461</t>
  </si>
  <si>
    <t>TR03462</t>
  </si>
  <si>
    <t>TR03463</t>
  </si>
  <si>
    <t>TR03464</t>
  </si>
  <si>
    <t>TR03465</t>
  </si>
  <si>
    <t>TR03466</t>
  </si>
  <si>
    <t>TR03467</t>
  </si>
  <si>
    <t>TR03468</t>
  </si>
  <si>
    <t>VI00531</t>
  </si>
  <si>
    <t>VI00532</t>
  </si>
  <si>
    <t>00024614</t>
  </si>
  <si>
    <t>00024613</t>
  </si>
  <si>
    <t>00024612</t>
  </si>
  <si>
    <t>00024611</t>
  </si>
  <si>
    <t>00024610</t>
  </si>
  <si>
    <t>00024609</t>
  </si>
  <si>
    <t>00024608</t>
  </si>
  <si>
    <t>00024607</t>
  </si>
  <si>
    <t>00024606</t>
  </si>
  <si>
    <t>00024605</t>
  </si>
  <si>
    <t>00024604</t>
  </si>
  <si>
    <t>00024603</t>
  </si>
  <si>
    <t>00024602</t>
  </si>
  <si>
    <t>00024601</t>
  </si>
  <si>
    <t>00024600</t>
  </si>
  <si>
    <t>00024599</t>
  </si>
  <si>
    <t>00024598</t>
  </si>
  <si>
    <t>00024597</t>
  </si>
  <si>
    <t>00024596</t>
  </si>
  <si>
    <t>00024595</t>
  </si>
  <si>
    <t>00024594</t>
  </si>
  <si>
    <t>00024593</t>
  </si>
  <si>
    <t>00024592</t>
  </si>
  <si>
    <t>00024591</t>
  </si>
  <si>
    <t>00024590</t>
  </si>
  <si>
    <t>00024589</t>
  </si>
  <si>
    <t>00024588</t>
  </si>
  <si>
    <t>00024587</t>
  </si>
  <si>
    <t>00024586</t>
  </si>
  <si>
    <t>00024585</t>
  </si>
  <si>
    <t>00024584</t>
  </si>
  <si>
    <t>00024583</t>
  </si>
  <si>
    <t>00024582</t>
  </si>
  <si>
    <t>00024581</t>
  </si>
  <si>
    <t>00024580</t>
  </si>
  <si>
    <t>00024579</t>
  </si>
  <si>
    <t>00024578</t>
  </si>
  <si>
    <t>00024577</t>
  </si>
  <si>
    <t>00024576</t>
  </si>
  <si>
    <t>00024575</t>
  </si>
  <si>
    <t>00024574</t>
  </si>
  <si>
    <t>00024573</t>
  </si>
  <si>
    <t>00024572</t>
  </si>
  <si>
    <t>00024571</t>
  </si>
  <si>
    <t>0011043</t>
  </si>
  <si>
    <t>0011042</t>
  </si>
  <si>
    <t>0011040</t>
  </si>
  <si>
    <t>0011039</t>
  </si>
  <si>
    <t>0011038</t>
  </si>
  <si>
    <t>0011037</t>
  </si>
  <si>
    <t>0011036</t>
  </si>
  <si>
    <t>0011035</t>
  </si>
  <si>
    <t>0011034</t>
  </si>
  <si>
    <t>0011033</t>
  </si>
  <si>
    <t>0011032</t>
  </si>
  <si>
    <t>0011031</t>
  </si>
  <si>
    <t>0011030</t>
  </si>
  <si>
    <t>0011029</t>
  </si>
  <si>
    <t>0011345</t>
  </si>
  <si>
    <t>0011344</t>
  </si>
  <si>
    <t>0011028</t>
  </si>
  <si>
    <t>TR03473</t>
  </si>
  <si>
    <t>0011027</t>
  </si>
  <si>
    <t>0011026</t>
  </si>
  <si>
    <t>TR03472</t>
  </si>
  <si>
    <t>TR03471</t>
  </si>
  <si>
    <t>TR03470</t>
  </si>
  <si>
    <t>0011375</t>
  </si>
  <si>
    <t>0011374</t>
  </si>
  <si>
    <t>0011373</t>
  </si>
  <si>
    <t>0011372</t>
  </si>
  <si>
    <t>0011371</t>
  </si>
  <si>
    <t>0011370</t>
  </si>
  <si>
    <t>VI00534</t>
  </si>
  <si>
    <t>VI00533</t>
  </si>
  <si>
    <t>0011362</t>
  </si>
  <si>
    <t>0011343</t>
  </si>
  <si>
    <t>0011368</t>
  </si>
  <si>
    <t>0011369</t>
  </si>
  <si>
    <t>0011341</t>
  </si>
  <si>
    <t>0011367</t>
  </si>
  <si>
    <t>0011361</t>
  </si>
  <si>
    <t>STE DEVELOPPEMENT DE VISION</t>
  </si>
  <si>
    <t>TR03469</t>
  </si>
  <si>
    <t>TR03474</t>
  </si>
  <si>
    <t>TR03475</t>
  </si>
  <si>
    <t>TR03476</t>
  </si>
  <si>
    <t>TR03477</t>
  </si>
  <si>
    <t>TR03478</t>
  </si>
  <si>
    <t>R</t>
  </si>
  <si>
    <t>Devise:    _x000C_</t>
  </si>
  <si>
    <t>Statut: OPEN</t>
  </si>
  <si>
    <t>Date fin: 01/12/23</t>
  </si>
  <si>
    <t>A:</t>
  </si>
  <si>
    <t>Compte:</t>
  </si>
  <si>
    <t>Date CG:</t>
  </si>
  <si>
    <t>Eff comp:</t>
  </si>
  <si>
    <t>validité:</t>
  </si>
  <si>
    <t>Date:</t>
  </si>
  <si>
    <t>To: CT</t>
  </si>
  <si>
    <t>CT</t>
  </si>
  <si>
    <t>t Method:</t>
  </si>
  <si>
    <t>Paymen</t>
  </si>
  <si>
    <t>échéance:</t>
  </si>
  <si>
    <t>Date d'</t>
  </si>
  <si>
    <t>A: 00000000</t>
  </si>
  <si>
    <t>éférence:</t>
  </si>
  <si>
    <t>Banque:</t>
  </si>
  <si>
    <t>imen</t>
  </si>
  <si>
    <t>t soumis par:</t>
  </si>
  <si>
    <t>:                     Rappor</t>
  </si>
  <si>
    <t>DE RAPPORT</t>
  </si>
  <si>
    <t>CRITERE</t>
  </si>
  <si>
    <t>Hre: 16:33:45</t>
  </si>
  <si>
    <t>PROD</t>
  </si>
  <si>
    <t>Page:</t>
  </si>
  <si>
    <t>Date: 01/12/23</t>
  </si>
  <si>
    <t>s chèques</t>
  </si>
  <si>
    <t>statut de</t>
  </si>
  <si>
    <t>27.6.5.18 EDIT</t>
  </si>
  <si>
    <t>p</t>
  </si>
  <si>
    <t>_x000C_arcrrp.</t>
  </si>
  <si>
    <t>on ------</t>
  </si>
  <si>
    <t>in d'éditi</t>
  </si>
  <si>
    <t>------ F</t>
  </si>
  <si>
    <t>6,778,226.918</t>
  </si>
  <si>
    <t>TND Totaux état :</t>
  </si>
  <si>
    <t>-----------------</t>
  </si>
  <si>
    <t>ob:</t>
  </si>
  <si>
    <t>Vérif gl</t>
  </si>
  <si>
    <t>ouverts:</t>
  </si>
  <si>
    <t>Chèques</t>
  </si>
  <si>
    <t>503,893.083</t>
  </si>
  <si>
    <t>Totaux banque:</t>
  </si>
  <si>
    <t>P/BNA+TESTOUR-9834870</t>
  </si>
  <si>
    <t>1,767.013</t>
  </si>
  <si>
    <t>23801533</t>
  </si>
  <si>
    <t>P/BH+NEFZA-5667143</t>
  </si>
  <si>
    <t>2,280.548</t>
  </si>
  <si>
    <t>23801517</t>
  </si>
  <si>
    <t>P/BH+NEFZA-5667142</t>
  </si>
  <si>
    <t>2,300.000</t>
  </si>
  <si>
    <t>23801518</t>
  </si>
  <si>
    <t>P/B ZIT+SILI-4001042</t>
  </si>
  <si>
    <t>2,735.263</t>
  </si>
  <si>
    <t>SOCIETE KHMIRI MOHAMED</t>
  </si>
  <si>
    <t>8R11115</t>
  </si>
  <si>
    <t>23801535</t>
  </si>
  <si>
    <t>P/BT+SILI-1144150</t>
  </si>
  <si>
    <t>4,927.351</t>
  </si>
  <si>
    <t>23801484</t>
  </si>
  <si>
    <t>999.000</t>
  </si>
  <si>
    <t>P/BNA+ROUHIA-9586911</t>
  </si>
  <si>
    <t>2,324.932</t>
  </si>
  <si>
    <t>23801494</t>
  </si>
  <si>
    <t>5,000.000</t>
  </si>
  <si>
    <t>23801482</t>
  </si>
  <si>
    <t>5,520.555</t>
  </si>
  <si>
    <t>23801481</t>
  </si>
  <si>
    <t>P/BIAT+JEND-0003201</t>
  </si>
  <si>
    <t>7,125.547</t>
  </si>
  <si>
    <t>23801514</t>
  </si>
  <si>
    <t>P/BIAT+JEND-0003199</t>
  </si>
  <si>
    <t>6,000.000</t>
  </si>
  <si>
    <t>23801515</t>
  </si>
  <si>
    <t>P/BIAT+JEND-0003200</t>
  </si>
  <si>
    <t>23801516</t>
  </si>
  <si>
    <t>P/UIB+BEJA-9896075</t>
  </si>
  <si>
    <t>3,692.850</t>
  </si>
  <si>
    <t>23801505</t>
  </si>
  <si>
    <t>P/STB+KEF-0000837</t>
  </si>
  <si>
    <t>4,274.726</t>
  </si>
  <si>
    <t>23801526</t>
  </si>
  <si>
    <t>4,500.000</t>
  </si>
  <si>
    <t>8,622.315</t>
  </si>
  <si>
    <t>P/BNA+ERROUHIA-9723485</t>
  </si>
  <si>
    <t>6,750.770</t>
  </si>
  <si>
    <t>23801536</t>
  </si>
  <si>
    <t>4,485.805</t>
  </si>
  <si>
    <t>P/BNA+BOUSALEM-8724939</t>
  </si>
  <si>
    <t>948.853</t>
  </si>
  <si>
    <t>23801513</t>
  </si>
  <si>
    <t>P/BNA+BOUSALEM-8724938</t>
  </si>
  <si>
    <t>940.000</t>
  </si>
  <si>
    <t>23801512</t>
  </si>
  <si>
    <t>P/STB+TESTOUR-0000018</t>
  </si>
  <si>
    <t>9,232.591</t>
  </si>
  <si>
    <t>23801495</t>
  </si>
  <si>
    <t>P/UIB+BEJA-9896095</t>
  </si>
  <si>
    <t>23801511</t>
  </si>
  <si>
    <t>P/UIB+BEJA-9896094</t>
  </si>
  <si>
    <t>23801510</t>
  </si>
  <si>
    <t>P/ATB+KEF-8750283</t>
  </si>
  <si>
    <t>2,089.031</t>
  </si>
  <si>
    <t>23801530</t>
  </si>
  <si>
    <t>2,808.077</t>
  </si>
  <si>
    <t>1,002.000</t>
  </si>
  <si>
    <t>----------------------</t>
  </si>
  <si>
    <t>---------</t>
  </si>
  <si>
    <t>--------</t>
  </si>
  <si>
    <t>------------------</t>
  </si>
  <si>
    <t>----------------------------</t>
  </si>
  <si>
    <t>Hre: 16:33:44</t>
  </si>
  <si>
    <t>1,001.000</t>
  </si>
  <si>
    <t>7,312.039</t>
  </si>
  <si>
    <t>P/BNA+TESTOUR-9834869</t>
  </si>
  <si>
    <t>1,700.000</t>
  </si>
  <si>
    <t>23801532</t>
  </si>
  <si>
    <t>P/BIAT+TESTOUR-0000468</t>
  </si>
  <si>
    <t>4,793.807</t>
  </si>
  <si>
    <t>23801489</t>
  </si>
  <si>
    <t>P/STB+NEFZA-0001319</t>
  </si>
  <si>
    <t>700.000</t>
  </si>
  <si>
    <t>23801519</t>
  </si>
  <si>
    <t>3,000.000</t>
  </si>
  <si>
    <t>23801483</t>
  </si>
  <si>
    <t>999.926</t>
  </si>
  <si>
    <t>P/UIB+BEJA-9896074</t>
  </si>
  <si>
    <t>23801506</t>
  </si>
  <si>
    <t>P/UBCI+KEF-1812734</t>
  </si>
  <si>
    <t>2,511.300</t>
  </si>
  <si>
    <t>23801501</t>
  </si>
  <si>
    <t>P/BNA+TESTOUR-9834868</t>
  </si>
  <si>
    <t>1,500.000</t>
  </si>
  <si>
    <t>23801531</t>
  </si>
  <si>
    <t>2,000.000</t>
  </si>
  <si>
    <t>P/ATTIJ BK+JEND-004208</t>
  </si>
  <si>
    <t>2,500.000</t>
  </si>
  <si>
    <t>23801527</t>
  </si>
  <si>
    <t>4,519.136</t>
  </si>
  <si>
    <t>1,093.937</t>
  </si>
  <si>
    <t>1,100.000</t>
  </si>
  <si>
    <t>P/BH+JND-5168381</t>
  </si>
  <si>
    <t>23801568</t>
  </si>
  <si>
    <t>P/BT+SILI-1593558</t>
  </si>
  <si>
    <t>23801492</t>
  </si>
  <si>
    <t>P/BH+JND-5168382</t>
  </si>
  <si>
    <t>1,000.000</t>
  </si>
  <si>
    <t>23801569</t>
  </si>
  <si>
    <t>3,963.012</t>
  </si>
  <si>
    <t>P/BH+SILI-4946411</t>
  </si>
  <si>
    <t>811.700</t>
  </si>
  <si>
    <t>23801575</t>
  </si>
  <si>
    <t>P/BIAT+JEND-0005297</t>
  </si>
  <si>
    <t>926.300</t>
  </si>
  <si>
    <t>23801539</t>
  </si>
  <si>
    <t>P/UIB+BEJA-9896103</t>
  </si>
  <si>
    <t>2,708.561</t>
  </si>
  <si>
    <t>23801556</t>
  </si>
  <si>
    <t>11,135.732</t>
  </si>
  <si>
    <t>1,977.936</t>
  </si>
  <si>
    <t>23801542</t>
  </si>
  <si>
    <t>13,590.470</t>
  </si>
  <si>
    <t>P/BTE+BEJA-6100873</t>
  </si>
  <si>
    <t>21,064.436</t>
  </si>
  <si>
    <t>23801559</t>
  </si>
  <si>
    <t>6,284.148</t>
  </si>
  <si>
    <t>P/BT+SILI-1474867</t>
  </si>
  <si>
    <t>3,365.290</t>
  </si>
  <si>
    <t>23801534</t>
  </si>
  <si>
    <t>4,048.588</t>
  </si>
  <si>
    <t>P/STB+K SENANE-0000984</t>
  </si>
  <si>
    <t>1,219.155</t>
  </si>
  <si>
    <t>23801572</t>
  </si>
  <si>
    <t>765.553</t>
  </si>
  <si>
    <t>P/BQ ZIT+KEF-4002141</t>
  </si>
  <si>
    <t>5,215.073</t>
  </si>
  <si>
    <t>23801574</t>
  </si>
  <si>
    <t>10,000.000</t>
  </si>
  <si>
    <t>P/BT+SILI-1856936</t>
  </si>
  <si>
    <t>1,247.384</t>
  </si>
  <si>
    <t>23801548</t>
  </si>
  <si>
    <t>P/STB+TESTOUR-0000519</t>
  </si>
  <si>
    <t>6,276.710</t>
  </si>
  <si>
    <t>23801497</t>
  </si>
  <si>
    <t>P/ATTIJ BK+JEND-004945</t>
  </si>
  <si>
    <t>3,688.014</t>
  </si>
  <si>
    <t>23801550</t>
  </si>
  <si>
    <t>P/STB+TESTOUR-0000520</t>
  </si>
  <si>
    <t>5,086.966</t>
  </si>
  <si>
    <t>23801498</t>
  </si>
  <si>
    <t>P/BT+DAHMANI-1228519</t>
  </si>
  <si>
    <t>2,322.089</t>
  </si>
  <si>
    <t>STE COMPTOIR AGRICOLE.NORD</t>
  </si>
  <si>
    <t>8R11102</t>
  </si>
  <si>
    <t>23801558</t>
  </si>
  <si>
    <t>2,910.297</t>
  </si>
  <si>
    <t>P/BNA+BOUSALEM-9683694</t>
  </si>
  <si>
    <t>790.655</t>
  </si>
  <si>
    <t>23801576</t>
  </si>
  <si>
    <t>4,232.348</t>
  </si>
  <si>
    <t>P/BIAT+JEND-0005296</t>
  </si>
  <si>
    <t>926.301</t>
  </si>
  <si>
    <t>23801537</t>
  </si>
  <si>
    <t>7,676.251</t>
  </si>
  <si>
    <t>P/BNA+KEF-8967760</t>
  </si>
  <si>
    <t>399.948</t>
  </si>
  <si>
    <t>BOUAIN RAMLA BENT ABDELHAMID</t>
  </si>
  <si>
    <t>8R11118</t>
  </si>
  <si>
    <t>23801560</t>
  </si>
  <si>
    <t>12,935.922</t>
  </si>
  <si>
    <t>P/BH+JND-5168380</t>
  </si>
  <si>
    <t>1,443.151</t>
  </si>
  <si>
    <t>23801567</t>
  </si>
  <si>
    <t>P/BNA+MAKTHAR-3507022</t>
  </si>
  <si>
    <t>2,457.324</t>
  </si>
  <si>
    <t>23801524</t>
  </si>
  <si>
    <t>P/BNA+MAKTHAR-7379987</t>
  </si>
  <si>
    <t>3,348.467</t>
  </si>
  <si>
    <t>23801523</t>
  </si>
  <si>
    <t>P/UBCI+KEF-1951216</t>
  </si>
  <si>
    <t>3,821.462</t>
  </si>
  <si>
    <t>23801549</t>
  </si>
  <si>
    <t>4,575.062</t>
  </si>
  <si>
    <t>P/STB+TESTOUR-0000539</t>
  </si>
  <si>
    <t>3,279.642</t>
  </si>
  <si>
    <t>23801552</t>
  </si>
  <si>
    <t>P/BQ ZIT+JEND-4000670</t>
  </si>
  <si>
    <t>3,965.352</t>
  </si>
  <si>
    <t>23801488</t>
  </si>
  <si>
    <t>P/BQ ZIT+BOUSALEM-4000</t>
  </si>
  <si>
    <t>2,890.000</t>
  </si>
  <si>
    <t>23801564</t>
  </si>
  <si>
    <t>P/BQ ZIT+JEND-4000672</t>
  </si>
  <si>
    <t>4,000.000</t>
  </si>
  <si>
    <t>23801487</t>
  </si>
  <si>
    <t>P/BNA+ERROU-0148035</t>
  </si>
  <si>
    <t>2,259.025</t>
  </si>
  <si>
    <t>23801544</t>
  </si>
  <si>
    <t>2,353.972</t>
  </si>
  <si>
    <t>23801563</t>
  </si>
  <si>
    <t>P/BIAT+JEND-0005271</t>
  </si>
  <si>
    <t>671.555</t>
  </si>
  <si>
    <t>23801503</t>
  </si>
  <si>
    <t>P/BIAT+TESTOUR-0000476</t>
  </si>
  <si>
    <t>2,776.735</t>
  </si>
  <si>
    <t>23801547</t>
  </si>
  <si>
    <t>P/BT+SILI-1593557</t>
  </si>
  <si>
    <t>5,546.672</t>
  </si>
  <si>
    <t>23801491</t>
  </si>
  <si>
    <t>3,500.000</t>
  </si>
  <si>
    <t>23801551</t>
  </si>
  <si>
    <t>P/ZIT BQ+KEF-4001773</t>
  </si>
  <si>
    <t>6,441.889</t>
  </si>
  <si>
    <t>SALWA BENT HASSEN ZDIRI</t>
  </si>
  <si>
    <t>8R11068</t>
  </si>
  <si>
    <t>23801557</t>
  </si>
  <si>
    <t>4,687.012</t>
  </si>
  <si>
    <t>P/BNA+MAKTHAR-8855749</t>
  </si>
  <si>
    <t>9,387.208</t>
  </si>
  <si>
    <t>23801579</t>
  </si>
  <si>
    <t>1,945.555</t>
  </si>
  <si>
    <t>P/BNA+ERROU-9723498</t>
  </si>
  <si>
    <t>3,488.338</t>
  </si>
  <si>
    <t>23801580</t>
  </si>
  <si>
    <t>5,605.702</t>
  </si>
  <si>
    <t>P/BNA+SERS-7370800</t>
  </si>
  <si>
    <t>786.204</t>
  </si>
  <si>
    <t>23801522</t>
  </si>
  <si>
    <t>2,764.327</t>
  </si>
  <si>
    <t>23801529</t>
  </si>
  <si>
    <t>P/BNA+MAKTHAR-8855748</t>
  </si>
  <si>
    <t>4,561.615</t>
  </si>
  <si>
    <t>23801578</t>
  </si>
  <si>
    <t>23801528</t>
  </si>
  <si>
    <t>P/BNA+BOUSALEM-8724889</t>
  </si>
  <si>
    <t>789.000</t>
  </si>
  <si>
    <t>23801577</t>
  </si>
  <si>
    <t>10,349.538</t>
  </si>
  <si>
    <t>P/BIAT+JEND-0005295</t>
  </si>
  <si>
    <t>23801555</t>
  </si>
  <si>
    <t>P/BH+JND-5168384</t>
  </si>
  <si>
    <t>23801571</t>
  </si>
  <si>
    <t>1,143.369</t>
  </si>
  <si>
    <t>P/BQ ZIT+BOUS-4000657</t>
  </si>
  <si>
    <t>23801566</t>
  </si>
  <si>
    <t>1,090.316</t>
  </si>
  <si>
    <t>P/BH+JND-5168383</t>
  </si>
  <si>
    <t>23801570</t>
  </si>
  <si>
    <t>P/BH+SILI-4946404</t>
  </si>
  <si>
    <t>11,520.386</t>
  </si>
  <si>
    <t>23801502</t>
  </si>
  <si>
    <t>23801561</t>
  </si>
  <si>
    <t>P/UIB+BEJA-9896104</t>
  </si>
  <si>
    <t>885.599</t>
  </si>
  <si>
    <t>23801541</t>
  </si>
  <si>
    <t>23801562</t>
  </si>
  <si>
    <t>P/BNA+ERROUHIA-9723497</t>
  </si>
  <si>
    <t>23801581</t>
  </si>
  <si>
    <t>P/STB+TABARKA-0000001</t>
  </si>
  <si>
    <t>8,511.513</t>
  </si>
  <si>
    <t>STE SOUADI AUTO</t>
  </si>
  <si>
    <t>8R10080</t>
  </si>
  <si>
    <t>23801521</t>
  </si>
  <si>
    <t>P/BIAT+KEF-0001598</t>
  </si>
  <si>
    <t>2,942.765</t>
  </si>
  <si>
    <t>OTHMANI MONCEF BEN LAKHDAR</t>
  </si>
  <si>
    <t>8R11062</t>
  </si>
  <si>
    <t>23801582</t>
  </si>
  <si>
    <t>7,000.000</t>
  </si>
  <si>
    <t>P/STB+SILI-0008299</t>
  </si>
  <si>
    <t>2,617.361</t>
  </si>
  <si>
    <t>23801525</t>
  </si>
  <si>
    <t>23801565</t>
  </si>
  <si>
    <t>897.139</t>
  </si>
  <si>
    <t>STB JENDOUBA</t>
  </si>
  <si>
    <t>Compte: 53280000</t>
  </si>
  <si>
    <t>584,171.494</t>
  </si>
  <si>
    <t>P/BIAT+GAFSA-0000531</t>
  </si>
  <si>
    <t>16,044.588</t>
  </si>
  <si>
    <t>23701422</t>
  </si>
  <si>
    <t>P/UIB+KASSERINE-937786</t>
  </si>
  <si>
    <t>631.819</t>
  </si>
  <si>
    <t>23701438</t>
  </si>
  <si>
    <t>P/BIAT+GAFSA-0000529</t>
  </si>
  <si>
    <t>24,730.840</t>
  </si>
  <si>
    <t>23701427</t>
  </si>
  <si>
    <t>P/BIAT+GAFSA-0000526</t>
  </si>
  <si>
    <t>20,599.155</t>
  </si>
  <si>
    <t>23701426</t>
  </si>
  <si>
    <t>2,210.281</t>
  </si>
  <si>
    <t>23701420</t>
  </si>
  <si>
    <t>P/BIAT+HAJJI MALEK-000</t>
  </si>
  <si>
    <t>31,877.460</t>
  </si>
  <si>
    <t>23701424</t>
  </si>
  <si>
    <t>P/STB+SBEITLA-0000117</t>
  </si>
  <si>
    <t>13,472.404</t>
  </si>
  <si>
    <t>BARHOUMI WISSEM B MOHAMED</t>
  </si>
  <si>
    <t>7R16090</t>
  </si>
  <si>
    <t>23701431</t>
  </si>
  <si>
    <t>P/BNA+KEBILI-9406830</t>
  </si>
  <si>
    <t>8,969.389</t>
  </si>
  <si>
    <t>23701418</t>
  </si>
  <si>
    <t>P/BIAT+GAFSA-0000532</t>
  </si>
  <si>
    <t>22,366.128</t>
  </si>
  <si>
    <t>23701421</t>
  </si>
  <si>
    <t>P/STB+SBEITLA-0000116</t>
  </si>
  <si>
    <t>5,412.313</t>
  </si>
  <si>
    <t>23701433</t>
  </si>
  <si>
    <t>P/BNA+THALA-9461703</t>
  </si>
  <si>
    <t>6,200.000</t>
  </si>
  <si>
    <t>23701435</t>
  </si>
  <si>
    <t>P/BNA+THALA-9461704</t>
  </si>
  <si>
    <t>6,152.736</t>
  </si>
  <si>
    <t>23701436</t>
  </si>
  <si>
    <t>2,722.798</t>
  </si>
  <si>
    <t>23701413</t>
  </si>
  <si>
    <t>P/UIB+KASSERINE-937785</t>
  </si>
  <si>
    <t>3,822.000</t>
  </si>
  <si>
    <t>23701393</t>
  </si>
  <si>
    <t>P/BNA+FERIANA-9199328</t>
  </si>
  <si>
    <t>2,452.490</t>
  </si>
  <si>
    <t>7r16082</t>
  </si>
  <si>
    <t>23701437</t>
  </si>
  <si>
    <t>P/UIB+KASSERINE-937784</t>
  </si>
  <si>
    <t>23701396</t>
  </si>
  <si>
    <t>P/UIB+NAFTA-2281424</t>
  </si>
  <si>
    <t>23701415</t>
  </si>
  <si>
    <t>P/BIAT+KASSERINE-00005</t>
  </si>
  <si>
    <t>1,248.670</t>
  </si>
  <si>
    <t>STE NIZAR HASNI</t>
  </si>
  <si>
    <t>7R16088</t>
  </si>
  <si>
    <t>23701428</t>
  </si>
  <si>
    <t>P/BNA+MEKNASY-9199161</t>
  </si>
  <si>
    <t>23701398</t>
  </si>
  <si>
    <t>P/BNA+MEKNASY-9199162</t>
  </si>
  <si>
    <t>23701399</t>
  </si>
  <si>
    <t>3,450.000</t>
  </si>
  <si>
    <t>23701395</t>
  </si>
  <si>
    <t>P/BNA+JELMA-9532205</t>
  </si>
  <si>
    <t>23701403</t>
  </si>
  <si>
    <t>P/BNA+MEKNASY-9199163</t>
  </si>
  <si>
    <t>4,512.713</t>
  </si>
  <si>
    <t>23701400</t>
  </si>
  <si>
    <t>P/BNA+JELMA-9532203</t>
  </si>
  <si>
    <t>5,367.722</t>
  </si>
  <si>
    <t>23701401</t>
  </si>
  <si>
    <t>P/BNA+JELMA-9532204</t>
  </si>
  <si>
    <t>23701402</t>
  </si>
  <si>
    <t>P/WIFAK+SAIDA-0000249</t>
  </si>
  <si>
    <t>4,065.328</t>
  </si>
  <si>
    <t>23701405</t>
  </si>
  <si>
    <t>2,800.361</t>
  </si>
  <si>
    <t>23701394</t>
  </si>
  <si>
    <t>P/BIAT+GAFSA-0000527</t>
  </si>
  <si>
    <t>18,133.362</t>
  </si>
  <si>
    <t>23701425</t>
  </si>
  <si>
    <t>P/BIAT+GAFSA-0000530</t>
  </si>
  <si>
    <t>11,026.592</t>
  </si>
  <si>
    <t>23701423</t>
  </si>
  <si>
    <t>1,200.000</t>
  </si>
  <si>
    <t>23701430</t>
  </si>
  <si>
    <t>23701429</t>
  </si>
  <si>
    <t>2,361.371</t>
  </si>
  <si>
    <t>23701352</t>
  </si>
  <si>
    <t>4,030.000</t>
  </si>
  <si>
    <t>P/BNA+MEKNASY-9199069</t>
  </si>
  <si>
    <t>23701363</t>
  </si>
  <si>
    <t>P/WIFAK+SAIDA-0000247</t>
  </si>
  <si>
    <t>3,691.627</t>
  </si>
  <si>
    <t>23701409</t>
  </si>
  <si>
    <t>P/UIB+NAFTA-2281425</t>
  </si>
  <si>
    <t>1,800.000</t>
  </si>
  <si>
    <t>23701417</t>
  </si>
  <si>
    <t>P/ATB+TOZEUR-0000076</t>
  </si>
  <si>
    <t>23701360</t>
  </si>
  <si>
    <t>P/STB+RDEYEF-0000492</t>
  </si>
  <si>
    <t>2,299.759</t>
  </si>
  <si>
    <t>23701353</t>
  </si>
  <si>
    <t>P/UIB+NAFTA-2281474</t>
  </si>
  <si>
    <t>2,078.893</t>
  </si>
  <si>
    <t>23701356</t>
  </si>
  <si>
    <t>4,338.000</t>
  </si>
  <si>
    <t>6,062.015</t>
  </si>
  <si>
    <t>P/BIAT+KEBILI-0002276</t>
  </si>
  <si>
    <t>3,024.617</t>
  </si>
  <si>
    <t>23701375</t>
  </si>
  <si>
    <t>2,943.365</t>
  </si>
  <si>
    <t>P/BNA+KEBILI-9406813</t>
  </si>
  <si>
    <t>7,568.041</t>
  </si>
  <si>
    <t>23701370</t>
  </si>
  <si>
    <t>P/WIFAK+SAIDA-0000323</t>
  </si>
  <si>
    <t>2,603.240</t>
  </si>
  <si>
    <t>23701366</t>
  </si>
  <si>
    <t>P/BNA+KEBILI-9406812</t>
  </si>
  <si>
    <t>7,500.000</t>
  </si>
  <si>
    <t>23701369</t>
  </si>
  <si>
    <t>2,393.590</t>
  </si>
  <si>
    <t>10,407.579</t>
  </si>
  <si>
    <t>P/WIFAK+SAIDA-0000325</t>
  </si>
  <si>
    <t>3,428.732</t>
  </si>
  <si>
    <t>23701406</t>
  </si>
  <si>
    <t>P/STB+REDEYEF-0000495</t>
  </si>
  <si>
    <t>3,087.831</t>
  </si>
  <si>
    <t>23701412</t>
  </si>
  <si>
    <t>2,525.369</t>
  </si>
  <si>
    <t>23701362</t>
  </si>
  <si>
    <t>2,423.322</t>
  </si>
  <si>
    <t>2,426.155</t>
  </si>
  <si>
    <t>2,388.121</t>
  </si>
  <si>
    <t>2,114.709</t>
  </si>
  <si>
    <t>P/BNA+KEBILI-9406829</t>
  </si>
  <si>
    <t>8,500.000</t>
  </si>
  <si>
    <t>23701419</t>
  </si>
  <si>
    <t>3,457.219</t>
  </si>
  <si>
    <t>2,540.219</t>
  </si>
  <si>
    <t>23701354</t>
  </si>
  <si>
    <t>P/BNA+THALA-9461682</t>
  </si>
  <si>
    <t>4,370.000</t>
  </si>
  <si>
    <t>23701378</t>
  </si>
  <si>
    <t>P/WIFAK+SAIDA-0000246</t>
  </si>
  <si>
    <t>23701410</t>
  </si>
  <si>
    <t>P/BIAT+GAFSA-0000511</t>
  </si>
  <si>
    <t>28,779.911</t>
  </si>
  <si>
    <t>23701387</t>
  </si>
  <si>
    <t>P/ATB+TOZEUR-0000075</t>
  </si>
  <si>
    <t>23701361</t>
  </si>
  <si>
    <t>P/BIAT+GAFSA-0000513</t>
  </si>
  <si>
    <t>32,037.830</t>
  </si>
  <si>
    <t>23701384</t>
  </si>
  <si>
    <t>P/WIFAK+SAIDA-0000248</t>
  </si>
  <si>
    <t>23701404</t>
  </si>
  <si>
    <t>P/UIB+NAFTA-2281499</t>
  </si>
  <si>
    <t>1,178.051</t>
  </si>
  <si>
    <t>23701416</t>
  </si>
  <si>
    <t>P/ATTIJARI+GAFSA-01659</t>
  </si>
  <si>
    <t>1,012.742</t>
  </si>
  <si>
    <t>SOGEMCO</t>
  </si>
  <si>
    <t>7R19060</t>
  </si>
  <si>
    <t>23701414</t>
  </si>
  <si>
    <t>P/STB+GAFSA-0002609</t>
  </si>
  <si>
    <t>525.790</t>
  </si>
  <si>
    <t>CLIENT PASSAGER - GAFSA</t>
  </si>
  <si>
    <t>7X02000</t>
  </si>
  <si>
    <t>23701411</t>
  </si>
  <si>
    <t>P/BNA+THALA-9461683</t>
  </si>
  <si>
    <t>4,300.424</t>
  </si>
  <si>
    <t>23701379</t>
  </si>
  <si>
    <t>P/UIB+NAFTA-2281472</t>
  </si>
  <si>
    <t>23701358</t>
  </si>
  <si>
    <t>P/BIAT+GAFSA-0000512</t>
  </si>
  <si>
    <t>42,405.433</t>
  </si>
  <si>
    <t>23701389</t>
  </si>
  <si>
    <t>P/BIAT+GAFSA-0000514</t>
  </si>
  <si>
    <t>81,323.563</t>
  </si>
  <si>
    <t>23701390</t>
  </si>
  <si>
    <t>P/UIB+NAFTA-2281473</t>
  </si>
  <si>
    <t>23701357</t>
  </si>
  <si>
    <t>P/WIFAK+SAIDA-0000245</t>
  </si>
  <si>
    <t>2,774.827</t>
  </si>
  <si>
    <t>23701407</t>
  </si>
  <si>
    <t>STB GAFSA</t>
  </si>
  <si>
    <t>Compte: 53270000</t>
  </si>
  <si>
    <t>371,483.051</t>
  </si>
  <si>
    <t>P/ATB+GABES-0000363</t>
  </si>
  <si>
    <t>671.325</t>
  </si>
  <si>
    <t>23601616</t>
  </si>
  <si>
    <t>4,637.746</t>
  </si>
  <si>
    <t>1,257.906</t>
  </si>
  <si>
    <t>1,862.255</t>
  </si>
  <si>
    <t>950.000</t>
  </si>
  <si>
    <t>P/UBCI+ZERZIS-1296046</t>
  </si>
  <si>
    <t>444.394</t>
  </si>
  <si>
    <t>23601692</t>
  </si>
  <si>
    <t>626.882</t>
  </si>
  <si>
    <t>Hre: 16:33:43</t>
  </si>
  <si>
    <t>p/atb+gabes-0000158</t>
  </si>
  <si>
    <t>1,167.080</t>
  </si>
  <si>
    <t>23601586</t>
  </si>
  <si>
    <t>P/BH+TATOUINE-5696820</t>
  </si>
  <si>
    <t>5,571.681</t>
  </si>
  <si>
    <t>23601609</t>
  </si>
  <si>
    <t>2,312.420</t>
  </si>
  <si>
    <t>P/BNA+GABES-5511947</t>
  </si>
  <si>
    <t>582.642</t>
  </si>
  <si>
    <t>23601690</t>
  </si>
  <si>
    <t>P/ATB+GABES-0000365</t>
  </si>
  <si>
    <t>23601615</t>
  </si>
  <si>
    <t>p/albaraka+gabes-87778</t>
  </si>
  <si>
    <t>6r21199</t>
  </si>
  <si>
    <t>23601593</t>
  </si>
  <si>
    <t>P/ATB+ZERZIS-0000096</t>
  </si>
  <si>
    <t>2,120.299</t>
  </si>
  <si>
    <t>23601631</t>
  </si>
  <si>
    <t>P/ATB+ZERZIS-0000095</t>
  </si>
  <si>
    <t>23601632</t>
  </si>
  <si>
    <t>P/ATB+GABES-0000367</t>
  </si>
  <si>
    <t>23601612</t>
  </si>
  <si>
    <t>P/UBCI+GABES-9741702</t>
  </si>
  <si>
    <t>1,350.000</t>
  </si>
  <si>
    <t>23601682</t>
  </si>
  <si>
    <t>620.271</t>
  </si>
  <si>
    <t>1,600.000</t>
  </si>
  <si>
    <t>23601701</t>
  </si>
  <si>
    <t>1,250.000</t>
  </si>
  <si>
    <t>P/ATTIJARI+MEDNINE-049</t>
  </si>
  <si>
    <t>2,062.557</t>
  </si>
  <si>
    <t>23601708</t>
  </si>
  <si>
    <t>1,118.319</t>
  </si>
  <si>
    <t>4,220.000</t>
  </si>
  <si>
    <t>4,228.104</t>
  </si>
  <si>
    <t>23601697</t>
  </si>
  <si>
    <t>p/ubci+gabes-0882825</t>
  </si>
  <si>
    <t>1,827.410</t>
  </si>
  <si>
    <t>CHETTAOUI AFIF BEN TAEIB</t>
  </si>
  <si>
    <t>6r21189</t>
  </si>
  <si>
    <t>23601685</t>
  </si>
  <si>
    <t>1,176.886</t>
  </si>
  <si>
    <t>23601588</t>
  </si>
  <si>
    <t>p/bna+gabes-9743068</t>
  </si>
  <si>
    <t>1,554.433</t>
  </si>
  <si>
    <t>STE GOLF EQUIPEMENT MODERNE</t>
  </si>
  <si>
    <t>6r21182</t>
  </si>
  <si>
    <t>23601587</t>
  </si>
  <si>
    <t>1,440.276</t>
  </si>
  <si>
    <t>23601691</t>
  </si>
  <si>
    <t>P/ATB+GABES-0000366</t>
  </si>
  <si>
    <t>23601613</t>
  </si>
  <si>
    <t>P/ATB+GABES-0000364</t>
  </si>
  <si>
    <t>23601614</t>
  </si>
  <si>
    <t>p/stb+mednine-0000994</t>
  </si>
  <si>
    <t>23601687</t>
  </si>
  <si>
    <t>23601589</t>
  </si>
  <si>
    <t>4,289.891</t>
  </si>
  <si>
    <t>14,103.747</t>
  </si>
  <si>
    <t>P/BIAT+ZERZIS-0003792</t>
  </si>
  <si>
    <t>1,156.150</t>
  </si>
  <si>
    <t>23601633</t>
  </si>
  <si>
    <t>P/BIAT+ZERZIS-0003791</t>
  </si>
  <si>
    <t>1,150.000</t>
  </si>
  <si>
    <t>23601634</t>
  </si>
  <si>
    <t>P/BIAT+ZERZIS-0003789</t>
  </si>
  <si>
    <t>23601636</t>
  </si>
  <si>
    <t>P/BTE+DJERBA-6901183</t>
  </si>
  <si>
    <t>23601624</t>
  </si>
  <si>
    <t>P/ATB+TATOUINE-8440585</t>
  </si>
  <si>
    <t>3,444.510</t>
  </si>
  <si>
    <t>23601629</t>
  </si>
  <si>
    <t>P/STB+MEDNINE-0000993</t>
  </si>
  <si>
    <t>1,808.409</t>
  </si>
  <si>
    <t>23601641</t>
  </si>
  <si>
    <t>P/STB+MEDNINE-0000992</t>
  </si>
  <si>
    <t>23601642</t>
  </si>
  <si>
    <t>719.196</t>
  </si>
  <si>
    <t>23601644</t>
  </si>
  <si>
    <t>P/UBCI+GABES-9741703</t>
  </si>
  <si>
    <t>23601681</t>
  </si>
  <si>
    <t>P/BNA+DJERBA-0005488</t>
  </si>
  <si>
    <t>750.000</t>
  </si>
  <si>
    <t>23601645</t>
  </si>
  <si>
    <t>P/BT+GABES-0188366</t>
  </si>
  <si>
    <t>1,710.001</t>
  </si>
  <si>
    <t>23601716</t>
  </si>
  <si>
    <t>P/BZ+DJERBA-4003551</t>
  </si>
  <si>
    <t>8,366.973</t>
  </si>
  <si>
    <t>23601649</t>
  </si>
  <si>
    <t>P/UBCI+GABES-9741701</t>
  </si>
  <si>
    <t>23601683</t>
  </si>
  <si>
    <t>P/BIAT+ZERZIS-0003788</t>
  </si>
  <si>
    <t>23601637</t>
  </si>
  <si>
    <t>P/UBCI+GABES-9741843</t>
  </si>
  <si>
    <t>23601679</t>
  </si>
  <si>
    <t>3,948.397</t>
  </si>
  <si>
    <t>23601700</t>
  </si>
  <si>
    <t>P/AMEN+GABES-4760384</t>
  </si>
  <si>
    <t>1,206.186</t>
  </si>
  <si>
    <t>23601730</t>
  </si>
  <si>
    <t>P/BIAT+ZERZIS-0003790</t>
  </si>
  <si>
    <t>23601635</t>
  </si>
  <si>
    <t>P/UBCI+GABES-9741846</t>
  </si>
  <si>
    <t>23601677</t>
  </si>
  <si>
    <t>P/BZ+MARETH-4000683</t>
  </si>
  <si>
    <t>2,683.141</t>
  </si>
  <si>
    <t>23601707</t>
  </si>
  <si>
    <t>P/UBCI+GABES-9741848</t>
  </si>
  <si>
    <t>23601675</t>
  </si>
  <si>
    <t>3,292.451</t>
  </si>
  <si>
    <t>P/UBCI+GABES-9741850</t>
  </si>
  <si>
    <t>23601674</t>
  </si>
  <si>
    <t>P/ATB+GABES-0000360</t>
  </si>
  <si>
    <t>23601619</t>
  </si>
  <si>
    <t>P/UBCI+GABES-9741709</t>
  </si>
  <si>
    <t>23601678</t>
  </si>
  <si>
    <t>6,984.767</t>
  </si>
  <si>
    <t>P/UBCI+GABES-9741710</t>
  </si>
  <si>
    <t>23601673</t>
  </si>
  <si>
    <t>7,699.933</t>
  </si>
  <si>
    <t>P/UBCI+GABES-9741704</t>
  </si>
  <si>
    <t>23601680</t>
  </si>
  <si>
    <t>P/BTE+DJERBA-6901184</t>
  </si>
  <si>
    <t>989.912</t>
  </si>
  <si>
    <t>23601625</t>
  </si>
  <si>
    <t>P/UBCI+GABES-9741707</t>
  </si>
  <si>
    <t>23601671</t>
  </si>
  <si>
    <t>P/UBCI+GABES-9741708</t>
  </si>
  <si>
    <t>23601667</t>
  </si>
  <si>
    <t>P/BTE+DJERBA-6901206</t>
  </si>
  <si>
    <t>23601722</t>
  </si>
  <si>
    <t>3,046.776</t>
  </si>
  <si>
    <t>23601606</t>
  </si>
  <si>
    <t>P/BTE+DJERBA-6901207</t>
  </si>
  <si>
    <t>23601721</t>
  </si>
  <si>
    <t>4,991.145</t>
  </si>
  <si>
    <t>P/BTE+DJERBA-6901208</t>
  </si>
  <si>
    <t>1,203.344</t>
  </si>
  <si>
    <t>23601720</t>
  </si>
  <si>
    <t>788.846</t>
  </si>
  <si>
    <t>23601719</t>
  </si>
  <si>
    <t>3,184.294</t>
  </si>
  <si>
    <t>P/BH+TATOUINE-5663339</t>
  </si>
  <si>
    <t>3,000.676</t>
  </si>
  <si>
    <t>23601704</t>
  </si>
  <si>
    <t>2,460.880</t>
  </si>
  <si>
    <t>P/BH+TATOUINE-5663338</t>
  </si>
  <si>
    <t>23601705</t>
  </si>
  <si>
    <t>3,900.000</t>
  </si>
  <si>
    <t>P/STB+MEDNINE-0001001</t>
  </si>
  <si>
    <t>532.335</t>
  </si>
  <si>
    <t>23601729</t>
  </si>
  <si>
    <t>P/ATB+GABES-0000361</t>
  </si>
  <si>
    <t>23601618</t>
  </si>
  <si>
    <t>P/UBCI+GABES-9741844</t>
  </si>
  <si>
    <t>23601666</t>
  </si>
  <si>
    <t>P/ATB+GABES-0000362</t>
  </si>
  <si>
    <t>23601617</t>
  </si>
  <si>
    <t>P/BIAT+ZERZIS-0003852</t>
  </si>
  <si>
    <t>772.657</t>
  </si>
  <si>
    <t>23601728</t>
  </si>
  <si>
    <t>P/BTE+DJERBA-6901182</t>
  </si>
  <si>
    <t>23601623</t>
  </si>
  <si>
    <t>P/UIB+GABES-2181990</t>
  </si>
  <si>
    <t>3,490.289</t>
  </si>
  <si>
    <t>23601710</t>
  </si>
  <si>
    <t>2,227.522</t>
  </si>
  <si>
    <t>P/UBCI+GABES-9741845</t>
  </si>
  <si>
    <t>23601665</t>
  </si>
  <si>
    <t>P/UBCI+ZERZIS-1296045</t>
  </si>
  <si>
    <t>4,330.773</t>
  </si>
  <si>
    <t>23601640</t>
  </si>
  <si>
    <t>p/atb+djerba-0000477</t>
  </si>
  <si>
    <t>3,499.664</t>
  </si>
  <si>
    <t>23601695</t>
  </si>
  <si>
    <t>p/attijari+djerba-0306</t>
  </si>
  <si>
    <t>891.834</t>
  </si>
  <si>
    <t>6r23021</t>
  </si>
  <si>
    <t>23601694</t>
  </si>
  <si>
    <t>p/bz+djerba-4000356</t>
  </si>
  <si>
    <t>1,251.131</t>
  </si>
  <si>
    <t>6r23173</t>
  </si>
  <si>
    <t>23601693</t>
  </si>
  <si>
    <t>P/UBCI+GABES-9741849</t>
  </si>
  <si>
    <t>23601664</t>
  </si>
  <si>
    <t>P/BIAT+GABES-0001320</t>
  </si>
  <si>
    <t>1,970.000</t>
  </si>
  <si>
    <t>23601663</t>
  </si>
  <si>
    <t>P/BZ+GABES-4000330</t>
  </si>
  <si>
    <t>592.442</t>
  </si>
  <si>
    <t>23601711</t>
  </si>
  <si>
    <t>P/BIAT+GABES-0001321</t>
  </si>
  <si>
    <t>23601662</t>
  </si>
  <si>
    <t>P/BH+DJERBA-3959038</t>
  </si>
  <si>
    <t>2,037.717</t>
  </si>
  <si>
    <t>23601621</t>
  </si>
  <si>
    <t>P/BIAT+GABES-0001324</t>
  </si>
  <si>
    <t>1,961.400</t>
  </si>
  <si>
    <t>23601661</t>
  </si>
  <si>
    <t>P/BH+DJERBA-3959037</t>
  </si>
  <si>
    <t>23601622</t>
  </si>
  <si>
    <t>P/BIAT+GABES-0001322</t>
  </si>
  <si>
    <t>23601660</t>
  </si>
  <si>
    <t>P/UBCI+GABES-9741711</t>
  </si>
  <si>
    <t>1,063.338</t>
  </si>
  <si>
    <t>23601684</t>
  </si>
  <si>
    <t>P/BIAT+GABES-0001323</t>
  </si>
  <si>
    <t>23601659</t>
  </si>
  <si>
    <t>P/UBCI+GABES-9741705</t>
  </si>
  <si>
    <t>23601672</t>
  </si>
  <si>
    <t>2,070.950</t>
  </si>
  <si>
    <t>P/BIAT+ZERZIS-0003850</t>
  </si>
  <si>
    <t>780.000</t>
  </si>
  <si>
    <t>23601726</t>
  </si>
  <si>
    <t>1,247.333</t>
  </si>
  <si>
    <t>P/BZ+GABES-4000328</t>
  </si>
  <si>
    <t>23601713</t>
  </si>
  <si>
    <t>P/BH+TATOUINE-5696818</t>
  </si>
  <si>
    <t>5,621.200</t>
  </si>
  <si>
    <t>23601608</t>
  </si>
  <si>
    <t>23601702</t>
  </si>
  <si>
    <t>P/ALBARAKA+GABES-87778</t>
  </si>
  <si>
    <t>2,400.000</t>
  </si>
  <si>
    <t>23601607</t>
  </si>
  <si>
    <t>P/UIB+GABES-2181980</t>
  </si>
  <si>
    <t>23601655</t>
  </si>
  <si>
    <t>P/UIB+GABES-2181981</t>
  </si>
  <si>
    <t>23601654</t>
  </si>
  <si>
    <t>5,323.321</t>
  </si>
  <si>
    <t>P/BIAT+GABES-0002057</t>
  </si>
  <si>
    <t>8,880.309</t>
  </si>
  <si>
    <t>23601657</t>
  </si>
  <si>
    <t>1,900.000</t>
  </si>
  <si>
    <t>23601698</t>
  </si>
  <si>
    <t>P/STB+GABES-0000893</t>
  </si>
  <si>
    <t>302.391</t>
  </si>
  <si>
    <t>FLAH AMINALLAH</t>
  </si>
  <si>
    <t>6R21183</t>
  </si>
  <si>
    <t>23601630</t>
  </si>
  <si>
    <t>P/UBCI+GABES-9741847</t>
  </si>
  <si>
    <t>23601676</t>
  </si>
  <si>
    <t>p/bz+djerba-4000352</t>
  </si>
  <si>
    <t>2,208.826</t>
  </si>
  <si>
    <t>23601595</t>
  </si>
  <si>
    <t>P/UIB+GABES-2181983</t>
  </si>
  <si>
    <t>3,160.266</t>
  </si>
  <si>
    <t>6r21181</t>
  </si>
  <si>
    <t>23601652</t>
  </si>
  <si>
    <t>P/STB+MEDNINE-0000995</t>
  </si>
  <si>
    <t>23601643</t>
  </si>
  <si>
    <t>P/UIB+GABES-2181982</t>
  </si>
  <si>
    <t>23601653</t>
  </si>
  <si>
    <t>P/ATB+GABES-0000368</t>
  </si>
  <si>
    <t>23601611</t>
  </si>
  <si>
    <t>3,635.576</t>
  </si>
  <si>
    <t>23601688</t>
  </si>
  <si>
    <t>P/ATB+GABES-0000369</t>
  </si>
  <si>
    <t>23601610</t>
  </si>
  <si>
    <t>2,497.354</t>
  </si>
  <si>
    <t>23601689</t>
  </si>
  <si>
    <t>P/UBCI+ZERZIS-1296043</t>
  </si>
  <si>
    <t>4,310.000</t>
  </si>
  <si>
    <t>23601639</t>
  </si>
  <si>
    <t>P/AMEN+DJERBA-4653991</t>
  </si>
  <si>
    <t>1,464.338</t>
  </si>
  <si>
    <t>23601724</t>
  </si>
  <si>
    <t>P/UBCI+ZERZIS-1296044</t>
  </si>
  <si>
    <t>4,300.000</t>
  </si>
  <si>
    <t>23601638</t>
  </si>
  <si>
    <t>P/BNA+DJERBA-0237990</t>
  </si>
  <si>
    <t>786.132</t>
  </si>
  <si>
    <t>23601723</t>
  </si>
  <si>
    <t>P/AMEN+GABES-4760368</t>
  </si>
  <si>
    <t>4,294.557</t>
  </si>
  <si>
    <t>23601602</t>
  </si>
  <si>
    <t>P/UBCI+GABES-9741706</t>
  </si>
  <si>
    <t>23601670</t>
  </si>
  <si>
    <t>p/amen+djerba-4653984</t>
  </si>
  <si>
    <t>1,229.866</t>
  </si>
  <si>
    <t>6r23159</t>
  </si>
  <si>
    <t>23601686</t>
  </si>
  <si>
    <t>P/BIAT+ZERZIS-0003851</t>
  </si>
  <si>
    <t>23601727</t>
  </si>
  <si>
    <t>p/alabarka+gabes-87778</t>
  </si>
  <si>
    <t>23601592</t>
  </si>
  <si>
    <t>P/BT+GABES-0188365</t>
  </si>
  <si>
    <t>3,580.624</t>
  </si>
  <si>
    <t>23601715</t>
  </si>
  <si>
    <t>23601591</t>
  </si>
  <si>
    <t>P/ALBARAKA+GABES-86585</t>
  </si>
  <si>
    <t>439.634</t>
  </si>
  <si>
    <t>23601706</t>
  </si>
  <si>
    <t>23601590</t>
  </si>
  <si>
    <t>P/UIB+GABES-2181991</t>
  </si>
  <si>
    <t>1,843.715</t>
  </si>
  <si>
    <t>23601709</t>
  </si>
  <si>
    <t>P/BNA+GABES-6635860</t>
  </si>
  <si>
    <t>782.741</t>
  </si>
  <si>
    <t>23601603</t>
  </si>
  <si>
    <t>P/BZ+GABES-4000329</t>
  </si>
  <si>
    <t>23601712</t>
  </si>
  <si>
    <t>4,412.890</t>
  </si>
  <si>
    <t>P/BZ+GABES-4000327</t>
  </si>
  <si>
    <t>23601714</t>
  </si>
  <si>
    <t>p/atb+djerba-0000117</t>
  </si>
  <si>
    <t>8,427.288</t>
  </si>
  <si>
    <t>23601598</t>
  </si>
  <si>
    <t>STB GABES</t>
  </si>
  <si>
    <t>Compte: 53260000</t>
  </si>
  <si>
    <t>1,037,010.858</t>
  </si>
  <si>
    <t>1,328.929</t>
  </si>
  <si>
    <t>23402094</t>
  </si>
  <si>
    <t>D/BT+BOUHAJLA-1283004</t>
  </si>
  <si>
    <t>1,276.000</t>
  </si>
  <si>
    <t>23402085</t>
  </si>
  <si>
    <t>P/UIB+SOUSSE-4336869</t>
  </si>
  <si>
    <t>274.105</t>
  </si>
  <si>
    <t>CLIENT PASSAGER - SOUSSE</t>
  </si>
  <si>
    <t>4X01000</t>
  </si>
  <si>
    <t>23402147</t>
  </si>
  <si>
    <t>D/TSB+KAIROUAN-9443798</t>
  </si>
  <si>
    <t>3,718.363</t>
  </si>
  <si>
    <t>23402148</t>
  </si>
  <si>
    <t>P/ATB+H.SOUSSE-0000319</t>
  </si>
  <si>
    <t>570.000</t>
  </si>
  <si>
    <t>23402182</t>
  </si>
  <si>
    <t>D/ZITOUNA+EL JEM-40003</t>
  </si>
  <si>
    <t>23402170</t>
  </si>
  <si>
    <t>D/BT+JEMMAL-1561880</t>
  </si>
  <si>
    <t>6,347.990</t>
  </si>
  <si>
    <t>23402197</t>
  </si>
  <si>
    <t>P/ATB+H.SOUSSE-0000303</t>
  </si>
  <si>
    <t>1,204.195</t>
  </si>
  <si>
    <t>23402149</t>
  </si>
  <si>
    <t>P/STB+H.SOUSSE-0000533</t>
  </si>
  <si>
    <t>1,398.865</t>
  </si>
  <si>
    <t>23402145</t>
  </si>
  <si>
    <t>7,481.336</t>
  </si>
  <si>
    <t>23402151</t>
  </si>
  <si>
    <t>D/UIB+BEMBLA-7480487</t>
  </si>
  <si>
    <t>2,822.000</t>
  </si>
  <si>
    <t>23402137</t>
  </si>
  <si>
    <t>D/ATTIJARI+MOKNINE-014</t>
  </si>
  <si>
    <t>23402168</t>
  </si>
  <si>
    <t>D/BIAT+MONASTIR-000697</t>
  </si>
  <si>
    <t>23402158</t>
  </si>
  <si>
    <t>23402159</t>
  </si>
  <si>
    <t>23402093</t>
  </si>
  <si>
    <t>23402092</t>
  </si>
  <si>
    <t>D/UIB+BEMBLA-7480485</t>
  </si>
  <si>
    <t>2,800.000</t>
  </si>
  <si>
    <t>23402136</t>
  </si>
  <si>
    <t>P/BIAT+SOUSSE-0003751</t>
  </si>
  <si>
    <t>5,243.958</t>
  </si>
  <si>
    <t>23402146</t>
  </si>
  <si>
    <t>D/BT+JEMMAL-1561879</t>
  </si>
  <si>
    <t>5,500.000</t>
  </si>
  <si>
    <t>23402196</t>
  </si>
  <si>
    <t>P/ALBARAKA+MSAKEN-8815</t>
  </si>
  <si>
    <t>15,182.754</t>
  </si>
  <si>
    <t>23402144</t>
  </si>
  <si>
    <t>P/UIB+SOUSSE-2337061</t>
  </si>
  <si>
    <t>8,918.383</t>
  </si>
  <si>
    <t>23402174</t>
  </si>
  <si>
    <t>D/BIAT+MONASTIR-000865</t>
  </si>
  <si>
    <t>23402154</t>
  </si>
  <si>
    <t>D/STB+MOKNINE-0000259</t>
  </si>
  <si>
    <t>1,770.000</t>
  </si>
  <si>
    <t>23402179</t>
  </si>
  <si>
    <t>D/BTE+KAIROUAN-6887679</t>
  </si>
  <si>
    <t>23402164</t>
  </si>
  <si>
    <t>D/ATB+KAIROUAN-0000178</t>
  </si>
  <si>
    <t>1,517.894</t>
  </si>
  <si>
    <t>23402163</t>
  </si>
  <si>
    <t>1,812.930</t>
  </si>
  <si>
    <t>23402162</t>
  </si>
  <si>
    <t>23402161</t>
  </si>
  <si>
    <t>Hre: 16:33:42</t>
  </si>
  <si>
    <t>23402153</t>
  </si>
  <si>
    <t>23402152</t>
  </si>
  <si>
    <t>D/BIAT+MAHDIA-0002973</t>
  </si>
  <si>
    <t>2,290.615</t>
  </si>
  <si>
    <t>23402081</t>
  </si>
  <si>
    <t>P/BIAT+SOUSSE-0003727</t>
  </si>
  <si>
    <t>1,721.639</t>
  </si>
  <si>
    <t>23402082</t>
  </si>
  <si>
    <t>D/BIAT+EL HAJEB-000307</t>
  </si>
  <si>
    <t>2,361.447</t>
  </si>
  <si>
    <t>23402083</t>
  </si>
  <si>
    <t>D/STB+EL HAJEB-0003069</t>
  </si>
  <si>
    <t>2,350.000</t>
  </si>
  <si>
    <t>23402084</t>
  </si>
  <si>
    <t>D/BIAT+MONASTIR-000688</t>
  </si>
  <si>
    <t>23402105</t>
  </si>
  <si>
    <t>D/UIB+TEBOULBA-1540058</t>
  </si>
  <si>
    <t>2,358.981</t>
  </si>
  <si>
    <t>23402188</t>
  </si>
  <si>
    <t>D/BTE+KAIROUAN-6887677</t>
  </si>
  <si>
    <t>23402141</t>
  </si>
  <si>
    <t>D/BTE+KAIROUAN-6887678</t>
  </si>
  <si>
    <t>23402142</t>
  </si>
  <si>
    <t>23402156</t>
  </si>
  <si>
    <t>P/ATB+H.SOUSSE-0000320</t>
  </si>
  <si>
    <t>23402183</t>
  </si>
  <si>
    <t>D/BT+TEBOULBA-1773734</t>
  </si>
  <si>
    <t>560.000</t>
  </si>
  <si>
    <t>23402171</t>
  </si>
  <si>
    <t>23402155</t>
  </si>
  <si>
    <t>D/STB+MENZEL TEMIME-00</t>
  </si>
  <si>
    <t>500.000</t>
  </si>
  <si>
    <t>23402169</t>
  </si>
  <si>
    <t>D/UIB+BEMBLA-7480786</t>
  </si>
  <si>
    <t>2,900.000</t>
  </si>
  <si>
    <t>23402140</t>
  </si>
  <si>
    <t>D/BH+SOUSSE-6266002</t>
  </si>
  <si>
    <t>579.876</t>
  </si>
  <si>
    <t>23402166</t>
  </si>
  <si>
    <t>2,159.289</t>
  </si>
  <si>
    <t>23402129</t>
  </si>
  <si>
    <t>P/ATB+H.SOUSSE-0000321</t>
  </si>
  <si>
    <t>23402184</t>
  </si>
  <si>
    <t>D/BNA+HAFFOUZ-9859957</t>
  </si>
  <si>
    <t>12,403.508</t>
  </si>
  <si>
    <t>23402176</t>
  </si>
  <si>
    <t>2,170.329</t>
  </si>
  <si>
    <t>23402117</t>
  </si>
  <si>
    <t>23402116</t>
  </si>
  <si>
    <t>D/BT+KAIROUAN-1516510</t>
  </si>
  <si>
    <t>840.962</t>
  </si>
  <si>
    <t>23402143</t>
  </si>
  <si>
    <t>D/BTL+KSAR HELLAL-4000</t>
  </si>
  <si>
    <t>1,660.000</t>
  </si>
  <si>
    <t>23402165</t>
  </si>
  <si>
    <t>P/UIB+SOUSSE-2337062</t>
  </si>
  <si>
    <t>23402173</t>
  </si>
  <si>
    <t>P/UIB+SOUSSE-2487247</t>
  </si>
  <si>
    <t>712.650</t>
  </si>
  <si>
    <t>23402175</t>
  </si>
  <si>
    <t>23402115</t>
  </si>
  <si>
    <t>30,155.327</t>
  </si>
  <si>
    <t>23402114</t>
  </si>
  <si>
    <t>P/UIB+SOUSSE-1052541</t>
  </si>
  <si>
    <t>17,234.421</t>
  </si>
  <si>
    <t>23402180</t>
  </si>
  <si>
    <t>D/UIB+TEBOULBA-1540054</t>
  </si>
  <si>
    <t>23402185</t>
  </si>
  <si>
    <t>23402095</t>
  </si>
  <si>
    <t>23402160</t>
  </si>
  <si>
    <t>D/UIB+TEBOULBA-1540057</t>
  </si>
  <si>
    <t>23402187</t>
  </si>
  <si>
    <t>D/TSB+KAIROUAN-9532848</t>
  </si>
  <si>
    <t>23402193</t>
  </si>
  <si>
    <t>23402157</t>
  </si>
  <si>
    <t>P/ZITOUNA+MSAKEN-40013</t>
  </si>
  <si>
    <t>60,480.000</t>
  </si>
  <si>
    <t>23402198</t>
  </si>
  <si>
    <t>D/BT+BOUHAJLA-1283019</t>
  </si>
  <si>
    <t>1,796.000</t>
  </si>
  <si>
    <t>23402191</t>
  </si>
  <si>
    <t>D/BT+BOUHAJLA-1283002</t>
  </si>
  <si>
    <t>2,064.000</t>
  </si>
  <si>
    <t>23402118</t>
  </si>
  <si>
    <t>D/BT+JEMMAL-1561878</t>
  </si>
  <si>
    <t>23402194</t>
  </si>
  <si>
    <t>P/ATB+H.SOUSSE-0000318</t>
  </si>
  <si>
    <t>569.750</t>
  </si>
  <si>
    <t>23402181</t>
  </si>
  <si>
    <t>4,731.084</t>
  </si>
  <si>
    <t>23402190</t>
  </si>
  <si>
    <t>D/UIB+TEBOULBA-1540055</t>
  </si>
  <si>
    <t>23402186</t>
  </si>
  <si>
    <t>D/BIAT+KAIROUAN-000045</t>
  </si>
  <si>
    <t>224.887</t>
  </si>
  <si>
    <t>23402177</t>
  </si>
  <si>
    <t>23402104</t>
  </si>
  <si>
    <t>23402189</t>
  </si>
  <si>
    <t>P/BIAT+H.SOUSSE-000115</t>
  </si>
  <si>
    <t>1,837.412</t>
  </si>
  <si>
    <t>23402078</t>
  </si>
  <si>
    <t>23402079</t>
  </si>
  <si>
    <t>D/BT+BOUHAJLA-0776794</t>
  </si>
  <si>
    <t>1,170.554</t>
  </si>
  <si>
    <t>23402041</t>
  </si>
  <si>
    <t>D/BT+BOUHAJLA-0776795</t>
  </si>
  <si>
    <t>23402042</t>
  </si>
  <si>
    <t>12,064.590</t>
  </si>
  <si>
    <t>23402103</t>
  </si>
  <si>
    <t>870.000</t>
  </si>
  <si>
    <t>2,621.357</t>
  </si>
  <si>
    <t>23402106</t>
  </si>
  <si>
    <t>P/AMEN+SOUSSE-5031398</t>
  </si>
  <si>
    <t>1,092.600</t>
  </si>
  <si>
    <t>STE COMPTOIR AUTO BOUSSLAMA</t>
  </si>
  <si>
    <t>4R12250</t>
  </si>
  <si>
    <t>23402130</t>
  </si>
  <si>
    <t>6,886.658</t>
  </si>
  <si>
    <t>D/UBCI+TEBOULBA-162051</t>
  </si>
  <si>
    <t>1,995.903</t>
  </si>
  <si>
    <t>23402056</t>
  </si>
  <si>
    <t>D/ALBARAKA+TEBOULBA-88</t>
  </si>
  <si>
    <t>23402121</t>
  </si>
  <si>
    <t>D/AMEN+MOKNINE-5046180</t>
  </si>
  <si>
    <t>23402109</t>
  </si>
  <si>
    <t>12,000.000</t>
  </si>
  <si>
    <t>1,985.758</t>
  </si>
  <si>
    <t>23402108</t>
  </si>
  <si>
    <t>D/BTK+MONASTIR-9055124</t>
  </si>
  <si>
    <t>524.505</t>
  </si>
  <si>
    <t>23402113</t>
  </si>
  <si>
    <t>1,653.188</t>
  </si>
  <si>
    <t>1,114.153</t>
  </si>
  <si>
    <t>1,418.774</t>
  </si>
  <si>
    <t>4,343.027</t>
  </si>
  <si>
    <t>4,400.000</t>
  </si>
  <si>
    <t>P/ATB+H.SOUSSE-0000291</t>
  </si>
  <si>
    <t>224.274</t>
  </si>
  <si>
    <t>23402127</t>
  </si>
  <si>
    <t>5,317.943</t>
  </si>
  <si>
    <t>630.000</t>
  </si>
  <si>
    <t>D/UIB+BEMBLA-7480483</t>
  </si>
  <si>
    <t>23402138</t>
  </si>
  <si>
    <t>2,398.631</t>
  </si>
  <si>
    <t>D/STB+TEBOULBA-0003586</t>
  </si>
  <si>
    <t>23402123</t>
  </si>
  <si>
    <t>664.720</t>
  </si>
  <si>
    <t>D/BH+MOKNINE-5912393</t>
  </si>
  <si>
    <t>4,700.000</t>
  </si>
  <si>
    <t>23402032</t>
  </si>
  <si>
    <t>2,590.679</t>
  </si>
  <si>
    <t>D/BH+MOKNINE-5912396</t>
  </si>
  <si>
    <t>23402031</t>
  </si>
  <si>
    <t>4,025.270</t>
  </si>
  <si>
    <t>D/BNA+KAIROUAN-9146272</t>
  </si>
  <si>
    <t>7,539.652</t>
  </si>
  <si>
    <t>STE SMART-CAR</t>
  </si>
  <si>
    <t>4R14065</t>
  </si>
  <si>
    <t>23402028</t>
  </si>
  <si>
    <t>D/BH+MOKNINE-5912394</t>
  </si>
  <si>
    <t>23402030</t>
  </si>
  <si>
    <t>17,735.344</t>
  </si>
  <si>
    <t>D/BH+MOKNINE-5912395</t>
  </si>
  <si>
    <t>4,669.948</t>
  </si>
  <si>
    <t>23402029</t>
  </si>
  <si>
    <t>2,069.638</t>
  </si>
  <si>
    <t>1,060.211</t>
  </si>
  <si>
    <t>3,154.000</t>
  </si>
  <si>
    <t>23402102</t>
  </si>
  <si>
    <t>D/STB+TEBOULBA-0003587</t>
  </si>
  <si>
    <t>23402124</t>
  </si>
  <si>
    <t>4,390.000</t>
  </si>
  <si>
    <t>D/BIAT+MONASTIR-000687</t>
  </si>
  <si>
    <t>23402097</t>
  </si>
  <si>
    <t>15,000.000</t>
  </si>
  <si>
    <t>23402034</t>
  </si>
  <si>
    <t>P/UIB+SOUSSE-2487240</t>
  </si>
  <si>
    <t>505.203</t>
  </si>
  <si>
    <t>23402055</t>
  </si>
  <si>
    <t>1,842.454</t>
  </si>
  <si>
    <t>978.164</t>
  </si>
  <si>
    <t>23402107</t>
  </si>
  <si>
    <t>656.000</t>
  </si>
  <si>
    <t>4,642.513</t>
  </si>
  <si>
    <t>D/BNA+NASRALLAH-799669</t>
  </si>
  <si>
    <t>2,482.708</t>
  </si>
  <si>
    <t>23402017</t>
  </si>
  <si>
    <t>15,866.741</t>
  </si>
  <si>
    <t>3,203.313</t>
  </si>
  <si>
    <t>D/BNA+BOUHAJLA-9711402</t>
  </si>
  <si>
    <t>23402131</t>
  </si>
  <si>
    <t>13,450.213</t>
  </si>
  <si>
    <t>D/BNA+JEMMAL-0020360</t>
  </si>
  <si>
    <t>23402052</t>
  </si>
  <si>
    <t>D/UBCI+TEBOULBA-162052</t>
  </si>
  <si>
    <t>23402059</t>
  </si>
  <si>
    <t>773.788</t>
  </si>
  <si>
    <t>23402134</t>
  </si>
  <si>
    <t>D/UBCI+MONASTIR-151881</t>
  </si>
  <si>
    <t>2,244.940</t>
  </si>
  <si>
    <t>23402019</t>
  </si>
  <si>
    <t>668.786</t>
  </si>
  <si>
    <t>652.293</t>
  </si>
  <si>
    <t>23402058</t>
  </si>
  <si>
    <t>D/AMEN+MOKNINE-5046181</t>
  </si>
  <si>
    <t>23402111</t>
  </si>
  <si>
    <t>14,703.744</t>
  </si>
  <si>
    <t>23402033</t>
  </si>
  <si>
    <t>3,399.504</t>
  </si>
  <si>
    <t>2,169.029</t>
  </si>
  <si>
    <t>D/AMEN+MOKNINE-5046178</t>
  </si>
  <si>
    <t>23402112</t>
  </si>
  <si>
    <t>D/BNA+JEMMAL-0020359</t>
  </si>
  <si>
    <t>23402051</t>
  </si>
  <si>
    <t>D/STB+TEBOULBA-0003588</t>
  </si>
  <si>
    <t>10,629.182</t>
  </si>
  <si>
    <t>23402126</t>
  </si>
  <si>
    <t>23402100</t>
  </si>
  <si>
    <t>D/STB+TEBOULBA-0003585</t>
  </si>
  <si>
    <t>23402125</t>
  </si>
  <si>
    <t>1,147.728</t>
  </si>
  <si>
    <t>Hre: 16:33:41</t>
  </si>
  <si>
    <t>D/BNA+JEMMAL-0020362</t>
  </si>
  <si>
    <t>6,595.810</t>
  </si>
  <si>
    <t>23402054</t>
  </si>
  <si>
    <t>10,290.000</t>
  </si>
  <si>
    <t>23402096</t>
  </si>
  <si>
    <t>P/STB+SOUSSE-0001283</t>
  </si>
  <si>
    <t>1,395.000</t>
  </si>
  <si>
    <t>23402022</t>
  </si>
  <si>
    <t>8,200.000</t>
  </si>
  <si>
    <t>23402048</t>
  </si>
  <si>
    <t>1,833.871</t>
  </si>
  <si>
    <t>P/ATB+H.SOUSSE-0000266</t>
  </si>
  <si>
    <t>2,121.134</t>
  </si>
  <si>
    <t>23402062</t>
  </si>
  <si>
    <t>P/STB+SOUSSE-0001284</t>
  </si>
  <si>
    <t>23402023</t>
  </si>
  <si>
    <t>D/STB+KAIROUAN-0000090</t>
  </si>
  <si>
    <t>2,305.000</t>
  </si>
  <si>
    <t>23402016</t>
  </si>
  <si>
    <t>P/UIB+SOUSSE-1052523</t>
  </si>
  <si>
    <t>16,648.583</t>
  </si>
  <si>
    <t>23402026</t>
  </si>
  <si>
    <t>23402047</t>
  </si>
  <si>
    <t>D/UIB+BEMBLA-7480482</t>
  </si>
  <si>
    <t>23402135</t>
  </si>
  <si>
    <t>5,662.111</t>
  </si>
  <si>
    <t>3,084.822</t>
  </si>
  <si>
    <t>23402090</t>
  </si>
  <si>
    <t>10,286.978</t>
  </si>
  <si>
    <t>1,224.949</t>
  </si>
  <si>
    <t>23402050</t>
  </si>
  <si>
    <t>2,109.553</t>
  </si>
  <si>
    <t>8,896.055</t>
  </si>
  <si>
    <t>3,290.036</t>
  </si>
  <si>
    <t>962.377</t>
  </si>
  <si>
    <t>23402098</t>
  </si>
  <si>
    <t>23402120</t>
  </si>
  <si>
    <t>1,410.130</t>
  </si>
  <si>
    <t>23402122</t>
  </si>
  <si>
    <t>2,270.454</t>
  </si>
  <si>
    <t>D/BNA+JEMMAL-0020361</t>
  </si>
  <si>
    <t>23402053</t>
  </si>
  <si>
    <t>D/ATB+KAIROUAN-0000164</t>
  </si>
  <si>
    <t>767.611</t>
  </si>
  <si>
    <t>23402077</t>
  </si>
  <si>
    <t>D/UIB+TEBOULBA-1539967</t>
  </si>
  <si>
    <t>2,512.999</t>
  </si>
  <si>
    <t>23402075</t>
  </si>
  <si>
    <t>1,342.948</t>
  </si>
  <si>
    <t>D/UIB+TEBOULBA-1539966</t>
  </si>
  <si>
    <t>23402074</t>
  </si>
  <si>
    <t>P/BIAT+SOUSSE-0002821</t>
  </si>
  <si>
    <t>821.015</t>
  </si>
  <si>
    <t>23402036</t>
  </si>
  <si>
    <t>D/UIB+TEBOULBA-1539964</t>
  </si>
  <si>
    <t>23402071</t>
  </si>
  <si>
    <t>1,114.919</t>
  </si>
  <si>
    <t>22,549.883</t>
  </si>
  <si>
    <t>P/UIB+SOUSSE-2337037</t>
  </si>
  <si>
    <t>16,735.230</t>
  </si>
  <si>
    <t>23402064</t>
  </si>
  <si>
    <t>D/UIB+TEBOULBA-1539962</t>
  </si>
  <si>
    <t>23402069</t>
  </si>
  <si>
    <t>D/BNA+HAFFOUZ-9674305</t>
  </si>
  <si>
    <t>4,465.944</t>
  </si>
  <si>
    <t>23402044</t>
  </si>
  <si>
    <t>23402099</t>
  </si>
  <si>
    <t>D/BT+JEMMAL-1561851</t>
  </si>
  <si>
    <t>23402067</t>
  </si>
  <si>
    <t>D/BT+JEMMAL-1274025</t>
  </si>
  <si>
    <t>23402066</t>
  </si>
  <si>
    <t>D/BT+JEMMAL-1274024</t>
  </si>
  <si>
    <t>23402065</t>
  </si>
  <si>
    <t>D/BNA+HAFFOUZ-9674306</t>
  </si>
  <si>
    <t>23402043</t>
  </si>
  <si>
    <t>D/AMEN+MOKNINE-5046179</t>
  </si>
  <si>
    <t>23402110</t>
  </si>
  <si>
    <t>2,585.055</t>
  </si>
  <si>
    <t>23402057</t>
  </si>
  <si>
    <t>2,205.113</t>
  </si>
  <si>
    <t>1,191.351</t>
  </si>
  <si>
    <t>P/BNA+SOUSSE-0013996</t>
  </si>
  <si>
    <t>3,751.978</t>
  </si>
  <si>
    <t>23402063</t>
  </si>
  <si>
    <t>1,264.284</t>
  </si>
  <si>
    <t>23402101</t>
  </si>
  <si>
    <t>D/UIB+KALAA KEBIRA-232</t>
  </si>
  <si>
    <t>23402091</t>
  </si>
  <si>
    <t>D/UIB+BEMBLA-7480481</t>
  </si>
  <si>
    <t>23402139</t>
  </si>
  <si>
    <t>D/UIB+TEBOULBA-1539963</t>
  </si>
  <si>
    <t>23402070</t>
  </si>
  <si>
    <t>8,121.857</t>
  </si>
  <si>
    <t>23402049</t>
  </si>
  <si>
    <t>D/BT+JEMMAL-1561852</t>
  </si>
  <si>
    <t>5,442.763</t>
  </si>
  <si>
    <t>23402068</t>
  </si>
  <si>
    <t>D/UIB+TEBOULBA-1539965</t>
  </si>
  <si>
    <t>23402073</t>
  </si>
  <si>
    <t>STB SOUSSE</t>
  </si>
  <si>
    <t>Compte: 53240000</t>
  </si>
  <si>
    <t>1,398,311.336</t>
  </si>
  <si>
    <t>4,250.000</t>
  </si>
  <si>
    <t>D/STB+KERKENNAH-000021</t>
  </si>
  <si>
    <t>2,873.035</t>
  </si>
  <si>
    <t>23302309</t>
  </si>
  <si>
    <t>900.000</t>
  </si>
  <si>
    <t>D/BNA+CHEBBA-0107664</t>
  </si>
  <si>
    <t>23302161</t>
  </si>
  <si>
    <t>7,588.426</t>
  </si>
  <si>
    <t>4,150.000</t>
  </si>
  <si>
    <t>3,957.655</t>
  </si>
  <si>
    <t>5,960.000</t>
  </si>
  <si>
    <t>P/BIAT+SFAX-0002186</t>
  </si>
  <si>
    <t>2,148.502</t>
  </si>
  <si>
    <t>23302302</t>
  </si>
  <si>
    <t>4,353.718</t>
  </si>
  <si>
    <t>P/BH+SFAX-6825834</t>
  </si>
  <si>
    <t>1,935.956</t>
  </si>
  <si>
    <t>23302112</t>
  </si>
  <si>
    <t>4,218.000</t>
  </si>
  <si>
    <t>P/UIB+SFAX-2493518</t>
  </si>
  <si>
    <t>201.693</t>
  </si>
  <si>
    <t>23302264</t>
  </si>
  <si>
    <t>5,322.420</t>
  </si>
  <si>
    <t>P/BNA+SFAX-9638641</t>
  </si>
  <si>
    <t>6,900.000</t>
  </si>
  <si>
    <t>23302203</t>
  </si>
  <si>
    <t>P/BIAT+SFAX-0001838</t>
  </si>
  <si>
    <t>3,795.735</t>
  </si>
  <si>
    <t>23302143</t>
  </si>
  <si>
    <t>8,532.900</t>
  </si>
  <si>
    <t>P/UIB+SFAX-2492767</t>
  </si>
  <si>
    <t>15,582.648</t>
  </si>
  <si>
    <t>23302150</t>
  </si>
  <si>
    <t>P/BIAT+SFAX-0002688</t>
  </si>
  <si>
    <t>6,150.000</t>
  </si>
  <si>
    <t>23302175</t>
  </si>
  <si>
    <t>2,314.759</t>
  </si>
  <si>
    <t>2,671.292</t>
  </si>
  <si>
    <t>2,862.285</t>
  </si>
  <si>
    <t>P/BZ+SFAX-4004052</t>
  </si>
  <si>
    <t>11,000.000</t>
  </si>
  <si>
    <t>23302182</t>
  </si>
  <si>
    <t>6,152.277</t>
  </si>
  <si>
    <t>P/BZ+SFAX-4004050</t>
  </si>
  <si>
    <t>23302180</t>
  </si>
  <si>
    <t>D/BNA+MAHRES-9155635</t>
  </si>
  <si>
    <t>3,625.000</t>
  </si>
  <si>
    <t>23302200</t>
  </si>
  <si>
    <t>3,315.041</t>
  </si>
  <si>
    <t>D/BNA+MAHRES-9155630</t>
  </si>
  <si>
    <t>23302195</t>
  </si>
  <si>
    <t>P/UIB+SFAX-2493557</t>
  </si>
  <si>
    <t>23302273</t>
  </si>
  <si>
    <t>3,750.000</t>
  </si>
  <si>
    <t>D/BNA+MAHRES-9155587</t>
  </si>
  <si>
    <t>23302155</t>
  </si>
  <si>
    <t>P/BIAT+SFAX-0002689</t>
  </si>
  <si>
    <t>3r18375</t>
  </si>
  <si>
    <t>23302176</t>
  </si>
  <si>
    <t>1,714.207</t>
  </si>
  <si>
    <t>D/STB+KERKENNAH-000235</t>
  </si>
  <si>
    <t>2,478.328</t>
  </si>
  <si>
    <t>23302308</t>
  </si>
  <si>
    <t>P/BIAT+SFAX-0002687</t>
  </si>
  <si>
    <t>23302174</t>
  </si>
  <si>
    <t>D/BNA+CHEBBA-0107659</t>
  </si>
  <si>
    <t>23302156</t>
  </si>
  <si>
    <t>3,221.027</t>
  </si>
  <si>
    <t>3,515.732</t>
  </si>
  <si>
    <t>2,227.603</t>
  </si>
  <si>
    <t>D/BIAT+BIR ALI-0003772</t>
  </si>
  <si>
    <t>7,850.000</t>
  </si>
  <si>
    <t>23302256</t>
  </si>
  <si>
    <t>P/UIB+SFAX-2493551</t>
  </si>
  <si>
    <t>23302266</t>
  </si>
  <si>
    <t>5,023.575</t>
  </si>
  <si>
    <t>5,966.613</t>
  </si>
  <si>
    <t>P/AB+SFAX-5198627</t>
  </si>
  <si>
    <t>1,242.700</t>
  </si>
  <si>
    <t>23302186</t>
  </si>
  <si>
    <t>Hre: 16:33:40</t>
  </si>
  <si>
    <t>D/BH+ELJEM-5700611</t>
  </si>
  <si>
    <t>STE HERITIERS MHAMED SOUGUA</t>
  </si>
  <si>
    <t>3R15029</t>
  </si>
  <si>
    <t>23302148</t>
  </si>
  <si>
    <t>3,794.338</t>
  </si>
  <si>
    <t>D/BNA+MAHRES-9155631</t>
  </si>
  <si>
    <t>23302202</t>
  </si>
  <si>
    <t>D/BNA+MAHRES-9155629</t>
  </si>
  <si>
    <t>23302194</t>
  </si>
  <si>
    <t>2,055.757</t>
  </si>
  <si>
    <t>2,411.514</t>
  </si>
  <si>
    <t>P/BIAT+SFAX-0002185</t>
  </si>
  <si>
    <t>2,843.747</t>
  </si>
  <si>
    <t>23302301</t>
  </si>
  <si>
    <t>3,410.910</t>
  </si>
  <si>
    <t>P/BNA+SFAX-9638643</t>
  </si>
  <si>
    <t>23302205</t>
  </si>
  <si>
    <t>8,532.927</t>
  </si>
  <si>
    <t>2,511.577</t>
  </si>
  <si>
    <t>2,619.690</t>
  </si>
  <si>
    <t>2,245.152</t>
  </si>
  <si>
    <t>1,899.000</t>
  </si>
  <si>
    <t>P/BH+SFAX-6825833</t>
  </si>
  <si>
    <t>1,935.000</t>
  </si>
  <si>
    <t>23302111</t>
  </si>
  <si>
    <t>3,292.232</t>
  </si>
  <si>
    <t>2,740.561</t>
  </si>
  <si>
    <t>3,078.553</t>
  </si>
  <si>
    <t>P/STB+SFAX-0000845</t>
  </si>
  <si>
    <t>3,048.894</t>
  </si>
  <si>
    <t>23302295</t>
  </si>
  <si>
    <t>2,394.389</t>
  </si>
  <si>
    <t>D/BNA+CHEBBA-0107661</t>
  </si>
  <si>
    <t>23302158</t>
  </si>
  <si>
    <t>2,925.895</t>
  </si>
  <si>
    <t>D/UBCI+MAHRES-1466924</t>
  </si>
  <si>
    <t>4,668.422</t>
  </si>
  <si>
    <t>23302127</t>
  </si>
  <si>
    <t>D/BIAT+BIR ALI-0003773</t>
  </si>
  <si>
    <t>23302257</t>
  </si>
  <si>
    <t>D/BIAT+BIR ALI-0003776</t>
  </si>
  <si>
    <t>23302251</t>
  </si>
  <si>
    <t>D/STB+JBENIANA-0004675</t>
  </si>
  <si>
    <t>23302137</t>
  </si>
  <si>
    <t>D/STB+JBENIANA-0004674</t>
  </si>
  <si>
    <t>23302136</t>
  </si>
  <si>
    <t>P/ALB+SFAX-8759523</t>
  </si>
  <si>
    <t>5,100.813</t>
  </si>
  <si>
    <t>23302142</t>
  </si>
  <si>
    <t>2,292.395</t>
  </si>
  <si>
    <t>D/BNA+CHEBBA-0107660</t>
  </si>
  <si>
    <t>23302157</t>
  </si>
  <si>
    <t>D/BIAT+BIRALI-0003794</t>
  </si>
  <si>
    <t>6,770.000</t>
  </si>
  <si>
    <t>3r18442</t>
  </si>
  <si>
    <t>23302304</t>
  </si>
  <si>
    <t>D/BNA+MAHRES-9155636</t>
  </si>
  <si>
    <t>3,970.239</t>
  </si>
  <si>
    <t>23302201</t>
  </si>
  <si>
    <t>P/AB+SFAX-3979418</t>
  </si>
  <si>
    <t>7,682.874</t>
  </si>
  <si>
    <t>23302166</t>
  </si>
  <si>
    <t>P/AB+SFAX-5198640</t>
  </si>
  <si>
    <t>1,226.407</t>
  </si>
  <si>
    <t>23302187</t>
  </si>
  <si>
    <t>P/BT+SFAX-1143694</t>
  </si>
  <si>
    <t>1,147.694</t>
  </si>
  <si>
    <t>23302212</t>
  </si>
  <si>
    <t>P/UBCI+SFAX-9833090</t>
  </si>
  <si>
    <t>218.056</t>
  </si>
  <si>
    <t>3r18317</t>
  </si>
  <si>
    <t>23302149</t>
  </si>
  <si>
    <t>P/BNA+SFAX-7696474</t>
  </si>
  <si>
    <t>6,747.293</t>
  </si>
  <si>
    <t>23302211</t>
  </si>
  <si>
    <t>D/UBCI+MAHRES-1466921</t>
  </si>
  <si>
    <t>4,200.000</t>
  </si>
  <si>
    <t>23302124</t>
  </si>
  <si>
    <t>P/BTL+SFAX-0400076</t>
  </si>
  <si>
    <t>23302263</t>
  </si>
  <si>
    <t>D/BNA+KHENISS-9366237</t>
  </si>
  <si>
    <t>1,040.000</t>
  </si>
  <si>
    <t>23302289</t>
  </si>
  <si>
    <t>P/BH+SFAX-5553599</t>
  </si>
  <si>
    <t>370.000</t>
  </si>
  <si>
    <t>23302291</t>
  </si>
  <si>
    <t>2,346.151</t>
  </si>
  <si>
    <t>7,368.652</t>
  </si>
  <si>
    <t>5,310.000</t>
  </si>
  <si>
    <t>D/STB+JBENIANA-0004673</t>
  </si>
  <si>
    <t>23302135</t>
  </si>
  <si>
    <t>3,973.070</t>
  </si>
  <si>
    <t>2,236.081</t>
  </si>
  <si>
    <t>D/BNA+CHEBBA-0107662</t>
  </si>
  <si>
    <t>23302159</t>
  </si>
  <si>
    <t>P/STB+SFAX-0000844</t>
  </si>
  <si>
    <t>2,545.480</t>
  </si>
  <si>
    <t>23302296</t>
  </si>
  <si>
    <t>2,595.732</t>
  </si>
  <si>
    <t>P/BNA+SFAX-4465008</t>
  </si>
  <si>
    <t>5,466.553</t>
  </si>
  <si>
    <t>23302151</t>
  </si>
  <si>
    <t>P/BNA+SFAX-7696462</t>
  </si>
  <si>
    <t>6,550.000</t>
  </si>
  <si>
    <t>23302208</t>
  </si>
  <si>
    <t>P/BIAT+SFAX-0002686</t>
  </si>
  <si>
    <t>23302173</t>
  </si>
  <si>
    <t>P/BIAT+SFAX-0008374</t>
  </si>
  <si>
    <t>2,805.716</t>
  </si>
  <si>
    <t>23302216</t>
  </si>
  <si>
    <t>2,568.538</t>
  </si>
  <si>
    <t>P/BZ+SFAX-4004053</t>
  </si>
  <si>
    <t>10,718.761</t>
  </si>
  <si>
    <t>23302183</t>
  </si>
  <si>
    <t>P/AB+SFAX-5198626</t>
  </si>
  <si>
    <t>1,241.000</t>
  </si>
  <si>
    <t>23302185</t>
  </si>
  <si>
    <t>P/BIAT+SFAX-0000689</t>
  </si>
  <si>
    <t>3,921.200</t>
  </si>
  <si>
    <t>23302134</t>
  </si>
  <si>
    <t>P/ALB+SFAX-8759524</t>
  </si>
  <si>
    <t>23302141</t>
  </si>
  <si>
    <t>P/UIB+SFAX-2493556</t>
  </si>
  <si>
    <t>23302272</t>
  </si>
  <si>
    <t>7,663.126</t>
  </si>
  <si>
    <t>12,717.956</t>
  </si>
  <si>
    <t>P/BIAT+SFAX-0003002</t>
  </si>
  <si>
    <t>1,816.884</t>
  </si>
  <si>
    <t>23302378</t>
  </si>
  <si>
    <t>P/UIB+SFAX-2493555</t>
  </si>
  <si>
    <t>23302270</t>
  </si>
  <si>
    <t>P/BIAT+SFAX-0001855</t>
  </si>
  <si>
    <t>23302332</t>
  </si>
  <si>
    <t>D/BIAT+BIRALI-0003795</t>
  </si>
  <si>
    <t>23302305</t>
  </si>
  <si>
    <t>D/BIAT+BIRALI-0003796</t>
  </si>
  <si>
    <t>6,770.911</t>
  </si>
  <si>
    <t>23302306</t>
  </si>
  <si>
    <t>P/BIAT+SFAX-0008482</t>
  </si>
  <si>
    <t>23302280</t>
  </si>
  <si>
    <t>P/BIAT+SFAX-0008485</t>
  </si>
  <si>
    <t>23302283</t>
  </si>
  <si>
    <t>D/BNA+MAHRES-9155588</t>
  </si>
  <si>
    <t>23302154</t>
  </si>
  <si>
    <t>P/BIAT+SFAX-0000020</t>
  </si>
  <si>
    <t>2,615.543</t>
  </si>
  <si>
    <t>STE KHARAT DE PCES DE RECHAN</t>
  </si>
  <si>
    <t>3R18460</t>
  </si>
  <si>
    <t>23302164</t>
  </si>
  <si>
    <t>P/BIAT+SFAX-0002681</t>
  </si>
  <si>
    <t>23302168</t>
  </si>
  <si>
    <t>D/BNA+CEBBA-0107665</t>
  </si>
  <si>
    <t>4,507.209</t>
  </si>
  <si>
    <t>23302162</t>
  </si>
  <si>
    <t>P/STB+SFAX-0009895</t>
  </si>
  <si>
    <t>5,640.000</t>
  </si>
  <si>
    <t>23302276</t>
  </si>
  <si>
    <t>D/BZ+HENCHA-4000159</t>
  </si>
  <si>
    <t>2,200.000</t>
  </si>
  <si>
    <t>23302231</t>
  </si>
  <si>
    <t>P/ATTB+SFAX-0000090</t>
  </si>
  <si>
    <t>2,513.360</t>
  </si>
  <si>
    <t>23302184</t>
  </si>
  <si>
    <t>P/AB+SFAX-5198637</t>
  </si>
  <si>
    <t>1,226.000</t>
  </si>
  <si>
    <t>23302188</t>
  </si>
  <si>
    <t>P/BIAT+SFAX-0002685</t>
  </si>
  <si>
    <t>23302172</t>
  </si>
  <si>
    <t>P/AB+SFAX-5198638</t>
  </si>
  <si>
    <t>23302189</t>
  </si>
  <si>
    <t>P/BIAT+SFAX-0002684</t>
  </si>
  <si>
    <t>23302171</t>
  </si>
  <si>
    <t>D/BZ+HENCHA-4000158</t>
  </si>
  <si>
    <t>23302230</t>
  </si>
  <si>
    <t>P/AB+SFAX-5198639</t>
  </si>
  <si>
    <t>23302190</t>
  </si>
  <si>
    <t>P/BH+SFAX-5932809</t>
  </si>
  <si>
    <t>2,599.474</t>
  </si>
  <si>
    <t>23302131</t>
  </si>
  <si>
    <t>P/BIAT+SFAX-0008486</t>
  </si>
  <si>
    <t>1,160.846</t>
  </si>
  <si>
    <t>23302278</t>
  </si>
  <si>
    <t>P/BNA+SFAX-9583822</t>
  </si>
  <si>
    <t>349.146</t>
  </si>
  <si>
    <t>23302318</t>
  </si>
  <si>
    <t>D/BNA+CHEBBA-0107663</t>
  </si>
  <si>
    <t>23302160</t>
  </si>
  <si>
    <t>D/BNA+CHRARDA-9442297</t>
  </si>
  <si>
    <t>939.166</t>
  </si>
  <si>
    <t>23302117</t>
  </si>
  <si>
    <t>D/BNA+CHRARDA-9442299</t>
  </si>
  <si>
    <t>939.299</t>
  </si>
  <si>
    <t>23302116</t>
  </si>
  <si>
    <t>D/BNA+MAHRES-9155632</t>
  </si>
  <si>
    <t>23302197</t>
  </si>
  <si>
    <t>D/BNA+MAHRES-9155633</t>
  </si>
  <si>
    <t>23302198</t>
  </si>
  <si>
    <t>D/BNA+MAHRES-9155634</t>
  </si>
  <si>
    <t>23302199</t>
  </si>
  <si>
    <t>P/BNA+SFAX-9638642</t>
  </si>
  <si>
    <t>23302204</t>
  </si>
  <si>
    <t>P/BNA+SFAX-8109306</t>
  </si>
  <si>
    <t>2,535.686</t>
  </si>
  <si>
    <t>23302140</t>
  </si>
  <si>
    <t>P/BNA+SFAX-0192556</t>
  </si>
  <si>
    <t>5,200.000</t>
  </si>
  <si>
    <t>23302221</t>
  </si>
  <si>
    <t>P/UBCI+SFAX-2058054</t>
  </si>
  <si>
    <t>1,413.200</t>
  </si>
  <si>
    <t>23302372</t>
  </si>
  <si>
    <t>P/UIB+SFAX-2493554</t>
  </si>
  <si>
    <t>23302269</t>
  </si>
  <si>
    <t>P/UIB+SFAX-2493533</t>
  </si>
  <si>
    <t>23302367</t>
  </si>
  <si>
    <t>P/UIB+SFAX-2493553</t>
  </si>
  <si>
    <t>23302268</t>
  </si>
  <si>
    <t>P/UIB+SFAX-2493531</t>
  </si>
  <si>
    <t>23302365</t>
  </si>
  <si>
    <t>P/UIB+SFAX-2493552</t>
  </si>
  <si>
    <t>23302267</t>
  </si>
  <si>
    <t>P/ATTB+SFAX-0000095</t>
  </si>
  <si>
    <t>1,707.763</t>
  </si>
  <si>
    <t>23302371</t>
  </si>
  <si>
    <t>P/BNA+SFAX-9638644</t>
  </si>
  <si>
    <t>6,987.636</t>
  </si>
  <si>
    <t>23302206</t>
  </si>
  <si>
    <t>P/UIB+SFAX-2493529</t>
  </si>
  <si>
    <t>23302363</t>
  </si>
  <si>
    <t>P/BNA+SFAX-7696461</t>
  </si>
  <si>
    <t>23302207</t>
  </si>
  <si>
    <t>P/UIB+SFAX-2493528</t>
  </si>
  <si>
    <t>830.000</t>
  </si>
  <si>
    <t>23302362</t>
  </si>
  <si>
    <t>P/BNA+SFAX-7696463</t>
  </si>
  <si>
    <t>23302209</t>
  </si>
  <si>
    <t>P/STB+SFAX-0009894</t>
  </si>
  <si>
    <t>23302275</t>
  </si>
  <si>
    <t>P/BNA+SFAX-7696464</t>
  </si>
  <si>
    <t>23302210</t>
  </si>
  <si>
    <t>P/UBCI+SFAX-2058053</t>
  </si>
  <si>
    <t>1,413.199</t>
  </si>
  <si>
    <t>23302373</t>
  </si>
  <si>
    <t>D/UBCI+MAHRES-1466920</t>
  </si>
  <si>
    <t>23302123</t>
  </si>
  <si>
    <t>P/ATB+GREMDA-0000158</t>
  </si>
  <si>
    <t>23302333</t>
  </si>
  <si>
    <t>P/BNA+SFAX-0192552</t>
  </si>
  <si>
    <t>5,346.576</t>
  </si>
  <si>
    <t>23302217</t>
  </si>
  <si>
    <t>P/BIAT+SFAX-0001854</t>
  </si>
  <si>
    <t>1,286.386</t>
  </si>
  <si>
    <t>23302331</t>
  </si>
  <si>
    <t>P/BIAT+SFAX-0002940</t>
  </si>
  <si>
    <t>8,162.498</t>
  </si>
  <si>
    <t>23302145</t>
  </si>
  <si>
    <t>P/BNA+SFAX-0192600</t>
  </si>
  <si>
    <t>4,666.897</t>
  </si>
  <si>
    <t>23302340</t>
  </si>
  <si>
    <t>D/BIAT+BIR ALI-0003774</t>
  </si>
  <si>
    <t>23302258</t>
  </si>
  <si>
    <t>D/STB+KERKANNAH-000019</t>
  </si>
  <si>
    <t>9,053.969</t>
  </si>
  <si>
    <t>23302326</t>
  </si>
  <si>
    <t>D/BIAT+BIR ALI-0003775</t>
  </si>
  <si>
    <t>23302259</t>
  </si>
  <si>
    <t>D/UBCI+MAHRES-1466933</t>
  </si>
  <si>
    <t>23302323</t>
  </si>
  <si>
    <t>D/BIAT+BIRALI-0003771</t>
  </si>
  <si>
    <t>23302255</t>
  </si>
  <si>
    <t>P/BNA+CHEBBA-0417160</t>
  </si>
  <si>
    <t>23302357</t>
  </si>
  <si>
    <t>P/BIAT+SFAX-0008373</t>
  </si>
  <si>
    <t>2,807.000</t>
  </si>
  <si>
    <t>23302215</t>
  </si>
  <si>
    <t>D/BNA+CHEBBA-0417159</t>
  </si>
  <si>
    <t>23302356</t>
  </si>
  <si>
    <t>1,124.998</t>
  </si>
  <si>
    <t>P/ATB+SFAX-0000159</t>
  </si>
  <si>
    <t>10,684.192</t>
  </si>
  <si>
    <t>23302334</t>
  </si>
  <si>
    <t>D/UBCI+MAHRES-1466923</t>
  </si>
  <si>
    <t>23302126</t>
  </si>
  <si>
    <t>D/BIAT+BIR ALI-0003777</t>
  </si>
  <si>
    <t>7,919.821</t>
  </si>
  <si>
    <t>23302250</t>
  </si>
  <si>
    <t>P/AB+SFAX-3979417</t>
  </si>
  <si>
    <t>23302165</t>
  </si>
  <si>
    <t>P/ATTB+SFAX-0000268</t>
  </si>
  <si>
    <t>4,247.109</t>
  </si>
  <si>
    <t>23302288</t>
  </si>
  <si>
    <t>D/UIB+CHEBBA-2334873</t>
  </si>
  <si>
    <t>23302239</t>
  </si>
  <si>
    <t>P/ATB+SFAX-0000093</t>
  </si>
  <si>
    <t>23302312</t>
  </si>
  <si>
    <t>P/BIAT+SFAX-0008371</t>
  </si>
  <si>
    <t>2,805.000</t>
  </si>
  <si>
    <t>23302213</t>
  </si>
  <si>
    <t>P/BIAT+SFAX-0008428</t>
  </si>
  <si>
    <t>2,639.601</t>
  </si>
  <si>
    <t>23302370</t>
  </si>
  <si>
    <t>300.000</t>
  </si>
  <si>
    <t>P/BIAT+SFAX-0008427</t>
  </si>
  <si>
    <t>2,630.000</t>
  </si>
  <si>
    <t>23302369</t>
  </si>
  <si>
    <t>P/BIAT+SFAX-0008372</t>
  </si>
  <si>
    <t>2,806.000</t>
  </si>
  <si>
    <t>23302214</t>
  </si>
  <si>
    <t>P/ATB+SFAX-0000094</t>
  </si>
  <si>
    <t>7,000.375</t>
  </si>
  <si>
    <t>23302313</t>
  </si>
  <si>
    <t>P/UBCI+SPAJ-1984840</t>
  </si>
  <si>
    <t>474.680</t>
  </si>
  <si>
    <t>23302285</t>
  </si>
  <si>
    <t>P/UIB+SFAX-2492795</t>
  </si>
  <si>
    <t>12,498.928</t>
  </si>
  <si>
    <t>23302316</t>
  </si>
  <si>
    <t>P/BIAT+SFAX-0002680</t>
  </si>
  <si>
    <t>23302167</t>
  </si>
  <si>
    <t>P/UIB+SFAX-2493530</t>
  </si>
  <si>
    <t>23302364</t>
  </si>
  <si>
    <t>D/BIAT+BIR ALI-0003768</t>
  </si>
  <si>
    <t>23302252</t>
  </si>
  <si>
    <t>P/UBCI+SFAX-0632638</t>
  </si>
  <si>
    <t>240.000</t>
  </si>
  <si>
    <t>23302348</t>
  </si>
  <si>
    <t>P/BIAT+SFAX-0008484</t>
  </si>
  <si>
    <t>23302282</t>
  </si>
  <si>
    <t>P/BZ+SFAX-4004125</t>
  </si>
  <si>
    <t>23302345</t>
  </si>
  <si>
    <t>P/BIAT+SFAX-0002682</t>
  </si>
  <si>
    <t>23302169</t>
  </si>
  <si>
    <t>P/BZ+SFAX-4004124</t>
  </si>
  <si>
    <t>23302344</t>
  </si>
  <si>
    <t>P/UIB+SFAX-2493559</t>
  </si>
  <si>
    <t>795.511</t>
  </si>
  <si>
    <t>23302271</t>
  </si>
  <si>
    <t>P/BZ+SFAX-4004126</t>
  </si>
  <si>
    <t>4,341.126</t>
  </si>
  <si>
    <t>23302346</t>
  </si>
  <si>
    <t>P/BIAT+SFAX-0002683</t>
  </si>
  <si>
    <t>23302170</t>
  </si>
  <si>
    <t>P/UBCI+SFAX-1668460</t>
  </si>
  <si>
    <t>900.387</t>
  </si>
  <si>
    <t>23302246</t>
  </si>
  <si>
    <t>2,251.915</t>
  </si>
  <si>
    <t>P/STB+SFAX-0008504</t>
  </si>
  <si>
    <t>4,736.700</t>
  </si>
  <si>
    <t>23302248</t>
  </si>
  <si>
    <t>P/ATB+SFAX-0000095</t>
  </si>
  <si>
    <t>7,390.000</t>
  </si>
  <si>
    <t>23302314</t>
  </si>
  <si>
    <t>P/STB+SFAX-0008503</t>
  </si>
  <si>
    <t>23302249</t>
  </si>
  <si>
    <t>D/BZ+HENCHA-4000161</t>
  </si>
  <si>
    <t>23302234</t>
  </si>
  <si>
    <t>D/UBCI+MAHRES-1466934</t>
  </si>
  <si>
    <t>23302324</t>
  </si>
  <si>
    <t>D/BZ+HENCHA-4000160</t>
  </si>
  <si>
    <t>23302232</t>
  </si>
  <si>
    <t>D/UBCI+MAHRES-1466932</t>
  </si>
  <si>
    <t>23302322</t>
  </si>
  <si>
    <t>P/UIB+SFAX-2493558</t>
  </si>
  <si>
    <t>794.000</t>
  </si>
  <si>
    <t>23302265</t>
  </si>
  <si>
    <t>P/UBCI+SFAX-1601932</t>
  </si>
  <si>
    <t>1,231.554</t>
  </si>
  <si>
    <t>23302243</t>
  </si>
  <si>
    <t>7,215.544</t>
  </si>
  <si>
    <t>P/ATTB+SFAX-0000267</t>
  </si>
  <si>
    <t>23302287</t>
  </si>
  <si>
    <t>P/BZ+SFAX-4001025</t>
  </si>
  <si>
    <t>4,443.672</t>
  </si>
  <si>
    <t>23302284</t>
  </si>
  <si>
    <t>P/UBCI+SFAX-1929913</t>
  </si>
  <si>
    <t>6,763.949</t>
  </si>
  <si>
    <t>23302311</t>
  </si>
  <si>
    <t>D/BZ+HENCHA-4000156</t>
  </si>
  <si>
    <t>23302228</t>
  </si>
  <si>
    <t>P/UBCI+SFAX-1929927</t>
  </si>
  <si>
    <t>1,265.121</t>
  </si>
  <si>
    <t>23302376</t>
  </si>
  <si>
    <t>P/BNA+SFAX-9266178</t>
  </si>
  <si>
    <t>522.934</t>
  </si>
  <si>
    <t>STE MEKINA</t>
  </si>
  <si>
    <t>3R18378</t>
  </si>
  <si>
    <t>23302235</t>
  </si>
  <si>
    <t>D/AB+ELJEM-5080652</t>
  </si>
  <si>
    <t>4,203.012</t>
  </si>
  <si>
    <t>23302382</t>
  </si>
  <si>
    <t>P/ATTB+SFAX-0000266</t>
  </si>
  <si>
    <t>23302286</t>
  </si>
  <si>
    <t>P/BIAT+SFAX-0000705</t>
  </si>
  <si>
    <t>2,419.704</t>
  </si>
  <si>
    <t>23302383</t>
  </si>
  <si>
    <t>350.000</t>
  </si>
  <si>
    <t>Hre: 16:33:39</t>
  </si>
  <si>
    <t>P/UIB+SFAX-2493534</t>
  </si>
  <si>
    <t>23302368</t>
  </si>
  <si>
    <t>D/BNA+CHRARDA-9442301</t>
  </si>
  <si>
    <t>23302119</t>
  </si>
  <si>
    <t>P/UBCI+SFAX-1443953</t>
  </si>
  <si>
    <t>23302327</t>
  </si>
  <si>
    <t>D/STB+KERKENNAH-000234</t>
  </si>
  <si>
    <t>3,411.178</t>
  </si>
  <si>
    <t>23302192</t>
  </si>
  <si>
    <t>P/UIB+SFAX-2493532</t>
  </si>
  <si>
    <t>838.289</t>
  </si>
  <si>
    <t>23302366</t>
  </si>
  <si>
    <t>P/UBCI+SFAX-1443954</t>
  </si>
  <si>
    <t>3,873.916</t>
  </si>
  <si>
    <t>23302328</t>
  </si>
  <si>
    <t>D/UBCI+MAHRES-1466922</t>
  </si>
  <si>
    <t>23302125</t>
  </si>
  <si>
    <t>D/BIAT+BIR ALI-0003769</t>
  </si>
  <si>
    <t>23302253</t>
  </si>
  <si>
    <t>P/BNA+SFAX-8218568</t>
  </si>
  <si>
    <t>2,576.819</t>
  </si>
  <si>
    <t>23302307</t>
  </si>
  <si>
    <t>D/BT+MAHDIA-1439992</t>
  </si>
  <si>
    <t>145.000</t>
  </si>
  <si>
    <t>23302347</t>
  </si>
  <si>
    <t>D/BZ+HENCHA-4000155</t>
  </si>
  <si>
    <t>23302227</t>
  </si>
  <si>
    <t>P/UBCI+SFAX-1668461</t>
  </si>
  <si>
    <t>23302247</t>
  </si>
  <si>
    <t>P/BNA+SFAX-0192602</t>
  </si>
  <si>
    <t>23302342</t>
  </si>
  <si>
    <t>P/BH+SFAX-6825832</t>
  </si>
  <si>
    <t>1,933.000</t>
  </si>
  <si>
    <t>23302110</t>
  </si>
  <si>
    <t>P/BNA+SFAX-0192601</t>
  </si>
  <si>
    <t>23302341</t>
  </si>
  <si>
    <t>D/BZ+HRAIRIA-4000165</t>
  </si>
  <si>
    <t>23302179</t>
  </si>
  <si>
    <t>P/BH+BH-1491505</t>
  </si>
  <si>
    <t>2,036.527</t>
  </si>
  <si>
    <t>23302299</t>
  </si>
  <si>
    <t>P/BH+SFAX-6825831</t>
  </si>
  <si>
    <t>1,930.000</t>
  </si>
  <si>
    <t>23302109</t>
  </si>
  <si>
    <t>P/STB+SFAX-0009893</t>
  </si>
  <si>
    <t>23302274</t>
  </si>
  <si>
    <t>P/BNA+SFAX-4465010</t>
  </si>
  <si>
    <t>23302153</t>
  </si>
  <si>
    <t>P/BZ+SFAX-4004123</t>
  </si>
  <si>
    <t>23302343</t>
  </si>
  <si>
    <t>P/UIB+SFAX-1756718</t>
  </si>
  <si>
    <t>2,386.891</t>
  </si>
  <si>
    <t>23302139</t>
  </si>
  <si>
    <t>P/ATB+SFAX-0000163</t>
  </si>
  <si>
    <t>7,033.858</t>
  </si>
  <si>
    <t>23302384</t>
  </si>
  <si>
    <t>D/BNA+CHEBBA-0417163</t>
  </si>
  <si>
    <t>4,032.065</t>
  </si>
  <si>
    <t>23302359</t>
  </si>
  <si>
    <t>P/BH+SFAX-1491504</t>
  </si>
  <si>
    <t>2,100.000</t>
  </si>
  <si>
    <t>23302298</t>
  </si>
  <si>
    <t>P/ALB+SFAX-8759462</t>
  </si>
  <si>
    <t>5,652.000</t>
  </si>
  <si>
    <t>23302338</t>
  </si>
  <si>
    <t>P/BIAT+SFAX-0000019</t>
  </si>
  <si>
    <t>23302163</t>
  </si>
  <si>
    <t>P/ALB+SFAX-8759461</t>
  </si>
  <si>
    <t>23302337</t>
  </si>
  <si>
    <t>P/BIAT+SFAX-0002690</t>
  </si>
  <si>
    <t>23302177</t>
  </si>
  <si>
    <t>P/ALB+SFAX-8759463</t>
  </si>
  <si>
    <t>5,651.249</t>
  </si>
  <si>
    <t>23302339</t>
  </si>
  <si>
    <t>P/BIAT+SFAX-0002691</t>
  </si>
  <si>
    <t>6,122.953</t>
  </si>
  <si>
    <t>23302178</t>
  </si>
  <si>
    <t>P/UBCI+SFAX-0632639</t>
  </si>
  <si>
    <t>23302349</t>
  </si>
  <si>
    <t>2,370.000</t>
  </si>
  <si>
    <t>D/BZ+JBENIANA-4000228</t>
  </si>
  <si>
    <t>23302350</t>
  </si>
  <si>
    <t>P/BNA+SFAX-4465009</t>
  </si>
  <si>
    <t>23302152</t>
  </si>
  <si>
    <t>P/BZ+SFAX-4000229</t>
  </si>
  <si>
    <t>23302351</t>
  </si>
  <si>
    <t>P/BNA+SFAX-0192553</t>
  </si>
  <si>
    <t>23302218</t>
  </si>
  <si>
    <t>D/BNA+CHEBBA-4171155</t>
  </si>
  <si>
    <t>23302352</t>
  </si>
  <si>
    <t>P/BNA+SFAX-0192554</t>
  </si>
  <si>
    <t>23302219</t>
  </si>
  <si>
    <t>P/UBCI+SFAX-1601931</t>
  </si>
  <si>
    <t>1,231.553</t>
  </si>
  <si>
    <t>23302242</t>
  </si>
  <si>
    <t>P/BZ+SFAX-4004051</t>
  </si>
  <si>
    <t>23302181</t>
  </si>
  <si>
    <t>P/STB+SFAX-0008543</t>
  </si>
  <si>
    <t>5,717.565</t>
  </si>
  <si>
    <t>23302375</t>
  </si>
  <si>
    <t>P/BH+SFAX-5932807</t>
  </si>
  <si>
    <t>2,580.000</t>
  </si>
  <si>
    <t>23302129</t>
  </si>
  <si>
    <t>D/BIAT+BIR ALI-0003770</t>
  </si>
  <si>
    <t>23302254</t>
  </si>
  <si>
    <t>2,360.000</t>
  </si>
  <si>
    <t>D/BNA+CHEBBA-0417157</t>
  </si>
  <si>
    <t>23302354</t>
  </si>
  <si>
    <t>P/BNA+SFAX-0192555</t>
  </si>
  <si>
    <t>23302220</t>
  </si>
  <si>
    <t>D/UBCI+MAHRES-1466935</t>
  </si>
  <si>
    <t>4,173.185</t>
  </si>
  <si>
    <t>23302325</t>
  </si>
  <si>
    <t>D/BNA+CHRARDA-9442300</t>
  </si>
  <si>
    <t>23302118</t>
  </si>
  <si>
    <t>P/UBCI+SFAX-9833097</t>
  </si>
  <si>
    <t>369.543</t>
  </si>
  <si>
    <t>23302330</t>
  </si>
  <si>
    <t>P/BIAT+SFAX-0008483</t>
  </si>
  <si>
    <t>23302281</t>
  </si>
  <si>
    <t>P/UIB+SFAX-2493527</t>
  </si>
  <si>
    <t>23302360</t>
  </si>
  <si>
    <t>P/ATB+SFAX-0000096</t>
  </si>
  <si>
    <t>23302315</t>
  </si>
  <si>
    <t>D/ATTB+KSOUR ESSEF-000</t>
  </si>
  <si>
    <t>1,797.591</t>
  </si>
  <si>
    <t>23302329</t>
  </si>
  <si>
    <t>P/BIAT+SFAX-0001837</t>
  </si>
  <si>
    <t>23302144</t>
  </si>
  <si>
    <t>D/UIB+CHEBBA-2334872</t>
  </si>
  <si>
    <t>23302238</t>
  </si>
  <si>
    <t>3,196.180</t>
  </si>
  <si>
    <t>D/BNA+CHEBBA-0417158</t>
  </si>
  <si>
    <t>23302355</t>
  </si>
  <si>
    <t>P/STB+SFAX-0009896</t>
  </si>
  <si>
    <t>5,641.947</t>
  </si>
  <si>
    <t>23302277</t>
  </si>
  <si>
    <t>D/BNA+CHEBBA-0417156</t>
  </si>
  <si>
    <t>23302353</t>
  </si>
  <si>
    <t>1,809.877</t>
  </si>
  <si>
    <t>P/STB+SFAX-0008542</t>
  </si>
  <si>
    <t>23302374</t>
  </si>
  <si>
    <t>D/BZ+HENCHA-4000152</t>
  </si>
  <si>
    <t>23302224</t>
  </si>
  <si>
    <t>P/BNA+SFAX-9638667</t>
  </si>
  <si>
    <t>362.195</t>
  </si>
  <si>
    <t>23302377</t>
  </si>
  <si>
    <t>5,028.000</t>
  </si>
  <si>
    <t>P/UBCI+SFAX-1668459</t>
  </si>
  <si>
    <t>23302244</t>
  </si>
  <si>
    <t>D/BNA+CHEBBA-0417161</t>
  </si>
  <si>
    <t>23302358</t>
  </si>
  <si>
    <t>D/BZ+HENCHA-4000153</t>
  </si>
  <si>
    <t>23302225</t>
  </si>
  <si>
    <t>D/ATB+CHORBEN-0000046</t>
  </si>
  <si>
    <t>2,642.879</t>
  </si>
  <si>
    <t>23302379</t>
  </si>
  <si>
    <t>P/BH+SFAX-5932808</t>
  </si>
  <si>
    <t>23302130</t>
  </si>
  <si>
    <t>D/AB+ELJEM-5080650</t>
  </si>
  <si>
    <t>23302380</t>
  </si>
  <si>
    <t>P/BIAT+SFAX-0008481</t>
  </si>
  <si>
    <t>23302279</t>
  </si>
  <si>
    <t>P/BIAT+SFAX-0002014</t>
  </si>
  <si>
    <t>6,568.374</t>
  </si>
  <si>
    <t>23302236</t>
  </si>
  <si>
    <t>D/BZ+HENCHA-4000154</t>
  </si>
  <si>
    <t>23302226</t>
  </si>
  <si>
    <t>D/AB+ELJEM-5080651</t>
  </si>
  <si>
    <t>23302381</t>
  </si>
  <si>
    <t>2,368.142</t>
  </si>
  <si>
    <t>D/UIB+CHEBBA-2334871</t>
  </si>
  <si>
    <t>3,577.495</t>
  </si>
  <si>
    <t>23302237</t>
  </si>
  <si>
    <t>D/BZ+HENCHA-4000157</t>
  </si>
  <si>
    <t>23302229</t>
  </si>
  <si>
    <t>STB SFAX</t>
  </si>
  <si>
    <t>Compte: 53230000</t>
  </si>
  <si>
    <t>6,254.962</t>
  </si>
  <si>
    <t>P/BT+TN-1961879</t>
  </si>
  <si>
    <t>23132006</t>
  </si>
  <si>
    <t>Compte: 53203000</t>
  </si>
  <si>
    <t>2,877,102.134</t>
  </si>
  <si>
    <t>P/UBCI+TN-1385992</t>
  </si>
  <si>
    <t>1,872.274</t>
  </si>
  <si>
    <t>23125953</t>
  </si>
  <si>
    <t>P/BH+BOUFICHA-5717190</t>
  </si>
  <si>
    <t>1,758.686</t>
  </si>
  <si>
    <t>23125946</t>
  </si>
  <si>
    <t>P/STB+ENFIDHA-0000205</t>
  </si>
  <si>
    <t>5,012.185</t>
  </si>
  <si>
    <t>23125945</t>
  </si>
  <si>
    <t>P/BT+TN-1546171</t>
  </si>
  <si>
    <t>26,253.028</t>
  </si>
  <si>
    <t>23126035</t>
  </si>
  <si>
    <t>P/ATB+TN-0000261</t>
  </si>
  <si>
    <t>8,233.931</t>
  </si>
  <si>
    <t>23125963</t>
  </si>
  <si>
    <t>P/ATB+TN-0000093</t>
  </si>
  <si>
    <t>2,458.598</t>
  </si>
  <si>
    <t>23125950</t>
  </si>
  <si>
    <t>P/AB+TN-4147665</t>
  </si>
  <si>
    <t>23126038</t>
  </si>
  <si>
    <t>P/STB+TN-0000495</t>
  </si>
  <si>
    <t>STE BEN ARBIA LESSAYARAT</t>
  </si>
  <si>
    <t>1R05183</t>
  </si>
  <si>
    <t>23125966</t>
  </si>
  <si>
    <t>P/STB+TN-0000496</t>
  </si>
  <si>
    <t>6,110.868</t>
  </si>
  <si>
    <t>23125965</t>
  </si>
  <si>
    <t>P/BT+TN-1546173</t>
  </si>
  <si>
    <t>23126034</t>
  </si>
  <si>
    <t>P/ATB+TN-0000166</t>
  </si>
  <si>
    <t>5,105.933</t>
  </si>
  <si>
    <t>23125961</t>
  </si>
  <si>
    <t>P/UBCI+TN-1385988</t>
  </si>
  <si>
    <t>1,400.000</t>
  </si>
  <si>
    <t>23125952</t>
  </si>
  <si>
    <t>P/STB+TN-0010443</t>
  </si>
  <si>
    <t>820.600</t>
  </si>
  <si>
    <t>23126013</t>
  </si>
  <si>
    <t>P/ATB+TN-8445269</t>
  </si>
  <si>
    <t>8,538.228</t>
  </si>
  <si>
    <t>STE CONFIANCE VOYAGES</t>
  </si>
  <si>
    <t>1S01267</t>
  </si>
  <si>
    <t>23126040</t>
  </si>
  <si>
    <t>P/BIAT+TN-0004136</t>
  </si>
  <si>
    <t>1,135.294</t>
  </si>
  <si>
    <t>23126115</t>
  </si>
  <si>
    <t>P/BIAT+ARIANA-0002668</t>
  </si>
  <si>
    <t>2,403.363</t>
  </si>
  <si>
    <t>23126091</t>
  </si>
  <si>
    <t>P/STB+TN-0010434</t>
  </si>
  <si>
    <t>875.000</t>
  </si>
  <si>
    <t>23126004</t>
  </si>
  <si>
    <t>p/bh+tn-6062918</t>
  </si>
  <si>
    <t>6,860.588</t>
  </si>
  <si>
    <t>1r01580</t>
  </si>
  <si>
    <t>23126020</t>
  </si>
  <si>
    <t>p/bh+tn-6062914</t>
  </si>
  <si>
    <t>23126016</t>
  </si>
  <si>
    <t>P/UBCI+TN-0889888</t>
  </si>
  <si>
    <t>31,347.960</t>
  </si>
  <si>
    <t>MAZA DISTRAUTO</t>
  </si>
  <si>
    <t>1S02231</t>
  </si>
  <si>
    <t>23125980</t>
  </si>
  <si>
    <t>P/UBCI+TN-0889887</t>
  </si>
  <si>
    <t>1,495.576</t>
  </si>
  <si>
    <t>23125981</t>
  </si>
  <si>
    <t>P/STB+TN-0006539</t>
  </si>
  <si>
    <t>1,390.700</t>
  </si>
  <si>
    <t>23125991</t>
  </si>
  <si>
    <t>P/STB+TN-0000691</t>
  </si>
  <si>
    <t>17,524.709</t>
  </si>
  <si>
    <t>23125979</t>
  </si>
  <si>
    <t>P/BNA+TN-0021065</t>
  </si>
  <si>
    <t>929.356</t>
  </si>
  <si>
    <t>23125978</t>
  </si>
  <si>
    <t>P/BIAT+TN-0004139</t>
  </si>
  <si>
    <t>23126118</t>
  </si>
  <si>
    <t>P/ATB+TN-0000092</t>
  </si>
  <si>
    <t>3,252.651</t>
  </si>
  <si>
    <t>23125949</t>
  </si>
  <si>
    <t>P/BIAT+TN-0001553</t>
  </si>
  <si>
    <t>2,875.383</t>
  </si>
  <si>
    <t>23125972</t>
  </si>
  <si>
    <t>P/BIAT+TN-0003093</t>
  </si>
  <si>
    <t>257.505</t>
  </si>
  <si>
    <t>23125970</t>
  </si>
  <si>
    <t>P/BIAT+BARDO-0000262</t>
  </si>
  <si>
    <t>5,158.761</t>
  </si>
  <si>
    <t>23126054</t>
  </si>
  <si>
    <t>P/STB+TN-0001119</t>
  </si>
  <si>
    <t>23125975</t>
  </si>
  <si>
    <t>432.851</t>
  </si>
  <si>
    <t>23125940</t>
  </si>
  <si>
    <t>P/BQ ZAIT+SOLIMAN-4000</t>
  </si>
  <si>
    <t>835.452</t>
  </si>
  <si>
    <t>STE GENERALE PIECCE.RECHANGE</t>
  </si>
  <si>
    <t>1R05232</t>
  </si>
  <si>
    <t>23126120</t>
  </si>
  <si>
    <t>P/STB+TN-0000435</t>
  </si>
  <si>
    <t>876.864</t>
  </si>
  <si>
    <t>23125960</t>
  </si>
  <si>
    <t>P/ATB+ZAGHOUAN-8785180</t>
  </si>
  <si>
    <t>23125926</t>
  </si>
  <si>
    <t>P/ATB+ZAGHOUAN-8785181</t>
  </si>
  <si>
    <t>8,171.054</t>
  </si>
  <si>
    <t>23125925</t>
  </si>
  <si>
    <t>P/BANK ABC+ARIANA-4441</t>
  </si>
  <si>
    <t>708.181</t>
  </si>
  <si>
    <t>1R03202</t>
  </si>
  <si>
    <t>23126056</t>
  </si>
  <si>
    <t>P/AYYJ BQ+MARSA2-01099</t>
  </si>
  <si>
    <t>2,043.029</t>
  </si>
  <si>
    <t>23125933</t>
  </si>
  <si>
    <t>P/ATB+HAMMAMET-0000166</t>
  </si>
  <si>
    <t>3,287.000</t>
  </si>
  <si>
    <t>23126065</t>
  </si>
  <si>
    <t>P/BIAT+BARDO-0000259</t>
  </si>
  <si>
    <t>23126055</t>
  </si>
  <si>
    <t>P/ATB+HAMMAMET-0000169</t>
  </si>
  <si>
    <t>3,289.517</t>
  </si>
  <si>
    <t>23126067</t>
  </si>
  <si>
    <t>P/ATTJ BQ+MARSA2-01099</t>
  </si>
  <si>
    <t>23125935</t>
  </si>
  <si>
    <t>23125934</t>
  </si>
  <si>
    <t>P/BT+MENIHLA-1761648</t>
  </si>
  <si>
    <t>1,195.100</t>
  </si>
  <si>
    <t>23125932</t>
  </si>
  <si>
    <t>787.828</t>
  </si>
  <si>
    <t>23125943</t>
  </si>
  <si>
    <t>P/AB+TN-4147666</t>
  </si>
  <si>
    <t>4,571.903</t>
  </si>
  <si>
    <t>23126039</t>
  </si>
  <si>
    <t>P/BT+MENIHLA-1761650</t>
  </si>
  <si>
    <t>23125929</t>
  </si>
  <si>
    <t>P/BH+RADES-4030911</t>
  </si>
  <si>
    <t>1,241.086</t>
  </si>
  <si>
    <t>23126072</t>
  </si>
  <si>
    <t>P/AB+TN-4147664</t>
  </si>
  <si>
    <t>23126037</t>
  </si>
  <si>
    <t>P/BT+TN-1546170</t>
  </si>
  <si>
    <t>23126036</t>
  </si>
  <si>
    <t>2,821.417</t>
  </si>
  <si>
    <t>23126077</t>
  </si>
  <si>
    <t>2,700.000</t>
  </si>
  <si>
    <t>23126078</t>
  </si>
  <si>
    <t>23126079</t>
  </si>
  <si>
    <t>23126080</t>
  </si>
  <si>
    <t>P/BTE+TN-6899010</t>
  </si>
  <si>
    <t>1,056.632</t>
  </si>
  <si>
    <t>23125959</t>
  </si>
  <si>
    <t>P/STB+JEBENIANA-000031</t>
  </si>
  <si>
    <t>10,095.467</t>
  </si>
  <si>
    <t>23126126</t>
  </si>
  <si>
    <t>23126127</t>
  </si>
  <si>
    <t>23126128</t>
  </si>
  <si>
    <t>P/BH+TN-0211123</t>
  </si>
  <si>
    <t>1,621.404</t>
  </si>
  <si>
    <t>23125956</t>
  </si>
  <si>
    <t>P/BH+TN-5283321</t>
  </si>
  <si>
    <t>2,402.858</t>
  </si>
  <si>
    <t>23125957</t>
  </si>
  <si>
    <t>P/BIAT+TN-0000615</t>
  </si>
  <si>
    <t>2,817.920</t>
  </si>
  <si>
    <t>23125968</t>
  </si>
  <si>
    <t>P/UIB+TN-9899311</t>
  </si>
  <si>
    <t>449.214</t>
  </si>
  <si>
    <t>23126107</t>
  </si>
  <si>
    <t>P/BT+MNIHLA-1996751</t>
  </si>
  <si>
    <t>600.000</t>
  </si>
  <si>
    <t>23126108</t>
  </si>
  <si>
    <t>p/stb+ezzahra-0000383</t>
  </si>
  <si>
    <t>543.837</t>
  </si>
  <si>
    <t>1r02241</t>
  </si>
  <si>
    <t>23126083</t>
  </si>
  <si>
    <t>389.101</t>
  </si>
  <si>
    <t>23125917</t>
  </si>
  <si>
    <t>316.410</t>
  </si>
  <si>
    <t>23125916</t>
  </si>
  <si>
    <t>P/UBCI+MENIHLA-1822382</t>
  </si>
  <si>
    <t>14,240.187</t>
  </si>
  <si>
    <t>23125915</t>
  </si>
  <si>
    <t>p/attj bq+el fahs-0103</t>
  </si>
  <si>
    <t>382.363</t>
  </si>
  <si>
    <t>1r07047</t>
  </si>
  <si>
    <t>23126084</t>
  </si>
  <si>
    <t>P/STB+FOUCHANA-0004618</t>
  </si>
  <si>
    <t>1,119.683</t>
  </si>
  <si>
    <t>23125912</t>
  </si>
  <si>
    <t>P/STB+FOUCHANA-0004617</t>
  </si>
  <si>
    <t>23125911</t>
  </si>
  <si>
    <t>P/STB+FOUCHANA-0004616</t>
  </si>
  <si>
    <t>23125910</t>
  </si>
  <si>
    <t>P/BIAT+TN-0004140</t>
  </si>
  <si>
    <t>23126119</t>
  </si>
  <si>
    <t>P/BIAT+ARIANA-0002664</t>
  </si>
  <si>
    <t>23126087</t>
  </si>
  <si>
    <t>P/BIAT+ARIANA-0002665</t>
  </si>
  <si>
    <t>23126088</t>
  </si>
  <si>
    <t>P/BIAT+ARIANA-0002666</t>
  </si>
  <si>
    <t>23126089</t>
  </si>
  <si>
    <t>P/BIAT+ARIANA-0002667</t>
  </si>
  <si>
    <t>23126090</t>
  </si>
  <si>
    <t>P/BNA+TN-0021064</t>
  </si>
  <si>
    <t>23125977</t>
  </si>
  <si>
    <t>P/STB+TN-0001118</t>
  </si>
  <si>
    <t>23125973</t>
  </si>
  <si>
    <t>P/BIAT+ARIANA-0002669</t>
  </si>
  <si>
    <t>23126092</t>
  </si>
  <si>
    <t>P/BIAT+ARIANA-0002670</t>
  </si>
  <si>
    <t>23126093</t>
  </si>
  <si>
    <t>P/ATB+BIZERTE-8402156</t>
  </si>
  <si>
    <t>28,761.462</t>
  </si>
  <si>
    <t>23125908</t>
  </si>
  <si>
    <t>2,373.355</t>
  </si>
  <si>
    <t>23125907</t>
  </si>
  <si>
    <t>p/bh+tn-6062915</t>
  </si>
  <si>
    <t>23126017</t>
  </si>
  <si>
    <t>P/AMEN B+SIDI THABET-5</t>
  </si>
  <si>
    <t>400.000</t>
  </si>
  <si>
    <t>23125906</t>
  </si>
  <si>
    <t>23125905</t>
  </si>
  <si>
    <t>23125904</t>
  </si>
  <si>
    <t>23125903</t>
  </si>
  <si>
    <t>524.418</t>
  </si>
  <si>
    <t>23125902</t>
  </si>
  <si>
    <t>23125901</t>
  </si>
  <si>
    <t>23125900</t>
  </si>
  <si>
    <t>626.094</t>
  </si>
  <si>
    <t>23125899</t>
  </si>
  <si>
    <t>P/BIAT+BARDO-0001041</t>
  </si>
  <si>
    <t>944.289</t>
  </si>
  <si>
    <t>STE ALLO MECANO</t>
  </si>
  <si>
    <t>1R01581</t>
  </si>
  <si>
    <t>23125914</t>
  </si>
  <si>
    <t>P/BNA+BENI KHALLED-900</t>
  </si>
  <si>
    <t>23125897</t>
  </si>
  <si>
    <t>5,353.007</t>
  </si>
  <si>
    <t>23125896</t>
  </si>
  <si>
    <t>4,596.406</t>
  </si>
  <si>
    <t>23125895</t>
  </si>
  <si>
    <t>P/ATB+EZZAHRA-0000282</t>
  </si>
  <si>
    <t>2,837.037</t>
  </si>
  <si>
    <t>23125922</t>
  </si>
  <si>
    <t>3,072.675</t>
  </si>
  <si>
    <t>23126112</t>
  </si>
  <si>
    <t>P/STB+EL FAHS-0004306</t>
  </si>
  <si>
    <t>1,722.649</t>
  </si>
  <si>
    <t>23126113</t>
  </si>
  <si>
    <t>P/BT+MENIHLA-1761649</t>
  </si>
  <si>
    <t>23125928</t>
  </si>
  <si>
    <t>P/BT+BAB SAADOUN-98339</t>
  </si>
  <si>
    <t>1,661.027</t>
  </si>
  <si>
    <t>23125920</t>
  </si>
  <si>
    <t>P/BT+MENIHLA-1761651</t>
  </si>
  <si>
    <t>23125930</t>
  </si>
  <si>
    <t>P/BT+MENIHLA-1761652</t>
  </si>
  <si>
    <t>23125931</t>
  </si>
  <si>
    <t>P/BTK+TN-8989707</t>
  </si>
  <si>
    <t>1,300.000</t>
  </si>
  <si>
    <t>23125893</t>
  </si>
  <si>
    <t>P/BTK+TN-8989706</t>
  </si>
  <si>
    <t>23125892</t>
  </si>
  <si>
    <t>P/BTK+TN-8989705</t>
  </si>
  <si>
    <t>23125891</t>
  </si>
  <si>
    <t>P/UIB+BARDO-0063242</t>
  </si>
  <si>
    <t>553.023</t>
  </si>
  <si>
    <t>23125924</t>
  </si>
  <si>
    <t>P/UIB+TN-2326141</t>
  </si>
  <si>
    <t>180.616</t>
  </si>
  <si>
    <t>23125909</t>
  </si>
  <si>
    <t>P/BIAT+TN-0004135</t>
  </si>
  <si>
    <t>23126114</t>
  </si>
  <si>
    <t>Hre: 16:33:38</t>
  </si>
  <si>
    <t>P/STB+HAMMAMET-0000207</t>
  </si>
  <si>
    <t>14,385.548</t>
  </si>
  <si>
    <t>23125927</t>
  </si>
  <si>
    <t>P/BIAT+BEN AROUS-00004</t>
  </si>
  <si>
    <t>6,806.498</t>
  </si>
  <si>
    <t>23126104</t>
  </si>
  <si>
    <t>23126123</t>
  </si>
  <si>
    <t>P/ATB+BOUMHEL-8267303</t>
  </si>
  <si>
    <t>2,738.858</t>
  </si>
  <si>
    <t>STE SAT INFINITIF</t>
  </si>
  <si>
    <t>1R02307</t>
  </si>
  <si>
    <t>23125942</t>
  </si>
  <si>
    <t>P/STB+JEBENIANA-000030</t>
  </si>
  <si>
    <t>23126122</t>
  </si>
  <si>
    <t>445.286</t>
  </si>
  <si>
    <t>23125948</t>
  </si>
  <si>
    <t>P/BIAT+ARIANA-0002614</t>
  </si>
  <si>
    <t>2,809.980</t>
  </si>
  <si>
    <t>23125838</t>
  </si>
  <si>
    <t>P/BIAT+ARIANA-0002613</t>
  </si>
  <si>
    <t>23125837</t>
  </si>
  <si>
    <t>P/BIAT+ARIANA-0002612</t>
  </si>
  <si>
    <t>23125836</t>
  </si>
  <si>
    <t>P/BIAT+ARIANA-0002611</t>
  </si>
  <si>
    <t>23125835</t>
  </si>
  <si>
    <t>P/BIAT+ARIANA-0002610</t>
  </si>
  <si>
    <t>23125834</t>
  </si>
  <si>
    <t>P/BIAT+ARIANA-0002609</t>
  </si>
  <si>
    <t>23125833</t>
  </si>
  <si>
    <t>2,448.799</t>
  </si>
  <si>
    <t>23125832</t>
  </si>
  <si>
    <t>P/BH+TN-5875718</t>
  </si>
  <si>
    <t>4,268.480</t>
  </si>
  <si>
    <t>23125954</t>
  </si>
  <si>
    <t>p/ubci+tn-0889886</t>
  </si>
  <si>
    <t>9,982.720</t>
  </si>
  <si>
    <t>1s02231</t>
  </si>
  <si>
    <t>23125875</t>
  </si>
  <si>
    <t>P/BNA+MORNAG-2439710</t>
  </si>
  <si>
    <t>1,061.862</t>
  </si>
  <si>
    <t>23125886</t>
  </si>
  <si>
    <t>P/STB+EL MOUROUJ-00041</t>
  </si>
  <si>
    <t>1,370.714</t>
  </si>
  <si>
    <t>23125831</t>
  </si>
  <si>
    <t>2,750.000</t>
  </si>
  <si>
    <t>23125830</t>
  </si>
  <si>
    <t>23125829</t>
  </si>
  <si>
    <t>23125828</t>
  </si>
  <si>
    <t>23125827</t>
  </si>
  <si>
    <t>23125826</t>
  </si>
  <si>
    <t>2,829.156</t>
  </si>
  <si>
    <t>23125825</t>
  </si>
  <si>
    <t>P/BT+EL MANAR-1500923</t>
  </si>
  <si>
    <t>2,646.616</t>
  </si>
  <si>
    <t>23125822</t>
  </si>
  <si>
    <t>P/BTL+DENDEN-4000102</t>
  </si>
  <si>
    <t>4,642.261</t>
  </si>
  <si>
    <t>23125821</t>
  </si>
  <si>
    <t>23125820</t>
  </si>
  <si>
    <t>23125819</t>
  </si>
  <si>
    <t>23125818</t>
  </si>
  <si>
    <t>23125817</t>
  </si>
  <si>
    <t>1,277.193</t>
  </si>
  <si>
    <t>23125816</t>
  </si>
  <si>
    <t>P/UIB+TN-4706008</t>
  </si>
  <si>
    <t>1,676.937</t>
  </si>
  <si>
    <t>23125814</t>
  </si>
  <si>
    <t>P/UIB+TN-4706005</t>
  </si>
  <si>
    <t>2,570.090</t>
  </si>
  <si>
    <t>23125811</t>
  </si>
  <si>
    <t>P/UIB+TN-4706004</t>
  </si>
  <si>
    <t>23125810</t>
  </si>
  <si>
    <t>P/UIB+TN-4706003</t>
  </si>
  <si>
    <t>23125809</t>
  </si>
  <si>
    <t>P/STB+TN-0005058</t>
  </si>
  <si>
    <t>1,041.403</t>
  </si>
  <si>
    <t>23125808</t>
  </si>
  <si>
    <t>P/UIB+TN-4706007</t>
  </si>
  <si>
    <t>23125813</t>
  </si>
  <si>
    <t>P/AB+TN-9894450</t>
  </si>
  <si>
    <t>11,426.180</t>
  </si>
  <si>
    <t>1R01129</t>
  </si>
  <si>
    <t>23125982</t>
  </si>
  <si>
    <t>P/STB+TN-0000615</t>
  </si>
  <si>
    <t>466.077</t>
  </si>
  <si>
    <t>23125983</t>
  </si>
  <si>
    <t>P/STB+TN-0000609</t>
  </si>
  <si>
    <t>1,556.400</t>
  </si>
  <si>
    <t>23125984</t>
  </si>
  <si>
    <t>P/STB+TN-0000610</t>
  </si>
  <si>
    <t>1,657.200</t>
  </si>
  <si>
    <t>23125985</t>
  </si>
  <si>
    <t>P/STB+TN-0000611</t>
  </si>
  <si>
    <t>1,476.500</t>
  </si>
  <si>
    <t>23125986</t>
  </si>
  <si>
    <t>P/STB+TN-0000613</t>
  </si>
  <si>
    <t>23125987</t>
  </si>
  <si>
    <t>P/STB+TN-0000612</t>
  </si>
  <si>
    <t>1,559.400</t>
  </si>
  <si>
    <t>23125988</t>
  </si>
  <si>
    <t>P/STB+TN-0006540</t>
  </si>
  <si>
    <t>1,396.916</t>
  </si>
  <si>
    <t>23125989</t>
  </si>
  <si>
    <t>P/STB+TN-0006538</t>
  </si>
  <si>
    <t>1,390.600</t>
  </si>
  <si>
    <t>23125990</t>
  </si>
  <si>
    <t>P/STB+TN-0006537</t>
  </si>
  <si>
    <t>1,390.800</t>
  </si>
  <si>
    <t>23125992</t>
  </si>
  <si>
    <t>P/STB+TN-0006536</t>
  </si>
  <si>
    <t>1,390.900</t>
  </si>
  <si>
    <t>23125993</t>
  </si>
  <si>
    <t>P/BZ+TN-4002224</t>
  </si>
  <si>
    <t>1,565.048</t>
  </si>
  <si>
    <t>23125994</t>
  </si>
  <si>
    <t>P/AB+TN-2650699</t>
  </si>
  <si>
    <t>1,549.594</t>
  </si>
  <si>
    <t>23125995</t>
  </si>
  <si>
    <t>P/ATB+TN-0000077</t>
  </si>
  <si>
    <t>470.223</t>
  </si>
  <si>
    <t>23126023</t>
  </si>
  <si>
    <t>P/BH+TN-4053013</t>
  </si>
  <si>
    <t>2,436.747</t>
  </si>
  <si>
    <t>23126024</t>
  </si>
  <si>
    <t>P/BIAT+TN-0006495</t>
  </si>
  <si>
    <t>5,517.912</t>
  </si>
  <si>
    <t>23125996</t>
  </si>
  <si>
    <t>P/BIAT+TN-0006492</t>
  </si>
  <si>
    <t>23125997</t>
  </si>
  <si>
    <t>P/BIAT+TN-0006490</t>
  </si>
  <si>
    <t>23125998</t>
  </si>
  <si>
    <t>P/BIAT+TN-0006489</t>
  </si>
  <si>
    <t>23125999</t>
  </si>
  <si>
    <t>P/STB+TN-0010430</t>
  </si>
  <si>
    <t>895.000</t>
  </si>
  <si>
    <t>23126000</t>
  </si>
  <si>
    <t>P/STB+TN-0010431</t>
  </si>
  <si>
    <t>890.000</t>
  </si>
  <si>
    <t>23126001</t>
  </si>
  <si>
    <t>P/STB+TN-0010432</t>
  </si>
  <si>
    <t>885.000</t>
  </si>
  <si>
    <t>23126002</t>
  </si>
  <si>
    <t>P/STB+TN-0010433</t>
  </si>
  <si>
    <t>880.000</t>
  </si>
  <si>
    <t>23126003</t>
  </si>
  <si>
    <t>P/BNA+TN-9452922</t>
  </si>
  <si>
    <t>2,190.548</t>
  </si>
  <si>
    <t>23125867</t>
  </si>
  <si>
    <t>P/STB+TN-0010435</t>
  </si>
  <si>
    <t>23126005</t>
  </si>
  <si>
    <t>P/STB+TN-0010436</t>
  </si>
  <si>
    <t>865.000</t>
  </si>
  <si>
    <t>23126006</t>
  </si>
  <si>
    <t>P/STB+TN-0010437</t>
  </si>
  <si>
    <t>860.000</t>
  </si>
  <si>
    <t>23126007</t>
  </si>
  <si>
    <t>P/STB+TN-0010438</t>
  </si>
  <si>
    <t>855.000</t>
  </si>
  <si>
    <t>23126008</t>
  </si>
  <si>
    <t>P/STB+TN-0010439</t>
  </si>
  <si>
    <t>850.000</t>
  </si>
  <si>
    <t>23126009</t>
  </si>
  <si>
    <t>P/STB+TN-0010440</t>
  </si>
  <si>
    <t>845.000</t>
  </si>
  <si>
    <t>23126010</t>
  </si>
  <si>
    <t>P/STB+TN-0010441</t>
  </si>
  <si>
    <t>840.000</t>
  </si>
  <si>
    <t>23126011</t>
  </si>
  <si>
    <t>P/STB+TN-0010442</t>
  </si>
  <si>
    <t>835.000</t>
  </si>
  <si>
    <t>23126012</t>
  </si>
  <si>
    <t>5,870.676</t>
  </si>
  <si>
    <t>23125936</t>
  </si>
  <si>
    <t>P/BIAT+TN-0000019</t>
  </si>
  <si>
    <t>MAISON D'HUILE ET DE FILTRE</t>
  </si>
  <si>
    <t>1R02305</t>
  </si>
  <si>
    <t>23126014</t>
  </si>
  <si>
    <t>P/BNA+TN-8799293</t>
  </si>
  <si>
    <t>1,167.000</t>
  </si>
  <si>
    <t>ABDELKARIM CHEBBI</t>
  </si>
  <si>
    <t>1R04155</t>
  </si>
  <si>
    <t>23126015</t>
  </si>
  <si>
    <t>p/bh+tn-6062916</t>
  </si>
  <si>
    <t>23126018</t>
  </si>
  <si>
    <t>p/bh+tn-6062917</t>
  </si>
  <si>
    <t>23126019</t>
  </si>
  <si>
    <t>P/UBCI+MEL BOUZELFA-12</t>
  </si>
  <si>
    <t>1,315.308</t>
  </si>
  <si>
    <t>23125877</t>
  </si>
  <si>
    <t>p/bh+tn-6062919</t>
  </si>
  <si>
    <t>23126021</t>
  </si>
  <si>
    <t>P/BZ+TN-4000298</t>
  </si>
  <si>
    <t>21,656.895</t>
  </si>
  <si>
    <t>23126022</t>
  </si>
  <si>
    <t>P/BQ ZAIT+EL HRAIRIA-4</t>
  </si>
  <si>
    <t>73,488.949</t>
  </si>
  <si>
    <t>HAMDI BATTERIES</t>
  </si>
  <si>
    <t>1R01629</t>
  </si>
  <si>
    <t>23126051</t>
  </si>
  <si>
    <t>P/BIAT+BARDO-0000261</t>
  </si>
  <si>
    <t>23126052</t>
  </si>
  <si>
    <t>P/BTK+TN-9095718</t>
  </si>
  <si>
    <t>1,878.905</t>
  </si>
  <si>
    <t>STE RAED TOUT POID LOURD</t>
  </si>
  <si>
    <t>1R05248</t>
  </si>
  <si>
    <t>23126025</t>
  </si>
  <si>
    <t>P/BIAT+BEN AROUS-00001</t>
  </si>
  <si>
    <t>17,171.377</t>
  </si>
  <si>
    <t>23126095</t>
  </si>
  <si>
    <t>17,170.000</t>
  </si>
  <si>
    <t>23126096</t>
  </si>
  <si>
    <t>P/BH+ARIANA-5997580</t>
  </si>
  <si>
    <t>2,070.941</t>
  </si>
  <si>
    <t>STE MUST SERVICES</t>
  </si>
  <si>
    <t>1R03159</t>
  </si>
  <si>
    <t>23126057</t>
  </si>
  <si>
    <t>527.052</t>
  </si>
  <si>
    <t>23126058</t>
  </si>
  <si>
    <t>P/BT+EL MANAR-1500940</t>
  </si>
  <si>
    <t>2,135.831</t>
  </si>
  <si>
    <t>23126059</t>
  </si>
  <si>
    <t>P/BTL+DENDEN-4000110</t>
  </si>
  <si>
    <t>1,763.875</t>
  </si>
  <si>
    <t>23126060</t>
  </si>
  <si>
    <t>5,764.373</t>
  </si>
  <si>
    <t>23126061</t>
  </si>
  <si>
    <t>4,543.967</t>
  </si>
  <si>
    <t>23126062</t>
  </si>
  <si>
    <t>P/STB+NABEUL-0004821</t>
  </si>
  <si>
    <t>2,914.279</t>
  </si>
  <si>
    <t>23126063</t>
  </si>
  <si>
    <t>P/ATB+TN-8814103</t>
  </si>
  <si>
    <t>837.665</t>
  </si>
  <si>
    <t>23126026</t>
  </si>
  <si>
    <t>P/UIB+TN-4706039</t>
  </si>
  <si>
    <t>23126027</t>
  </si>
  <si>
    <t>P/UIB+TN-4706040</t>
  </si>
  <si>
    <t>2,503.838</t>
  </si>
  <si>
    <t>23126028</t>
  </si>
  <si>
    <t>P/BIAT+TN-0000193</t>
  </si>
  <si>
    <t>2,405.357</t>
  </si>
  <si>
    <t>23126031</t>
  </si>
  <si>
    <t>P/UIB+TN-2093593</t>
  </si>
  <si>
    <t>635.692</t>
  </si>
  <si>
    <t>23126032</t>
  </si>
  <si>
    <t>P/BT+TN-1546172</t>
  </si>
  <si>
    <t>23126033</t>
  </si>
  <si>
    <t>P/STB+TN-0006504</t>
  </si>
  <si>
    <t>1,618.976</t>
  </si>
  <si>
    <t>23125874</t>
  </si>
  <si>
    <t>P/STB+TN-0006503</t>
  </si>
  <si>
    <t>1,618.975</t>
  </si>
  <si>
    <t>23125873</t>
  </si>
  <si>
    <t>944.290</t>
  </si>
  <si>
    <t>23125872</t>
  </si>
  <si>
    <t>P/AB+TN-3628690</t>
  </si>
  <si>
    <t>1,247.814</t>
  </si>
  <si>
    <t>23125802</t>
  </si>
  <si>
    <t>P/AB+TN-3628688</t>
  </si>
  <si>
    <t>23125800</t>
  </si>
  <si>
    <t>P/BTL+TN-0400064</t>
  </si>
  <si>
    <t>23125799</t>
  </si>
  <si>
    <t>P/BTL+TN-0400063</t>
  </si>
  <si>
    <t>1,947.819</t>
  </si>
  <si>
    <t>23125798</t>
  </si>
  <si>
    <t>P/BT+TN-1394790</t>
  </si>
  <si>
    <t>585.307</t>
  </si>
  <si>
    <t>23125797</t>
  </si>
  <si>
    <t>P/BIAT+TN-0004137</t>
  </si>
  <si>
    <t>23126116</t>
  </si>
  <si>
    <t>P/AB+TN-0368689</t>
  </si>
  <si>
    <t>23125801</t>
  </si>
  <si>
    <t>p/bz+tn-4000644</t>
  </si>
  <si>
    <t>3,168.804</t>
  </si>
  <si>
    <t>STE MBS SERVICES</t>
  </si>
  <si>
    <t>1r03164</t>
  </si>
  <si>
    <t>23126041</t>
  </si>
  <si>
    <t>p/atb+tn-8624352</t>
  </si>
  <si>
    <t>601.688</t>
  </si>
  <si>
    <t>1r06176</t>
  </si>
  <si>
    <t>23126042</t>
  </si>
  <si>
    <t>P/BNA+BOUARGOUB-024598</t>
  </si>
  <si>
    <t>1,100.599</t>
  </si>
  <si>
    <t>23126121</t>
  </si>
  <si>
    <t>P/BIAT+TN-0002268</t>
  </si>
  <si>
    <t>5,323.775</t>
  </si>
  <si>
    <t>23126045</t>
  </si>
  <si>
    <t>P/STB+TN-0000379</t>
  </si>
  <si>
    <t>723.616</t>
  </si>
  <si>
    <t>23126044</t>
  </si>
  <si>
    <t>P/BIAT+TN-0001973</t>
  </si>
  <si>
    <t>2,168.694</t>
  </si>
  <si>
    <t>23126043</t>
  </si>
  <si>
    <t>P/BT+KORBA-1381399</t>
  </si>
  <si>
    <t>2,107.457</t>
  </si>
  <si>
    <t>23126046</t>
  </si>
  <si>
    <t>P/BH+TN-5808849</t>
  </si>
  <si>
    <t>864.702</t>
  </si>
  <si>
    <t>23126047</t>
  </si>
  <si>
    <t>P/BNA+TN-1969133</t>
  </si>
  <si>
    <t>13,392.141</t>
  </si>
  <si>
    <t>23126048</t>
  </si>
  <si>
    <t>P/AB+TN-3628697</t>
  </si>
  <si>
    <t>23126049</t>
  </si>
  <si>
    <t>P/AB+TN-3628698</t>
  </si>
  <si>
    <t>1,026.229</t>
  </si>
  <si>
    <t>23126050</t>
  </si>
  <si>
    <t>P/STB+MEGRINE-0000520</t>
  </si>
  <si>
    <t>3,586.669</t>
  </si>
  <si>
    <t>23126097</t>
  </si>
  <si>
    <t>23126082</t>
  </si>
  <si>
    <t>P/STB+MEGRINE-0000515</t>
  </si>
  <si>
    <t>23126098</t>
  </si>
  <si>
    <t>P/STB+MEGRINE-0000516</t>
  </si>
  <si>
    <t>23126099</t>
  </si>
  <si>
    <t>P/STB+MEGRINE-0000517</t>
  </si>
  <si>
    <t>23126100</t>
  </si>
  <si>
    <t>P/STB+MEGRINE-0000518</t>
  </si>
  <si>
    <t>23126101</t>
  </si>
  <si>
    <t>P/UIB+TN-2225781</t>
  </si>
  <si>
    <t>1,036.419</t>
  </si>
  <si>
    <t>23126064</t>
  </si>
  <si>
    <t>P/BIAT+BARDO-0000260</t>
  </si>
  <si>
    <t>23126053</t>
  </si>
  <si>
    <t>P/STB+MREZGUA-0000493</t>
  </si>
  <si>
    <t>2,097.480</t>
  </si>
  <si>
    <t>23125794</t>
  </si>
  <si>
    <t>P/STB+MREZGUA-0000494</t>
  </si>
  <si>
    <t>23125792</t>
  </si>
  <si>
    <t>P/BT+GROMBALIA-1127742</t>
  </si>
  <si>
    <t>519.447</t>
  </si>
  <si>
    <t>23125791</t>
  </si>
  <si>
    <t>P/ATB+BIZERTE-5873640</t>
  </si>
  <si>
    <t>1,045.996</t>
  </si>
  <si>
    <t>23125790</t>
  </si>
  <si>
    <t>P/ATB+HAMMAMET-0000167</t>
  </si>
  <si>
    <t>23126066</t>
  </si>
  <si>
    <t>1,616.146</t>
  </si>
  <si>
    <t>23125789</t>
  </si>
  <si>
    <t>P/UBCI+MEL BOUZELFA-19</t>
  </si>
  <si>
    <t>1,620.141</t>
  </si>
  <si>
    <t>ESPADON CONCEPT</t>
  </si>
  <si>
    <t>1S05017</t>
  </si>
  <si>
    <t>23126076</t>
  </si>
  <si>
    <t>P/STB+MEGRINE-0000519</t>
  </si>
  <si>
    <t>23126102</t>
  </si>
  <si>
    <t>788.971</t>
  </si>
  <si>
    <t>23126103</t>
  </si>
  <si>
    <t>1,360.895</t>
  </si>
  <si>
    <t>23126068</t>
  </si>
  <si>
    <t>P/BT+BAB MENARA-139479</t>
  </si>
  <si>
    <t>1,021.472</t>
  </si>
  <si>
    <t>23126069</t>
  </si>
  <si>
    <t>596.655</t>
  </si>
  <si>
    <t>23126070</t>
  </si>
  <si>
    <t>P/BH+RADES-4030910</t>
  </si>
  <si>
    <t>23126071</t>
  </si>
  <si>
    <t>p/tsb+tn-9270305</t>
  </si>
  <si>
    <t>11,647.852</t>
  </si>
  <si>
    <t>1r04146</t>
  </si>
  <si>
    <t>23125969</t>
  </si>
  <si>
    <t>1,894.588</t>
  </si>
  <si>
    <t>23126073</t>
  </si>
  <si>
    <t>P/BQ ZAIT+EZZAHRA-4004</t>
  </si>
  <si>
    <t>2,924.327</t>
  </si>
  <si>
    <t>23126074</t>
  </si>
  <si>
    <t>281.981</t>
  </si>
  <si>
    <t>23125786</t>
  </si>
  <si>
    <t>281.700</t>
  </si>
  <si>
    <t>23125785</t>
  </si>
  <si>
    <t>23125784</t>
  </si>
  <si>
    <t>P/UIB+TN-1801913</t>
  </si>
  <si>
    <t>915.348</t>
  </si>
  <si>
    <t>23125782</t>
  </si>
  <si>
    <t>23126081</t>
  </si>
  <si>
    <t>23126124</t>
  </si>
  <si>
    <t>23126125</t>
  </si>
  <si>
    <t>23125783</t>
  </si>
  <si>
    <t>342.578</t>
  </si>
  <si>
    <t>23125779</t>
  </si>
  <si>
    <t>P/ATB+MEGRINE-0000150</t>
  </si>
  <si>
    <t>1,772.601</t>
  </si>
  <si>
    <t>23125778</t>
  </si>
  <si>
    <t>P/BT+MNIHLA-1661817</t>
  </si>
  <si>
    <t>12,557.839</t>
  </si>
  <si>
    <t>23125780</t>
  </si>
  <si>
    <t>P/UIB+TN-1801912</t>
  </si>
  <si>
    <t>23125781</t>
  </si>
  <si>
    <t>23125939</t>
  </si>
  <si>
    <t>23125938</t>
  </si>
  <si>
    <t>Hre: 16:33:37</t>
  </si>
  <si>
    <t>23125937</t>
  </si>
  <si>
    <t>P/BH+RADES-4030907</t>
  </si>
  <si>
    <t>23125773</t>
  </si>
  <si>
    <t>P/BH+RADES-4030908</t>
  </si>
  <si>
    <t>1,180.491</t>
  </si>
  <si>
    <t>23125772</t>
  </si>
  <si>
    <t>P/STB+EZZAHRA-0000357</t>
  </si>
  <si>
    <t>330.354</t>
  </si>
  <si>
    <t>23125771</t>
  </si>
  <si>
    <t>P/AL BARA+HAMMAM LIF-8</t>
  </si>
  <si>
    <t>2,049.484</t>
  </si>
  <si>
    <t>23125770</t>
  </si>
  <si>
    <t>P/BH+EL MHAMEDIA-58757</t>
  </si>
  <si>
    <t>6,855.161</t>
  </si>
  <si>
    <t>23125769</t>
  </si>
  <si>
    <t>1,746.497</t>
  </si>
  <si>
    <t>23125768</t>
  </si>
  <si>
    <t>P/BIAT+ARIANA-0002671</t>
  </si>
  <si>
    <t>23126094</t>
  </si>
  <si>
    <t>P/BIAT+TN-0004834</t>
  </si>
  <si>
    <t>2,873.859</t>
  </si>
  <si>
    <t>23125762</t>
  </si>
  <si>
    <t>815.000</t>
  </si>
  <si>
    <t>P/BTL+DENDEN-4000087</t>
  </si>
  <si>
    <t>2,306.777</t>
  </si>
  <si>
    <t>23125679</t>
  </si>
  <si>
    <t>P/STB+NABEUL-0004789</t>
  </si>
  <si>
    <t>4,907.782</t>
  </si>
  <si>
    <t>23125727</t>
  </si>
  <si>
    <t>2,787.791</t>
  </si>
  <si>
    <t>P/BT+GROMBALIA-1724605</t>
  </si>
  <si>
    <t>2,454.677</t>
  </si>
  <si>
    <t>23125688</t>
  </si>
  <si>
    <t>P/STB+ENFIDHA-0000193</t>
  </si>
  <si>
    <t>3,607.822</t>
  </si>
  <si>
    <t>23125686</t>
  </si>
  <si>
    <t>6,463.143</t>
  </si>
  <si>
    <t>4,075.932</t>
  </si>
  <si>
    <t>2,712.134</t>
  </si>
  <si>
    <t>23125721</t>
  </si>
  <si>
    <t>P/BH+SIJOUMI-6062903</t>
  </si>
  <si>
    <t>8,562.500</t>
  </si>
  <si>
    <t>23125718</t>
  </si>
  <si>
    <t>2,457.152</t>
  </si>
  <si>
    <t>23125751</t>
  </si>
  <si>
    <t>P/BT+BEN AROUS-1546150</t>
  </si>
  <si>
    <t>30,104.060</t>
  </si>
  <si>
    <t>23125848</t>
  </si>
  <si>
    <t>1,723.991</t>
  </si>
  <si>
    <t>23125919</t>
  </si>
  <si>
    <t>P/BIAT+NABEUL-0003222</t>
  </si>
  <si>
    <t>1,120.000</t>
  </si>
  <si>
    <t>23125749</t>
  </si>
  <si>
    <t>P/BIAT+NABEUL-0003224</t>
  </si>
  <si>
    <t>1,153.585</t>
  </si>
  <si>
    <t>23125748</t>
  </si>
  <si>
    <t>810.000</t>
  </si>
  <si>
    <t>P/STB+TN-0000874</t>
  </si>
  <si>
    <t>12,650.714</t>
  </si>
  <si>
    <t>23125711</t>
  </si>
  <si>
    <t>P/STB+TN-0000871</t>
  </si>
  <si>
    <t>12,500.000</t>
  </si>
  <si>
    <t>23125710</t>
  </si>
  <si>
    <t>P/BT+BEN AROUS-1546151</t>
  </si>
  <si>
    <t>23125849</t>
  </si>
  <si>
    <t>P/BIAT+BARDO-0000248</t>
  </si>
  <si>
    <t>5,403.444</t>
  </si>
  <si>
    <t>23125698</t>
  </si>
  <si>
    <t>P/BNA+TN-9452919</t>
  </si>
  <si>
    <t>1,233.657</t>
  </si>
  <si>
    <t>23125871</t>
  </si>
  <si>
    <t>P/BIAT+BARDO-0000250</t>
  </si>
  <si>
    <t>23125699</t>
  </si>
  <si>
    <t>P/BH+TN-5765550</t>
  </si>
  <si>
    <t>23125795</t>
  </si>
  <si>
    <t>P/UBCI+MORNEG-1385978</t>
  </si>
  <si>
    <t>1,090.511</t>
  </si>
  <si>
    <t>23125689</t>
  </si>
  <si>
    <t>P/BIAT+TN-0004904</t>
  </si>
  <si>
    <t>873.633</t>
  </si>
  <si>
    <t>23126075</t>
  </si>
  <si>
    <t>P/STB+FOUCHANA-0000603</t>
  </si>
  <si>
    <t>1,262.500</t>
  </si>
  <si>
    <t>23125691</t>
  </si>
  <si>
    <t>P/QNB+BEN AROUS-000974</t>
  </si>
  <si>
    <t>1,881.939</t>
  </si>
  <si>
    <t>23126111</t>
  </si>
  <si>
    <t>P/STB+FOUCHANA-0004601</t>
  </si>
  <si>
    <t>23125629</t>
  </si>
  <si>
    <t>4,185.244</t>
  </si>
  <si>
    <t>959.623</t>
  </si>
  <si>
    <t>P/ATB+AOUINA-8814098</t>
  </si>
  <si>
    <t>1,045.896</t>
  </si>
  <si>
    <t>23125675</t>
  </si>
  <si>
    <t>P/ATB+LE KRAM-0000063</t>
  </si>
  <si>
    <t>1,421.482</t>
  </si>
  <si>
    <t>23125619</t>
  </si>
  <si>
    <t>1,984.922</t>
  </si>
  <si>
    <t>23125624</t>
  </si>
  <si>
    <t>1,355.000</t>
  </si>
  <si>
    <t>2,308.211</t>
  </si>
  <si>
    <t>23125846</t>
  </si>
  <si>
    <t>3,115.814</t>
  </si>
  <si>
    <t>23125672</t>
  </si>
  <si>
    <t>1,155.569</t>
  </si>
  <si>
    <t>23125863</t>
  </si>
  <si>
    <t>8,733.969</t>
  </si>
  <si>
    <t>23125864</t>
  </si>
  <si>
    <t>23125866</t>
  </si>
  <si>
    <t>3,999.212</t>
  </si>
  <si>
    <t>23125701</t>
  </si>
  <si>
    <t>P/ATB+HAMMAMET-0000098</t>
  </si>
  <si>
    <t>4,053.972</t>
  </si>
  <si>
    <t>23125766</t>
  </si>
  <si>
    <t>23125668</t>
  </si>
  <si>
    <t>P/BIAT+BEN AROUS-00020</t>
  </si>
  <si>
    <t>2,520.357</t>
  </si>
  <si>
    <t>23126109</t>
  </si>
  <si>
    <t>8,625.199</t>
  </si>
  <si>
    <t>8,212.402</t>
  </si>
  <si>
    <t>4,914.680</t>
  </si>
  <si>
    <t>8,211.000</t>
  </si>
  <si>
    <t>2,457.099</t>
  </si>
  <si>
    <t>12,855.227</t>
  </si>
  <si>
    <t>P/BNA+BOUARGOUB-937563</t>
  </si>
  <si>
    <t>8,859.082</t>
  </si>
  <si>
    <t>23125887</t>
  </si>
  <si>
    <t>1,621.804</t>
  </si>
  <si>
    <t>2,075.782</t>
  </si>
  <si>
    <t>23125752</t>
  </si>
  <si>
    <t>896.524</t>
  </si>
  <si>
    <t>3,154.130</t>
  </si>
  <si>
    <t>P/STB+KELIBIA-0010317</t>
  </si>
  <si>
    <t>23125746</t>
  </si>
  <si>
    <t>1,286.295</t>
  </si>
  <si>
    <t>P/STB+FOUCHANA-0004599</t>
  </si>
  <si>
    <t>1,459.353</t>
  </si>
  <si>
    <t>23125628</t>
  </si>
  <si>
    <t>3,185.615</t>
  </si>
  <si>
    <t>P/BH+SIJOUMI-6062904</t>
  </si>
  <si>
    <t>23125719</t>
  </si>
  <si>
    <t>P/ATB+ZAGHOUAN-8785147</t>
  </si>
  <si>
    <t>13,235.508</t>
  </si>
  <si>
    <t>23125656</t>
  </si>
  <si>
    <t>P/UBCI+MENIHLA-1822352</t>
  </si>
  <si>
    <t>12,141.018</t>
  </si>
  <si>
    <t>23125720</t>
  </si>
  <si>
    <t>975.000</t>
  </si>
  <si>
    <t>P/STB+SOLIMAN-0000360</t>
  </si>
  <si>
    <t>1,689.132</t>
  </si>
  <si>
    <t>23125663</t>
  </si>
  <si>
    <t>P/STB+FOUCHANA-0000607</t>
  </si>
  <si>
    <t>469.776</t>
  </si>
  <si>
    <t>23125695</t>
  </si>
  <si>
    <t>P/BIAT+NABEUL-0003221</t>
  </si>
  <si>
    <t>23125750</t>
  </si>
  <si>
    <t>8,637.989</t>
  </si>
  <si>
    <t>23125637</t>
  </si>
  <si>
    <t>P/STB+MEGRINE-0000509</t>
  </si>
  <si>
    <t>1,080.882</t>
  </si>
  <si>
    <t>23125855</t>
  </si>
  <si>
    <t>980.000</t>
  </si>
  <si>
    <t>P/BIAT+BEN AROUS-00021</t>
  </si>
  <si>
    <t>6,437.919</t>
  </si>
  <si>
    <t>23125856</t>
  </si>
  <si>
    <t>3,198.522</t>
  </si>
  <si>
    <t>2,307.333</t>
  </si>
  <si>
    <t>23125660</t>
  </si>
  <si>
    <t>4,581.941</t>
  </si>
  <si>
    <t>23125652</t>
  </si>
  <si>
    <t>Hre: 16:33:36</t>
  </si>
  <si>
    <t>P/BQ ZAIT+NABEUL-40045</t>
  </si>
  <si>
    <t>14,167.207</t>
  </si>
  <si>
    <t>23125673</t>
  </si>
  <si>
    <t>6,545.481</t>
  </si>
  <si>
    <t>P/BTL+TN-2951544</t>
  </si>
  <si>
    <t>4,701.965</t>
  </si>
  <si>
    <t>23125659</t>
  </si>
  <si>
    <t>23125729</t>
  </si>
  <si>
    <t>1,550.600</t>
  </si>
  <si>
    <t>p/bna+ezzahra-9145174</t>
  </si>
  <si>
    <t>1,024.667</t>
  </si>
  <si>
    <t>1r02278</t>
  </si>
  <si>
    <t>23126085</t>
  </si>
  <si>
    <t>1,405.600</t>
  </si>
  <si>
    <t>1,386.511</t>
  </si>
  <si>
    <t>1,383.361</t>
  </si>
  <si>
    <t>13,478.807</t>
  </si>
  <si>
    <t>506.539</t>
  </si>
  <si>
    <t>p/bna+ezzahra-9145173</t>
  </si>
  <si>
    <t>1,754.066</t>
  </si>
  <si>
    <t>23126086</t>
  </si>
  <si>
    <t>1,443.286</t>
  </si>
  <si>
    <t>6,989.342</t>
  </si>
  <si>
    <t>1,710.283</t>
  </si>
  <si>
    <t>P/AMEN B+KORBA-4657449</t>
  </si>
  <si>
    <t>2,215.561</t>
  </si>
  <si>
    <t>23125725</t>
  </si>
  <si>
    <t>947.229</t>
  </si>
  <si>
    <t>8,481.607</t>
  </si>
  <si>
    <t>23126110</t>
  </si>
  <si>
    <t>10,066.342</t>
  </si>
  <si>
    <t>23125824</t>
  </si>
  <si>
    <t>P/STB+KELIBIA-0010310</t>
  </si>
  <si>
    <t>23125733</t>
  </si>
  <si>
    <t>448.773</t>
  </si>
  <si>
    <t>P/BIAT+KELIBIA-0006408</t>
  </si>
  <si>
    <t>8,834.266</t>
  </si>
  <si>
    <t>23125823</t>
  </si>
  <si>
    <t>7,375.124</t>
  </si>
  <si>
    <t>2,048.557</t>
  </si>
  <si>
    <t>23125676</t>
  </si>
  <si>
    <t>1,106.074</t>
  </si>
  <si>
    <t>37,307.614</t>
  </si>
  <si>
    <t>23125626</t>
  </si>
  <si>
    <t>6,165.305</t>
  </si>
  <si>
    <t>7,492.582</t>
  </si>
  <si>
    <t>P/ATTJ BQ+KORBA-008777</t>
  </si>
  <si>
    <t>4,673.476</t>
  </si>
  <si>
    <t>23125671</t>
  </si>
  <si>
    <t>P/BIAT+TN-0006253</t>
  </si>
  <si>
    <t>191.812</t>
  </si>
  <si>
    <t>23126106</t>
  </si>
  <si>
    <t>P/UIB+NABEUL-2088193</t>
  </si>
  <si>
    <t>6,561.871</t>
  </si>
  <si>
    <t>23125665</t>
  </si>
  <si>
    <t>P/BTL+DENDEN-2443716</t>
  </si>
  <si>
    <t>1,911.181</t>
  </si>
  <si>
    <t>23125642</t>
  </si>
  <si>
    <t>60,747.595</t>
  </si>
  <si>
    <t>23125627</t>
  </si>
  <si>
    <t>P/UBCI+EL AOUINA-15336</t>
  </si>
  <si>
    <t>4,283.221</t>
  </si>
  <si>
    <t>23125641</t>
  </si>
  <si>
    <t>6,301.766</t>
  </si>
  <si>
    <t>1,337.703</t>
  </si>
  <si>
    <t>23125640</t>
  </si>
  <si>
    <t>P/BTE+SFAX-6840920</t>
  </si>
  <si>
    <t>1,238.617</t>
  </si>
  <si>
    <t>23125639</t>
  </si>
  <si>
    <t>P/ATB+BIZERTE-8402120</t>
  </si>
  <si>
    <t>6,449.144</t>
  </si>
  <si>
    <t>23125632</t>
  </si>
  <si>
    <t>4,472.814</t>
  </si>
  <si>
    <t>P/ATTJ BQ+ETTADHAMEN-0</t>
  </si>
  <si>
    <t>1,310.421</t>
  </si>
  <si>
    <t>23125918</t>
  </si>
  <si>
    <t>23,472.021</t>
  </si>
  <si>
    <t>825.000</t>
  </si>
  <si>
    <t>P/STB+TN-0001120</t>
  </si>
  <si>
    <t>3,778.059</t>
  </si>
  <si>
    <t>23125976</t>
  </si>
  <si>
    <t>820.000</t>
  </si>
  <si>
    <t>803.642</t>
  </si>
  <si>
    <t>1,122.506</t>
  </si>
  <si>
    <t>1,873.995</t>
  </si>
  <si>
    <t>12,618.043</t>
  </si>
  <si>
    <t>P/STB+EL FAHS-0004284</t>
  </si>
  <si>
    <t>3,613.483</t>
  </si>
  <si>
    <t>23125841</t>
  </si>
  <si>
    <t>P/UBCI+MONFLEURY-08707</t>
  </si>
  <si>
    <t>2,129.327</t>
  </si>
  <si>
    <t>23125876</t>
  </si>
  <si>
    <t>P/STB+FOUCHANA-0004602</t>
  </si>
  <si>
    <t>23125630</t>
  </si>
  <si>
    <t>P/BIAT+TN-0002954</t>
  </si>
  <si>
    <t>23125894</t>
  </si>
  <si>
    <t>7,217.224</t>
  </si>
  <si>
    <t>23125670</t>
  </si>
  <si>
    <t>23125669</t>
  </si>
  <si>
    <t>4,062.000</t>
  </si>
  <si>
    <t>P/BH+SIJOUMI-6062899</t>
  </si>
  <si>
    <t>23125714</t>
  </si>
  <si>
    <t>4,063.823</t>
  </si>
  <si>
    <t>5,454.491</t>
  </si>
  <si>
    <t>2,787.751</t>
  </si>
  <si>
    <t>1,861.799</t>
  </si>
  <si>
    <t>5,004.826</t>
  </si>
  <si>
    <t>856.098</t>
  </si>
  <si>
    <t>10,237.889</t>
  </si>
  <si>
    <t>P/UIB+MATEUR-1782287</t>
  </si>
  <si>
    <t>2,542.365</t>
  </si>
  <si>
    <t>23125885</t>
  </si>
  <si>
    <t>27,580.981</t>
  </si>
  <si>
    <t>2,779.995</t>
  </si>
  <si>
    <t>23125635</t>
  </si>
  <si>
    <t>866.800</t>
  </si>
  <si>
    <t>1,540.277</t>
  </si>
  <si>
    <t>4,694.958</t>
  </si>
  <si>
    <t>6,218.616</t>
  </si>
  <si>
    <t>4,282.015</t>
  </si>
  <si>
    <t>104,850.418</t>
  </si>
  <si>
    <t>P/BIAT+MEL JEMIL-00029</t>
  </si>
  <si>
    <t>2,496.563</t>
  </si>
  <si>
    <t>23125883</t>
  </si>
  <si>
    <t>P/BT+ZAGHOUAN-1719923</t>
  </si>
  <si>
    <t>2,225.166</t>
  </si>
  <si>
    <t>23125655</t>
  </si>
  <si>
    <t>4,299.737</t>
  </si>
  <si>
    <t>4,367.193</t>
  </si>
  <si>
    <t>23125662</t>
  </si>
  <si>
    <t>4,156.804</t>
  </si>
  <si>
    <t>23125731</t>
  </si>
  <si>
    <t>P/BTL+DENDEN-4000038</t>
  </si>
  <si>
    <t>4,480.116</t>
  </si>
  <si>
    <t>23125678</t>
  </si>
  <si>
    <t>7,282.981</t>
  </si>
  <si>
    <t>P/BH+SIJOUMI-6062898</t>
  </si>
  <si>
    <t>23125712</t>
  </si>
  <si>
    <t>31,136.265</t>
  </si>
  <si>
    <t>23125730</t>
  </si>
  <si>
    <t>346.290</t>
  </si>
  <si>
    <t>4,082.068</t>
  </si>
  <si>
    <t>1,236.147</t>
  </si>
  <si>
    <t>P/STB+FOUCHANA-0000606</t>
  </si>
  <si>
    <t>1,264.200</t>
  </si>
  <si>
    <t>23125694</t>
  </si>
  <si>
    <t>3,035.374</t>
  </si>
  <si>
    <t>23125700</t>
  </si>
  <si>
    <t>2,207.084</t>
  </si>
  <si>
    <t>6,500.000</t>
  </si>
  <si>
    <t>23125647</t>
  </si>
  <si>
    <t>23125646</t>
  </si>
  <si>
    <t>7,802.497</t>
  </si>
  <si>
    <t>22,623.148</t>
  </si>
  <si>
    <t>23125644</t>
  </si>
  <si>
    <t>2,590.975</t>
  </si>
  <si>
    <t>458.852</t>
  </si>
  <si>
    <t>23125643</t>
  </si>
  <si>
    <t>530.000</t>
  </si>
  <si>
    <t>2,242.741</t>
  </si>
  <si>
    <t>7,649.365</t>
  </si>
  <si>
    <t>12,334.687</t>
  </si>
  <si>
    <t>2,292.506</t>
  </si>
  <si>
    <t>23125921</t>
  </si>
  <si>
    <t>P/STB+FOUCHANA-0000605</t>
  </si>
  <si>
    <t>1,263.900</t>
  </si>
  <si>
    <t>23125693</t>
  </si>
  <si>
    <t>4,377.151</t>
  </si>
  <si>
    <t>P/STB+KELIBIA-0010318</t>
  </si>
  <si>
    <t>23125745</t>
  </si>
  <si>
    <t>10,172.458</t>
  </si>
  <si>
    <t>P/BIAT+NABEUL-0003223</t>
  </si>
  <si>
    <t>23125747</t>
  </si>
  <si>
    <t>P/BT+BEN AROUS-1546155</t>
  </si>
  <si>
    <t>23125853</t>
  </si>
  <si>
    <t>P/BIAT+TN-0006252</t>
  </si>
  <si>
    <t>191.000</t>
  </si>
  <si>
    <t>23126105</t>
  </si>
  <si>
    <t>P/BT+BEN AROUS-1546153</t>
  </si>
  <si>
    <t>23125852</t>
  </si>
  <si>
    <t>P/BT+BEN AROUS-1546154</t>
  </si>
  <si>
    <t>23125851</t>
  </si>
  <si>
    <t>Hre: 16:33:35</t>
  </si>
  <si>
    <t>P/BT+BEN AROUS-1546152</t>
  </si>
  <si>
    <t>23125850</t>
  </si>
  <si>
    <t>3,633.628</t>
  </si>
  <si>
    <t>P/BTL+TN-2951545</t>
  </si>
  <si>
    <t>23125658</t>
  </si>
  <si>
    <t>8,715.798</t>
  </si>
  <si>
    <t>P/UIB+BARDO-2339630</t>
  </si>
  <si>
    <t>817.000</t>
  </si>
  <si>
    <t>23125777</t>
  </si>
  <si>
    <t>12,934.884</t>
  </si>
  <si>
    <t>P/BNA+MEDJEZ EL BAB-91</t>
  </si>
  <si>
    <t>21,382.551</t>
  </si>
  <si>
    <t>23125845</t>
  </si>
  <si>
    <t>3,980.548</t>
  </si>
  <si>
    <t>23125776</t>
  </si>
  <si>
    <t>2,025.952</t>
  </si>
  <si>
    <t>23125847</t>
  </si>
  <si>
    <t>1,647.238</t>
  </si>
  <si>
    <t>23125680</t>
  </si>
  <si>
    <t>453.640</t>
  </si>
  <si>
    <t>1,010.833</t>
  </si>
  <si>
    <t>1,830.310</t>
  </si>
  <si>
    <t>P/UIB+RAS JEBEL-133304</t>
  </si>
  <si>
    <t>6,484.267</t>
  </si>
  <si>
    <t>23125880</t>
  </si>
  <si>
    <t>P/ATB+EL KHADRA-000009</t>
  </si>
  <si>
    <t>2,049.037</t>
  </si>
  <si>
    <t>23125728</t>
  </si>
  <si>
    <t>2,149.576</t>
  </si>
  <si>
    <t>9,663.201</t>
  </si>
  <si>
    <t>23125617</t>
  </si>
  <si>
    <t>P/BIAT+TN-0001961</t>
  </si>
  <si>
    <t>250.448</t>
  </si>
  <si>
    <t>23125724</t>
  </si>
  <si>
    <t>5,147.043</t>
  </si>
  <si>
    <t>1,587.261</t>
  </si>
  <si>
    <t>1,031.685</t>
  </si>
  <si>
    <t>P/STB+TN-0000680</t>
  </si>
  <si>
    <t>27,500.000</t>
  </si>
  <si>
    <t>23125704</t>
  </si>
  <si>
    <t>23125881</t>
  </si>
  <si>
    <t>P/STB+TN-0000681</t>
  </si>
  <si>
    <t>23125705</t>
  </si>
  <si>
    <t>23125882</t>
  </si>
  <si>
    <t>P/STB+TN-0000682</t>
  </si>
  <si>
    <t>23125706</t>
  </si>
  <si>
    <t>P/STB+FOUCHANA-0000604</t>
  </si>
  <si>
    <t>1,263.500</t>
  </si>
  <si>
    <t>23125692</t>
  </si>
  <si>
    <t>P/STB+TN-0000683</t>
  </si>
  <si>
    <t>28,049.776</t>
  </si>
  <si>
    <t>23125707</t>
  </si>
  <si>
    <t>P/UIB+TN-4706006</t>
  </si>
  <si>
    <t>23125812</t>
  </si>
  <si>
    <t>P/STB+TN-0000876</t>
  </si>
  <si>
    <t>23125708</t>
  </si>
  <si>
    <t>P/STB+TN-0000870</t>
  </si>
  <si>
    <t>23125709</t>
  </si>
  <si>
    <t>P/BNA+TN-9452921</t>
  </si>
  <si>
    <t>2,021.870</t>
  </si>
  <si>
    <t>23125868</t>
  </si>
  <si>
    <t>5,689.970</t>
  </si>
  <si>
    <t>P/STB+ENFIDHA-0000192</t>
  </si>
  <si>
    <t>23125685</t>
  </si>
  <si>
    <t>P/BH+SIJOUMI-6062900</t>
  </si>
  <si>
    <t>23125715</t>
  </si>
  <si>
    <t>2,047.194</t>
  </si>
  <si>
    <t>P/BH+SIJOUMI-6062901</t>
  </si>
  <si>
    <t>23125716</t>
  </si>
  <si>
    <t>1,061.454</t>
  </si>
  <si>
    <t>P/BH+SIJOUMI-6062902</t>
  </si>
  <si>
    <t>23125717</t>
  </si>
  <si>
    <t>7,023.050</t>
  </si>
  <si>
    <t>1,554.400</t>
  </si>
  <si>
    <t>13,470.000</t>
  </si>
  <si>
    <t>5,580.073</t>
  </si>
  <si>
    <t>1,752.000</t>
  </si>
  <si>
    <t>P/BIAT+KELIBIA-0003001</t>
  </si>
  <si>
    <t>614.897</t>
  </si>
  <si>
    <t>23125651</t>
  </si>
  <si>
    <t>P/STB+KELIBIA-0010311</t>
  </si>
  <si>
    <t>23125734</t>
  </si>
  <si>
    <t>P/STB+KELIBIA-0010312</t>
  </si>
  <si>
    <t>23125735</t>
  </si>
  <si>
    <t>P/STB+KELIBIA-0010313</t>
  </si>
  <si>
    <t>23125736</t>
  </si>
  <si>
    <t>P/STB+KELIBIA-0010314</t>
  </si>
  <si>
    <t>23125737</t>
  </si>
  <si>
    <t>P/STB+KELIBIA-0010315</t>
  </si>
  <si>
    <t>23125738</t>
  </si>
  <si>
    <t>P/STB+KELIBIA-0010316</t>
  </si>
  <si>
    <t>23125739</t>
  </si>
  <si>
    <t>874.661</t>
  </si>
  <si>
    <t>P/STB+KELIBIA-0010323</t>
  </si>
  <si>
    <t>500.640</t>
  </si>
  <si>
    <t>23125740</t>
  </si>
  <si>
    <t>P/STB+KELIBIA-0010320</t>
  </si>
  <si>
    <t>23125743</t>
  </si>
  <si>
    <t>P/STB+KELIBIA-0010322</t>
  </si>
  <si>
    <t>584.000</t>
  </si>
  <si>
    <t>23125741</t>
  </si>
  <si>
    <t>P/STB+KELIBIA-0010319</t>
  </si>
  <si>
    <t>23125744</t>
  </si>
  <si>
    <t>P/STB+KELIBIA-0010321</t>
  </si>
  <si>
    <t>23125742</t>
  </si>
  <si>
    <t>1,900.157</t>
  </si>
  <si>
    <t>8,254.613</t>
  </si>
  <si>
    <t>1,627.423</t>
  </si>
  <si>
    <t>2,399.338</t>
  </si>
  <si>
    <t>23125753</t>
  </si>
  <si>
    <t>2,206.087</t>
  </si>
  <si>
    <t>23125754</t>
  </si>
  <si>
    <t>400.860</t>
  </si>
  <si>
    <t>23125755</t>
  </si>
  <si>
    <t>P/BNA+EL MIDA-8660022</t>
  </si>
  <si>
    <t>23125757</t>
  </si>
  <si>
    <t>Hre: 16:33:34</t>
  </si>
  <si>
    <t>P/BNA+EL MIDA-8660023</t>
  </si>
  <si>
    <t>3,332.165</t>
  </si>
  <si>
    <t>23125758</t>
  </si>
  <si>
    <t>1,355.367</t>
  </si>
  <si>
    <t>4,363.035</t>
  </si>
  <si>
    <t>23125759</t>
  </si>
  <si>
    <t>1,550.200</t>
  </si>
  <si>
    <t>P/STB+KELIBIA-0001072</t>
  </si>
  <si>
    <t>4,135.517</t>
  </si>
  <si>
    <t>23125760</t>
  </si>
  <si>
    <t>7,951.338</t>
  </si>
  <si>
    <t>23125667</t>
  </si>
  <si>
    <t>P/STB+KELIBIA-0001071</t>
  </si>
  <si>
    <t>23125761</t>
  </si>
  <si>
    <t>872.845</t>
  </si>
  <si>
    <t>647.043</t>
  </si>
  <si>
    <t>P/UIB+TN-2093556</t>
  </si>
  <si>
    <t>1,895.339</t>
  </si>
  <si>
    <t>23125775</t>
  </si>
  <si>
    <t>3,415.000</t>
  </si>
  <si>
    <t>P/BH+TN-5765549</t>
  </si>
  <si>
    <t>1,674.000</t>
  </si>
  <si>
    <t>23125796</t>
  </si>
  <si>
    <t>P/STB+RIADH EL ANDALOU</t>
  </si>
  <si>
    <t>2,440.499</t>
  </si>
  <si>
    <t>23125696</t>
  </si>
  <si>
    <t>5,949.932</t>
  </si>
  <si>
    <t>23125732</t>
  </si>
  <si>
    <t>1,387.200</t>
  </si>
  <si>
    <t>23125860</t>
  </si>
  <si>
    <t>1,388.400</t>
  </si>
  <si>
    <t>23125861</t>
  </si>
  <si>
    <t>1,381.133</t>
  </si>
  <si>
    <t>23125862</t>
  </si>
  <si>
    <t>8,471.097</t>
  </si>
  <si>
    <t>495.757</t>
  </si>
  <si>
    <t>23125865</t>
  </si>
  <si>
    <t>P/BNA+TN-9452920</t>
  </si>
  <si>
    <t>1,697.303</t>
  </si>
  <si>
    <t>23125869</t>
  </si>
  <si>
    <t>P/STB+HAMMAMET-0000196</t>
  </si>
  <si>
    <t>21,483.046</t>
  </si>
  <si>
    <t>23125681</t>
  </si>
  <si>
    <t>P/UIB+MORNAGUIA-982730</t>
  </si>
  <si>
    <t>2,319.515</t>
  </si>
  <si>
    <t>STE BATI BRICOLA</t>
  </si>
  <si>
    <t>1R01608</t>
  </si>
  <si>
    <t>23125884</t>
  </si>
  <si>
    <t>6,191.535</t>
  </si>
  <si>
    <t>P/BH+EZZOUHOUR-3979364</t>
  </si>
  <si>
    <t>2,277.834</t>
  </si>
  <si>
    <t>23125638</t>
  </si>
  <si>
    <t>P/ATB+HAMMAMET-0000099</t>
  </si>
  <si>
    <t>4,053.973</t>
  </si>
  <si>
    <t>23125764</t>
  </si>
  <si>
    <t>1,035.705</t>
  </si>
  <si>
    <t>P/ATB+HAMMAMET-0000097</t>
  </si>
  <si>
    <t>23125765</t>
  </si>
  <si>
    <t>2,541.332</t>
  </si>
  <si>
    <t>P/BIAT+TN-0004138</t>
  </si>
  <si>
    <t>23126117</t>
  </si>
  <si>
    <t>6,163.000</t>
  </si>
  <si>
    <t>P/STB+EL FAHS-0004283</t>
  </si>
  <si>
    <t>3,600.000</t>
  </si>
  <si>
    <t>23125840</t>
  </si>
  <si>
    <t>1,752.451</t>
  </si>
  <si>
    <t>P/STB+EL FAHS-0004282</t>
  </si>
  <si>
    <t>23125839</t>
  </si>
  <si>
    <t>P/BT+HAMMAM LIF-154194</t>
  </si>
  <si>
    <t>1,188.840</t>
  </si>
  <si>
    <t>23125857</t>
  </si>
  <si>
    <t>1,432.386</t>
  </si>
  <si>
    <t>23125858</t>
  </si>
  <si>
    <t>23125859</t>
  </si>
  <si>
    <t>Compte: 53205600</t>
  </si>
  <si>
    <t>chèques</t>
  </si>
  <si>
    <t>statut des</t>
  </si>
  <si>
    <t>arcrrp.p</t>
  </si>
  <si>
    <t>_x000C_</t>
  </si>
  <si>
    <t>t:</t>
  </si>
  <si>
    <t>ID lo</t>
  </si>
  <si>
    <t>ndow</t>
  </si>
  <si>
    <t>wi</t>
  </si>
  <si>
    <t>e:</t>
  </si>
  <si>
    <t>Sorti</t>
  </si>
  <si>
    <t>Devise:</t>
  </si>
  <si>
    <t>cceptée:</t>
  </si>
  <si>
    <t>A</t>
  </si>
  <si>
    <t>)</t>
  </si>
  <si>
    <t>pour tout</t>
  </si>
  <si>
    <t>(A blanc</t>
  </si>
  <si>
    <t>roché,Clos,Annulé,Impayé</t>
  </si>
  <si>
    <t>aiss,Rapp</t>
  </si>
  <si>
    <t>scompte,enc</t>
  </si>
  <si>
    <t>pprouvé,e</t>
  </si>
  <si>
    <t>Proposé,A</t>
  </si>
  <si>
    <t>APPROUVE</t>
  </si>
  <si>
    <t>Statut:</t>
  </si>
  <si>
    <t>ication:</t>
  </si>
  <si>
    <t>Achat/fabr</t>
  </si>
  <si>
    <t>Entité:</t>
  </si>
  <si>
    <t>To:</t>
  </si>
  <si>
    <t>alidité:</t>
  </si>
  <si>
    <t>Date v</t>
  </si>
  <si>
    <t>chéance:</t>
  </si>
  <si>
    <t>Date d'é</t>
  </si>
  <si>
    <t>Lot:</t>
  </si>
  <si>
    <t>dr fact:</t>
  </si>
  <si>
    <t>férence:</t>
  </si>
  <si>
    <t>Ré</t>
  </si>
  <si>
    <t>n</t>
  </si>
  <si>
    <t>me</t>
  </si>
  <si>
    <t>Rapport soumis par:        i</t>
  </si>
  <si>
    <t>rapport:</t>
  </si>
  <si>
    <t>Critère de</t>
  </si>
  <si>
    <t>Hre: 16:17:47</t>
  </si>
  <si>
    <t>D</t>
  </si>
  <si>
    <t>RO</t>
  </si>
  <si>
    <t>SND P</t>
  </si>
  <si>
    <t>Page:    5</t>
  </si>
  <si>
    <t>fets</t>
  </si>
  <si>
    <t>mé des ef</t>
  </si>
  <si>
    <t>ésu</t>
  </si>
  <si>
    <t>r</t>
  </si>
  <si>
    <t>27.6.6.4 Registre</t>
  </si>
  <si>
    <t>_x000C_dmdmrp01.</t>
  </si>
  <si>
    <t>on</t>
  </si>
  <si>
    <t>ti</t>
  </si>
  <si>
    <t>Fin d'édi</t>
  </si>
  <si>
    <t>0.0</t>
  </si>
  <si>
    <t>6,305.45</t>
  </si>
  <si>
    <t>---</t>
  </si>
  <si>
    <t>----</t>
  </si>
  <si>
    <t>ND 1.0 = TND 1.0</t>
  </si>
  <si>
    <t>6,305.45T</t>
  </si>
  <si>
    <t>.45      71</t>
  </si>
  <si>
    <t>716,305</t>
  </si>
  <si>
    <t>---- ----</t>
  </si>
  <si>
    <t>--</t>
  </si>
  <si>
    <t>-----------------------------</t>
  </si>
  <si>
    <t>--- -------</t>
  </si>
  <si>
    <t>------ ---</t>
  </si>
  <si>
    <t>cart</t>
  </si>
  <si>
    <t>E</t>
  </si>
  <si>
    <t>act.</t>
  </si>
  <si>
    <t>tx</t>
  </si>
  <si>
    <t>Taux change devise</t>
  </si>
  <si>
    <t>otal base</t>
  </si>
  <si>
    <t>dev      T</t>
  </si>
  <si>
    <t>Hre: 16:17:46</t>
  </si>
  <si>
    <t>Page:    4</t>
  </si>
  <si>
    <t>Total:</t>
  </si>
  <si>
    <t>716,305.449</t>
  </si>
  <si>
    <t>009848273618</t>
  </si>
  <si>
    <t>2,435.517</t>
  </si>
  <si>
    <t>451353</t>
  </si>
  <si>
    <t>23404357</t>
  </si>
  <si>
    <t>009812519709</t>
  </si>
  <si>
    <t>14,045.168</t>
  </si>
  <si>
    <t>454824</t>
  </si>
  <si>
    <t>23128163</t>
  </si>
  <si>
    <t>009812518448</t>
  </si>
  <si>
    <t>3,806.000</t>
  </si>
  <si>
    <t>454240</t>
  </si>
  <si>
    <t>23404369</t>
  </si>
  <si>
    <t>009848273424</t>
  </si>
  <si>
    <t>451351</t>
  </si>
  <si>
    <t>23404355</t>
  </si>
  <si>
    <t>009512584748</t>
  </si>
  <si>
    <t>34,326.925</t>
  </si>
  <si>
    <t>450033</t>
  </si>
  <si>
    <t>23404341</t>
  </si>
  <si>
    <t>009601699715</t>
  </si>
  <si>
    <t>5,050.000</t>
  </si>
  <si>
    <t>449006</t>
  </si>
  <si>
    <t>23604188</t>
  </si>
  <si>
    <t>009848273327</t>
  </si>
  <si>
    <t>451350</t>
  </si>
  <si>
    <t>23404354</t>
  </si>
  <si>
    <t>009907239627</t>
  </si>
  <si>
    <t>2,376.977</t>
  </si>
  <si>
    <t>454478</t>
  </si>
  <si>
    <t>23128149</t>
  </si>
  <si>
    <t>009812518545</t>
  </si>
  <si>
    <t>454239</t>
  </si>
  <si>
    <t>23404368</t>
  </si>
  <si>
    <t>009848273230</t>
  </si>
  <si>
    <t>451346</t>
  </si>
  <si>
    <t>23404353</t>
  </si>
  <si>
    <t>009869171492</t>
  </si>
  <si>
    <t>3,152.084</t>
  </si>
  <si>
    <t>454275</t>
  </si>
  <si>
    <t>23304449</t>
  </si>
  <si>
    <t>009812508457</t>
  </si>
  <si>
    <t>5,568.315</t>
  </si>
  <si>
    <t>455006</t>
  </si>
  <si>
    <t>23128177</t>
  </si>
  <si>
    <t>------------ --------</t>
  </si>
  <si>
    <t>----------</t>
  </si>
  <si>
    <t>Hre: 16:17:38</t>
  </si>
  <si>
    <t>Page:    3</t>
  </si>
  <si>
    <t>009907239530</t>
  </si>
  <si>
    <t>23128153</t>
  </si>
  <si>
    <t>009848273521</t>
  </si>
  <si>
    <t>451342</t>
  </si>
  <si>
    <t>23404352</t>
  </si>
  <si>
    <t>009877121709</t>
  </si>
  <si>
    <t>8,034.248</t>
  </si>
  <si>
    <t>449438</t>
  </si>
  <si>
    <t>23404317</t>
  </si>
  <si>
    <t>009812508651</t>
  </si>
  <si>
    <t>455005</t>
  </si>
  <si>
    <t>23128176</t>
  </si>
  <si>
    <t>009812520582</t>
  </si>
  <si>
    <t>3,193.170</t>
  </si>
  <si>
    <t>454978</t>
  </si>
  <si>
    <t>23128165</t>
  </si>
  <si>
    <t>009812519612</t>
  </si>
  <si>
    <t>16,020.700</t>
  </si>
  <si>
    <t>454721</t>
  </si>
  <si>
    <t>23128157</t>
  </si>
  <si>
    <t>009859069427</t>
  </si>
  <si>
    <t>4,204.934</t>
  </si>
  <si>
    <t>454357</t>
  </si>
  <si>
    <t>23804171</t>
  </si>
  <si>
    <t>009601695059</t>
  </si>
  <si>
    <t>5,142.544</t>
  </si>
  <si>
    <t>449007</t>
  </si>
  <si>
    <t>23604190</t>
  </si>
  <si>
    <t>008626436883</t>
  </si>
  <si>
    <t>449002</t>
  </si>
  <si>
    <t>23604185</t>
  </si>
  <si>
    <t>009858568519</t>
  </si>
  <si>
    <t>765.550</t>
  </si>
  <si>
    <t>449446</t>
  </si>
  <si>
    <t>23404326</t>
  </si>
  <si>
    <t>009861281221</t>
  </si>
  <si>
    <t>4,576.932</t>
  </si>
  <si>
    <t>450411</t>
  </si>
  <si>
    <t>23304424</t>
  </si>
  <si>
    <t>009144312123</t>
  </si>
  <si>
    <t>6,199.233</t>
  </si>
  <si>
    <t>450367</t>
  </si>
  <si>
    <t>23404349</t>
  </si>
  <si>
    <t>009812507875</t>
  </si>
  <si>
    <t>455004</t>
  </si>
  <si>
    <t>23128175</t>
  </si>
  <si>
    <t>009812520679</t>
  </si>
  <si>
    <t>3,150.000</t>
  </si>
  <si>
    <t>454979</t>
  </si>
  <si>
    <t>23128166</t>
  </si>
  <si>
    <t>009858566191</t>
  </si>
  <si>
    <t>2,945.000</t>
  </si>
  <si>
    <t>448951</t>
  </si>
  <si>
    <t>23404311</t>
  </si>
  <si>
    <t>009858568422</t>
  </si>
  <si>
    <t>767.000</t>
  </si>
  <si>
    <t>449445</t>
  </si>
  <si>
    <t>23404325</t>
  </si>
  <si>
    <t>009907239336</t>
  </si>
  <si>
    <t>23128152</t>
  </si>
  <si>
    <t>009853788844</t>
  </si>
  <si>
    <t>10,256.734</t>
  </si>
  <si>
    <t>448944</t>
  </si>
  <si>
    <t>23604171</t>
  </si>
  <si>
    <t>009812517963</t>
  </si>
  <si>
    <t>454241</t>
  </si>
  <si>
    <t>23404370</t>
  </si>
  <si>
    <t>009858568616</t>
  </si>
  <si>
    <t>8,000.000</t>
  </si>
  <si>
    <t>449439</t>
  </si>
  <si>
    <t>23404318</t>
  </si>
  <si>
    <t>009858568131</t>
  </si>
  <si>
    <t>2,537.121</t>
  </si>
  <si>
    <t>444785</t>
  </si>
  <si>
    <t>23404300</t>
  </si>
  <si>
    <t>009869171783</t>
  </si>
  <si>
    <t>26,760.552</t>
  </si>
  <si>
    <t>23304447</t>
  </si>
  <si>
    <t>009861283161</t>
  </si>
  <si>
    <t>32,620.000</t>
  </si>
  <si>
    <t>454229</t>
  </si>
  <si>
    <t>23304444</t>
  </si>
  <si>
    <t>009812507681</t>
  </si>
  <si>
    <t>455003</t>
  </si>
  <si>
    <t>23128174</t>
  </si>
  <si>
    <t>009812512628</t>
  </si>
  <si>
    <t>15,209.471</t>
  </si>
  <si>
    <t>449321</t>
  </si>
  <si>
    <t>23128046</t>
  </si>
  <si>
    <t>009858567937</t>
  </si>
  <si>
    <t>448949</t>
  </si>
  <si>
    <t>23404310</t>
  </si>
  <si>
    <t>009858568325</t>
  </si>
  <si>
    <t>766.000</t>
  </si>
  <si>
    <t>449444</t>
  </si>
  <si>
    <t>23404324</t>
  </si>
  <si>
    <t>009907239239</t>
  </si>
  <si>
    <t>23128151</t>
  </si>
  <si>
    <t>009858568034</t>
  </si>
  <si>
    <t>2,530.000</t>
  </si>
  <si>
    <t>444784</t>
  </si>
  <si>
    <t>23404299</t>
  </si>
  <si>
    <t>009812507972</t>
  </si>
  <si>
    <t>454999</t>
  </si>
  <si>
    <t>23128171</t>
  </si>
  <si>
    <t>32,962.862</t>
  </si>
  <si>
    <t>009845121312</t>
  </si>
  <si>
    <t>7,494.060</t>
  </si>
  <si>
    <t>STE LUMIERE LOGISTIQUE</t>
  </si>
  <si>
    <t>1G01014</t>
  </si>
  <si>
    <t>446593</t>
  </si>
  <si>
    <t>23127996</t>
  </si>
  <si>
    <t>009858568228</t>
  </si>
  <si>
    <t>765.000</t>
  </si>
  <si>
    <t>449443</t>
  </si>
  <si>
    <t>23404323</t>
  </si>
  <si>
    <t>009858566288</t>
  </si>
  <si>
    <t>448947</t>
  </si>
  <si>
    <t>23404309</t>
  </si>
  <si>
    <t>009861283064</t>
  </si>
  <si>
    <t>23304443</t>
  </si>
  <si>
    <t>009714160254</t>
  </si>
  <si>
    <t>5,150.000</t>
  </si>
  <si>
    <t>449005</t>
  </si>
  <si>
    <t>23604187</t>
  </si>
  <si>
    <t>009858569974</t>
  </si>
  <si>
    <t>444783</t>
  </si>
  <si>
    <t>23404298</t>
  </si>
  <si>
    <t>009869171880</t>
  </si>
  <si>
    <t>23304446</t>
  </si>
  <si>
    <t>009812520485</t>
  </si>
  <si>
    <t>454982</t>
  </si>
  <si>
    <t>23128168</t>
  </si>
  <si>
    <t>009812508069</t>
  </si>
  <si>
    <t>454998</t>
  </si>
  <si>
    <t>23128170</t>
  </si>
  <si>
    <t>009737094449</t>
  </si>
  <si>
    <t>16,604.836</t>
  </si>
  <si>
    <t>ETS.AMOR SGHAIER ET CIE</t>
  </si>
  <si>
    <t>4R13031</t>
  </si>
  <si>
    <t>450031</t>
  </si>
  <si>
    <t>23404340</t>
  </si>
  <si>
    <t>009863698073</t>
  </si>
  <si>
    <t>2,796.708</t>
  </si>
  <si>
    <t>449808</t>
  </si>
  <si>
    <t>23404338</t>
  </si>
  <si>
    <t>009907239433</t>
  </si>
  <si>
    <t>23128150</t>
  </si>
  <si>
    <t>1,339.658</t>
  </si>
  <si>
    <t>009685387910</t>
  </si>
  <si>
    <t>6,403.905</t>
  </si>
  <si>
    <t>451367</t>
  </si>
  <si>
    <t>23404361</t>
  </si>
  <si>
    <t>009858567258</t>
  </si>
  <si>
    <t>4,043.000</t>
  </si>
  <si>
    <t>449442</t>
  </si>
  <si>
    <t>23404322</t>
  </si>
  <si>
    <t>009858568713</t>
  </si>
  <si>
    <t>449437</t>
  </si>
  <si>
    <t>23404316</t>
  </si>
  <si>
    <t>009858569877</t>
  </si>
  <si>
    <t>444782</t>
  </si>
  <si>
    <t>23404297</t>
  </si>
  <si>
    <t>Hre: 16:17:04</t>
  </si>
  <si>
    <t>Page:    2</t>
  </si>
  <si>
    <t>009887998804</t>
  </si>
  <si>
    <t>1,530.931</t>
  </si>
  <si>
    <t>454830</t>
  </si>
  <si>
    <t>23304454</t>
  </si>
  <si>
    <t>009869171395</t>
  </si>
  <si>
    <t>41,278.501</t>
  </si>
  <si>
    <t>453940</t>
  </si>
  <si>
    <t>23304435</t>
  </si>
  <si>
    <t>009861276468</t>
  </si>
  <si>
    <t>12,604.804</t>
  </si>
  <si>
    <t>451366</t>
  </si>
  <si>
    <t>23304428</t>
  </si>
  <si>
    <t>009812520970</t>
  </si>
  <si>
    <t>454981</t>
  </si>
  <si>
    <t>23128167</t>
  </si>
  <si>
    <t>009812516993</t>
  </si>
  <si>
    <t>11,640.575</t>
  </si>
  <si>
    <t>450734</t>
  </si>
  <si>
    <t>23128100</t>
  </si>
  <si>
    <t>009737090763</t>
  </si>
  <si>
    <t>16,500.000</t>
  </si>
  <si>
    <t>450030</t>
  </si>
  <si>
    <t>23404339</t>
  </si>
  <si>
    <t>009863697976</t>
  </si>
  <si>
    <t>449807</t>
  </si>
  <si>
    <t>23404337</t>
  </si>
  <si>
    <t>009858567840</t>
  </si>
  <si>
    <t>448945</t>
  </si>
  <si>
    <t>23404308</t>
  </si>
  <si>
    <t>009812508263</t>
  </si>
  <si>
    <t>454997</t>
  </si>
  <si>
    <t>23128169</t>
  </si>
  <si>
    <t>009907231673</t>
  </si>
  <si>
    <t>1,922.000</t>
  </si>
  <si>
    <t>449680</t>
  </si>
  <si>
    <t>23128051</t>
  </si>
  <si>
    <t>009880796069</t>
  </si>
  <si>
    <t>STE L'HORIZON DE PIECES DE</t>
  </si>
  <si>
    <t>1R05171</t>
  </si>
  <si>
    <t>450824</t>
  </si>
  <si>
    <t>23128120</t>
  </si>
  <si>
    <t>009853788650</t>
  </si>
  <si>
    <t>11,309.913</t>
  </si>
  <si>
    <t>448939</t>
  </si>
  <si>
    <t>23604168</t>
  </si>
  <si>
    <t>009848273133</t>
  </si>
  <si>
    <t>451352</t>
  </si>
  <si>
    <t>23404356</t>
  </si>
  <si>
    <t>009812516023</t>
  </si>
  <si>
    <t>23128099</t>
  </si>
  <si>
    <t>009812517575</t>
  </si>
  <si>
    <t>2,850.000</t>
  </si>
  <si>
    <t>450345</t>
  </si>
  <si>
    <t>23128075</t>
  </si>
  <si>
    <t>009812512531</t>
  </si>
  <si>
    <t>11,582.008</t>
  </si>
  <si>
    <t>449945</t>
  </si>
  <si>
    <t>23128058</t>
  </si>
  <si>
    <t>009825393452</t>
  </si>
  <si>
    <t>4,713.980</t>
  </si>
  <si>
    <t>454066</t>
  </si>
  <si>
    <t>23604209</t>
  </si>
  <si>
    <t>009856666252</t>
  </si>
  <si>
    <t>860.478</t>
  </si>
  <si>
    <t>453740</t>
  </si>
  <si>
    <t>23604204</t>
  </si>
  <si>
    <t>009563465128</t>
  </si>
  <si>
    <t>4,416.038</t>
  </si>
  <si>
    <t>KHALED SALLAY</t>
  </si>
  <si>
    <t>6R24005</t>
  </si>
  <si>
    <t>449580</t>
  </si>
  <si>
    <t>23604193</t>
  </si>
  <si>
    <t>009858567161</t>
  </si>
  <si>
    <t>449440</t>
  </si>
  <si>
    <t>23404320</t>
  </si>
  <si>
    <t>1,347.000</t>
  </si>
  <si>
    <t>009869171686</t>
  </si>
  <si>
    <t>4,412.857</t>
  </si>
  <si>
    <t>454386</t>
  </si>
  <si>
    <t>23304450</t>
  </si>
  <si>
    <t>009861283549</t>
  </si>
  <si>
    <t>2,372.564</t>
  </si>
  <si>
    <t>23304448</t>
  </si>
  <si>
    <t>009861283743</t>
  </si>
  <si>
    <t>2,760.366</t>
  </si>
  <si>
    <t>23304439</t>
  </si>
  <si>
    <t>009813276018</t>
  </si>
  <si>
    <t>8,742.241</t>
  </si>
  <si>
    <t>452951</t>
  </si>
  <si>
    <t>23304432</t>
  </si>
  <si>
    <t>009708392246</t>
  </si>
  <si>
    <t>9,994.283</t>
  </si>
  <si>
    <t>SFAX VEHICULES INDUSTRIELS</t>
  </si>
  <si>
    <t>3R18108</t>
  </si>
  <si>
    <t>452908</t>
  </si>
  <si>
    <t>23304430</t>
  </si>
  <si>
    <t>009812517381</t>
  </si>
  <si>
    <t>23128074</t>
  </si>
  <si>
    <t>4,394.384</t>
  </si>
  <si>
    <t>009858516721</t>
  </si>
  <si>
    <t>14,538.944</t>
  </si>
  <si>
    <t>453778</t>
  </si>
  <si>
    <t>23804169</t>
  </si>
  <si>
    <t>009848272648</t>
  </si>
  <si>
    <t>3,228.548</t>
  </si>
  <si>
    <t>454790</t>
  </si>
  <si>
    <t>23404374</t>
  </si>
  <si>
    <t>009812520194</t>
  </si>
  <si>
    <t>6,879.082</t>
  </si>
  <si>
    <t>454797</t>
  </si>
  <si>
    <t>23128162</t>
  </si>
  <si>
    <t>009184110350</t>
  </si>
  <si>
    <t>2,004.524</t>
  </si>
  <si>
    <t>454794</t>
  </si>
  <si>
    <t>23128159</t>
  </si>
  <si>
    <t>009812520388</t>
  </si>
  <si>
    <t>454796</t>
  </si>
  <si>
    <t>23128161</t>
  </si>
  <si>
    <t>009918205380</t>
  </si>
  <si>
    <t>3,139.284</t>
  </si>
  <si>
    <t>454580</t>
  </si>
  <si>
    <t>23304451</t>
  </si>
  <si>
    <t>009812520291</t>
  </si>
  <si>
    <t>454795</t>
  </si>
  <si>
    <t>23128160</t>
  </si>
  <si>
    <t>009810645960</t>
  </si>
  <si>
    <t>1,230.397</t>
  </si>
  <si>
    <t>453592</t>
  </si>
  <si>
    <t>23804168</t>
  </si>
  <si>
    <t>009328776344</t>
  </si>
  <si>
    <t>3,345.146</t>
  </si>
  <si>
    <t>454235</t>
  </si>
  <si>
    <t>23704054</t>
  </si>
  <si>
    <t>009933701518</t>
  </si>
  <si>
    <t>686.648</t>
  </si>
  <si>
    <t>454243</t>
  </si>
  <si>
    <t>23404372</t>
  </si>
  <si>
    <t>009877097362</t>
  </si>
  <si>
    <t>4,377.584</t>
  </si>
  <si>
    <t>454242</t>
  </si>
  <si>
    <t>23404371</t>
  </si>
  <si>
    <t>009810645766</t>
  </si>
  <si>
    <t>13,763.341</t>
  </si>
  <si>
    <t>STE RAHMANI DE PIECES AUTOS</t>
  </si>
  <si>
    <t>8R08043</t>
  </si>
  <si>
    <t>454356</t>
  </si>
  <si>
    <t>23804170</t>
  </si>
  <si>
    <t>009861284616</t>
  </si>
  <si>
    <t>STE KRIAA GENERALE PIECES</t>
  </si>
  <si>
    <t>3R18368</t>
  </si>
  <si>
    <t>454581</t>
  </si>
  <si>
    <t>23304452</t>
  </si>
  <si>
    <t>009886897660</t>
  </si>
  <si>
    <t>4,925.448</t>
  </si>
  <si>
    <t>455223</t>
  </si>
  <si>
    <t>23128183</t>
  </si>
  <si>
    <t>009886886893</t>
  </si>
  <si>
    <t>2,955.665</t>
  </si>
  <si>
    <t>455224</t>
  </si>
  <si>
    <t>23128184</t>
  </si>
  <si>
    <t>009935620275</t>
  </si>
  <si>
    <t>553.594</t>
  </si>
  <si>
    <t>23304453</t>
  </si>
  <si>
    <t>009877247615</t>
  </si>
  <si>
    <t>2,540.490</t>
  </si>
  <si>
    <t>453591</t>
  </si>
  <si>
    <t>23804167</t>
  </si>
  <si>
    <t>009812519418</t>
  </si>
  <si>
    <t>2,066.966</t>
  </si>
  <si>
    <t>455044</t>
  </si>
  <si>
    <t>23128181</t>
  </si>
  <si>
    <t>009812519224</t>
  </si>
  <si>
    <t>1,446.991</t>
  </si>
  <si>
    <t>454825</t>
  </si>
  <si>
    <t>23128164</t>
  </si>
  <si>
    <t>009886887669</t>
  </si>
  <si>
    <t>629.320</t>
  </si>
  <si>
    <t>455222</t>
  </si>
  <si>
    <t>23128182</t>
  </si>
  <si>
    <t>Hre: 16:16:30</t>
  </si>
  <si>
    <t>Page:    1</t>
  </si>
  <si>
    <t>ets</t>
  </si>
  <si>
    <t>é des eff</t>
  </si>
  <si>
    <t>sum</t>
  </si>
  <si>
    <t>ré</t>
  </si>
  <si>
    <t>dmdmrp01.p</t>
  </si>
  <si>
    <t>00024653</t>
  </si>
  <si>
    <t>00024652</t>
  </si>
  <si>
    <t>00024651</t>
  </si>
  <si>
    <t>00024650</t>
  </si>
  <si>
    <t>00024649</t>
  </si>
  <si>
    <t>00024648</t>
  </si>
  <si>
    <t>00024647</t>
  </si>
  <si>
    <t>00024646</t>
  </si>
  <si>
    <t>00024645</t>
  </si>
  <si>
    <t>00024644</t>
  </si>
  <si>
    <t>00024643</t>
  </si>
  <si>
    <t>00024642</t>
  </si>
  <si>
    <t>00024641</t>
  </si>
  <si>
    <t>00024640</t>
  </si>
  <si>
    <t>00024639</t>
  </si>
  <si>
    <t>00024638</t>
  </si>
  <si>
    <t>00024637</t>
  </si>
  <si>
    <t>00024636</t>
  </si>
  <si>
    <t>00024635</t>
  </si>
  <si>
    <t>00024634</t>
  </si>
  <si>
    <t>00024633</t>
  </si>
  <si>
    <t>00024632</t>
  </si>
  <si>
    <t>00024631</t>
  </si>
  <si>
    <t>00024630</t>
  </si>
  <si>
    <t>00024629</t>
  </si>
  <si>
    <t>00024628</t>
  </si>
  <si>
    <t>00024627</t>
  </si>
  <si>
    <t>00024626</t>
  </si>
  <si>
    <t>00024625</t>
  </si>
  <si>
    <t>00024623</t>
  </si>
  <si>
    <t>00024622</t>
  </si>
  <si>
    <t>00024621</t>
  </si>
  <si>
    <t>00024620</t>
  </si>
  <si>
    <t>00024619</t>
  </si>
  <si>
    <t>00024618</t>
  </si>
  <si>
    <t>00024617</t>
  </si>
  <si>
    <t>00024616</t>
  </si>
  <si>
    <t>00024615</t>
  </si>
  <si>
    <t>0011075</t>
  </si>
  <si>
    <t>0011074</t>
  </si>
  <si>
    <t>0011073</t>
  </si>
  <si>
    <t>0011070</t>
  </si>
  <si>
    <t>0011069</t>
  </si>
  <si>
    <t>0011068</t>
  </si>
  <si>
    <t>0011067</t>
  </si>
  <si>
    <t>0011066</t>
  </si>
  <si>
    <t>0011065</t>
  </si>
  <si>
    <t>0011064</t>
  </si>
  <si>
    <t>0011063</t>
  </si>
  <si>
    <t>0011062</t>
  </si>
  <si>
    <t>0011061</t>
  </si>
  <si>
    <t>0011342</t>
  </si>
  <si>
    <t>0011060</t>
  </si>
  <si>
    <t>0003137</t>
  </si>
  <si>
    <t>0011059</t>
  </si>
  <si>
    <t>0011058</t>
  </si>
  <si>
    <t>0011057</t>
  </si>
  <si>
    <t>0011056</t>
  </si>
  <si>
    <t>0011055</t>
  </si>
  <si>
    <t>0011054</t>
  </si>
  <si>
    <t>0011053</t>
  </si>
  <si>
    <t>0011052</t>
  </si>
  <si>
    <t>0011050</t>
  </si>
  <si>
    <t>0011049</t>
  </si>
  <si>
    <t>0011047</t>
  </si>
  <si>
    <t>0011046</t>
  </si>
  <si>
    <t>0011365</t>
  </si>
  <si>
    <t>0011366</t>
  </si>
  <si>
    <t>0011364</t>
  </si>
  <si>
    <t>0011363</t>
  </si>
  <si>
    <t>0003135</t>
  </si>
  <si>
    <t>0003134</t>
  </si>
  <si>
    <t>0011044</t>
  </si>
  <si>
    <t>0011041</t>
  </si>
  <si>
    <t>AUTOMATISME ET SERVICE</t>
  </si>
  <si>
    <t>CETIME</t>
  </si>
  <si>
    <t>OB00095</t>
  </si>
  <si>
    <t>VI00535</t>
  </si>
  <si>
    <t>0011245</t>
  </si>
  <si>
    <t>00024658</t>
  </si>
  <si>
    <t>00024657</t>
  </si>
  <si>
    <t>00024656</t>
  </si>
  <si>
    <t>00024655</t>
  </si>
  <si>
    <t>00024654</t>
  </si>
  <si>
    <t>VI00539</t>
  </si>
  <si>
    <t>VI00538</t>
  </si>
  <si>
    <t>VI00537</t>
  </si>
  <si>
    <t>VI00536</t>
  </si>
  <si>
    <t>0011076</t>
  </si>
  <si>
    <t>D/BNA+CHEBBA-0417192</t>
  </si>
  <si>
    <t>23302411</t>
  </si>
  <si>
    <t>D/BNA+CHEBBA-0417191</t>
  </si>
  <si>
    <t>23302410</t>
  </si>
  <si>
    <t>P/STB+SFAX-0009940</t>
  </si>
  <si>
    <t>23302400</t>
  </si>
  <si>
    <t>P/STB+SFAX-0009932</t>
  </si>
  <si>
    <t>23302399</t>
  </si>
  <si>
    <t>P/STB+SFAX-0009931</t>
  </si>
  <si>
    <t>23302398</t>
  </si>
  <si>
    <t>D/BNA+CHEBBA-0417190</t>
  </si>
  <si>
    <t>23302409</t>
  </si>
  <si>
    <t>P/STB+SFAX-0009930</t>
  </si>
  <si>
    <t>23302397</t>
  </si>
  <si>
    <t>P/BZ+DJERBA-4003595</t>
  </si>
  <si>
    <t>23601734</t>
  </si>
  <si>
    <t>P/UBCI+GABES-8508096</t>
  </si>
  <si>
    <t>23601738</t>
  </si>
  <si>
    <t>P/UBCI+GABES-8508098</t>
  </si>
  <si>
    <t>23601736</t>
  </si>
  <si>
    <t>P/UBCI+GABES-8508097</t>
  </si>
  <si>
    <t>23601737</t>
  </si>
  <si>
    <t>P/UBCI+GABES-8508095</t>
  </si>
  <si>
    <t>23601739</t>
  </si>
  <si>
    <t>P/STB+SFAX-0009928</t>
  </si>
  <si>
    <t>3r18384</t>
  </si>
  <si>
    <t>23302396</t>
  </si>
  <si>
    <t>P/UBCI+GABES-8508094</t>
  </si>
  <si>
    <t>23601740</t>
  </si>
  <si>
    <t>P/UBCI+GABES-8508092</t>
  </si>
  <si>
    <t>23601744</t>
  </si>
  <si>
    <t>P/STB+SFAX-0009924</t>
  </si>
  <si>
    <t>23302395</t>
  </si>
  <si>
    <t>P/ATB+GABES-0000488</t>
  </si>
  <si>
    <t>23601753</t>
  </si>
  <si>
    <t>P/UBCI+GABES-8508093</t>
  </si>
  <si>
    <t>23601743</t>
  </si>
  <si>
    <t>P/STB+SFAX-0009923</t>
  </si>
  <si>
    <t>23302394</t>
  </si>
  <si>
    <t>P/ATB+GABES-0000487</t>
  </si>
  <si>
    <t>23601754</t>
  </si>
  <si>
    <t>P/ATB+GABES-0000489</t>
  </si>
  <si>
    <t>23601752</t>
  </si>
  <si>
    <t>P/BNA+TESTOUR-9834873</t>
  </si>
  <si>
    <t>23801590</t>
  </si>
  <si>
    <t>P/UIB+NEFTA-0984875</t>
  </si>
  <si>
    <t>23701449</t>
  </si>
  <si>
    <t>P/STB+SFAX-0009911</t>
  </si>
  <si>
    <t>23302393</t>
  </si>
  <si>
    <t>P/STB+SFAX-0009910</t>
  </si>
  <si>
    <t>23302392</t>
  </si>
  <si>
    <t>P/BNA+SFAX-8218583</t>
  </si>
  <si>
    <t>23302412</t>
  </si>
  <si>
    <t>P/BNA+MEKNASY-9199090</t>
  </si>
  <si>
    <t>23701444</t>
  </si>
  <si>
    <t>P/ATB+GABES-0000486</t>
  </si>
  <si>
    <t>23601755</t>
  </si>
  <si>
    <t>P/STB+SFAX-0009909</t>
  </si>
  <si>
    <t>23302391</t>
  </si>
  <si>
    <t>P/ATB+GABES-0000485</t>
  </si>
  <si>
    <t>23601756</t>
  </si>
  <si>
    <t>P/UBCI+GABES-8508090</t>
  </si>
  <si>
    <t>23601745</t>
  </si>
  <si>
    <t>P/STB+SFAX-0009927</t>
  </si>
  <si>
    <t>23302390</t>
  </si>
  <si>
    <t>P/BNA+TESTOUR-9834872</t>
  </si>
  <si>
    <t>23801589</t>
  </si>
  <si>
    <t>P/BNA+MEKNASY-9199089</t>
  </si>
  <si>
    <t>23701445</t>
  </si>
  <si>
    <t>P/UBCI+GABES-8508088</t>
  </si>
  <si>
    <t>23601747</t>
  </si>
  <si>
    <t>P/ATB+GABES-0000484</t>
  </si>
  <si>
    <t>23601757</t>
  </si>
  <si>
    <t>P/UBCI+GABES-8508089</t>
  </si>
  <si>
    <t>23601746</t>
  </si>
  <si>
    <t>P/UIB+RAS JEBEL-133305</t>
  </si>
  <si>
    <t>23126150</t>
  </si>
  <si>
    <t>P/UIB+NEFTA-9894874</t>
  </si>
  <si>
    <t>23701450</t>
  </si>
  <si>
    <t>P/STB+TABARKA-0000009</t>
  </si>
  <si>
    <t>23801592</t>
  </si>
  <si>
    <t>P/ATB+GABES-0000483</t>
  </si>
  <si>
    <t>23601758</t>
  </si>
  <si>
    <t>P/AB+TN-5100368</t>
  </si>
  <si>
    <t>23126133</t>
  </si>
  <si>
    <t>P/BNA+TESTOUR-9834871</t>
  </si>
  <si>
    <t>23801588</t>
  </si>
  <si>
    <t>P/BNA+MEKNASY-9199088</t>
  </si>
  <si>
    <t>23701446</t>
  </si>
  <si>
    <t>P/ATB+ZERZIS-0000163</t>
  </si>
  <si>
    <t>23601731</t>
  </si>
  <si>
    <t>P/BZ+GABES-4000701</t>
  </si>
  <si>
    <t>23601748</t>
  </si>
  <si>
    <t>D/STB+ELJEM-0000219</t>
  </si>
  <si>
    <t>STE BAYA AUTO PLUS</t>
  </si>
  <si>
    <t>3R15052</t>
  </si>
  <si>
    <t>23302404</t>
  </si>
  <si>
    <t>P/BNA+MAKTHAR-7380002</t>
  </si>
  <si>
    <t>23801593</t>
  </si>
  <si>
    <t>23126149</t>
  </si>
  <si>
    <t>P/AB+TN-5100369</t>
  </si>
  <si>
    <t>23126132</t>
  </si>
  <si>
    <t>P/UIB+NEFTA-9894873</t>
  </si>
  <si>
    <t>23701451</t>
  </si>
  <si>
    <t>P/BZ+DJERBA-4003594</t>
  </si>
  <si>
    <t>23601735</t>
  </si>
  <si>
    <t>23126140</t>
  </si>
  <si>
    <t>P/UIB+OUARDIA-1136950</t>
  </si>
  <si>
    <t>23126142</t>
  </si>
  <si>
    <t>P/BT+SILI-1474872</t>
  </si>
  <si>
    <t>23801587</t>
  </si>
  <si>
    <t>P/UIB+BEN AOUN-2331087</t>
  </si>
  <si>
    <t>23701447</t>
  </si>
  <si>
    <t>P/BNA+METLAOUI-0244595</t>
  </si>
  <si>
    <t>23701440</t>
  </si>
  <si>
    <t>D/BIAT+MONASTIR-000020</t>
  </si>
  <si>
    <t>STE BAYRAM STAA DE COMMERCE</t>
  </si>
  <si>
    <t>4R13160</t>
  </si>
  <si>
    <t>23402207</t>
  </si>
  <si>
    <t>D/STB+ELJEM-0000217</t>
  </si>
  <si>
    <t>23302402</t>
  </si>
  <si>
    <t>23126148</t>
  </si>
  <si>
    <t>P/ATB+GABES-0000356</t>
  </si>
  <si>
    <t>23601751</t>
  </si>
  <si>
    <t>P/UIB+BEN AOUN-2331085</t>
  </si>
  <si>
    <t>23701448</t>
  </si>
  <si>
    <t>D/STB+JBENIANA-0000057</t>
  </si>
  <si>
    <t>23302406</t>
  </si>
  <si>
    <t>P/BNA+SERS-7370803</t>
  </si>
  <si>
    <t>23801585</t>
  </si>
  <si>
    <t>P/BNA+METLAOUI-0244598</t>
  </si>
  <si>
    <t>23701443</t>
  </si>
  <si>
    <t>23402218</t>
  </si>
  <si>
    <t>23126136</t>
  </si>
  <si>
    <t>23126153</t>
  </si>
  <si>
    <t>P/ATB+GABES-0000130</t>
  </si>
  <si>
    <t>23601750</t>
  </si>
  <si>
    <t>P/BT+HAMMAM LIF-154195</t>
  </si>
  <si>
    <t>23126139</t>
  </si>
  <si>
    <t>P/BNA+METLAOUI-0244596</t>
  </si>
  <si>
    <t>23701441</t>
  </si>
  <si>
    <t>D/ZITOUNA+MSAKEN-40013</t>
  </si>
  <si>
    <t>23402204</t>
  </si>
  <si>
    <t>P/BQ ZIT+SILI-4001093</t>
  </si>
  <si>
    <t>23801586</t>
  </si>
  <si>
    <t>P/WIFAK+MEDNINE-000002</t>
  </si>
  <si>
    <t>SOCIETE MAI PIECES AUTO</t>
  </si>
  <si>
    <t>6R23195</t>
  </si>
  <si>
    <t>23601733</t>
  </si>
  <si>
    <t>D/UBCI+MONASTIR-200677</t>
  </si>
  <si>
    <t>23402205</t>
  </si>
  <si>
    <t>P/STB+SOUSSE-0002405</t>
  </si>
  <si>
    <t>23402206</t>
  </si>
  <si>
    <t>D/STB+ELJEM-0000218</t>
  </si>
  <si>
    <t>23302403</t>
  </si>
  <si>
    <t>P/ATTIJ+TN-0244235</t>
  </si>
  <si>
    <t>23126134</t>
  </si>
  <si>
    <t>P/BNA+RADES-9184699</t>
  </si>
  <si>
    <t>BOURAQ VEHICULES A MOTEUR</t>
  </si>
  <si>
    <t>1S01309</t>
  </si>
  <si>
    <t>23126135</t>
  </si>
  <si>
    <t>P/STB+SILI-0008335</t>
  </si>
  <si>
    <t>23801591</t>
  </si>
  <si>
    <t>D/BNA+BOUHAJLA-9436004</t>
  </si>
  <si>
    <t>23402202</t>
  </si>
  <si>
    <t>23126138</t>
  </si>
  <si>
    <t>P/UIB+MATEUR-1782304</t>
  </si>
  <si>
    <t>23126144</t>
  </si>
  <si>
    <t>D/ALBARAKA+MOKNINE-900</t>
  </si>
  <si>
    <t>23402216</t>
  </si>
  <si>
    <t>23126152</t>
  </si>
  <si>
    <t>P/BT+HAMMAM ZRIBA-1621</t>
  </si>
  <si>
    <t>STE HAMMAMI BEST HARDWARE</t>
  </si>
  <si>
    <t>1R07066</t>
  </si>
  <si>
    <t>23126146</t>
  </si>
  <si>
    <t>D/BIAT+KSAR HELEL-0002</t>
  </si>
  <si>
    <t>23402215</t>
  </si>
  <si>
    <t>D/STB+JBENIANA-0000056</t>
  </si>
  <si>
    <t>23302405</t>
  </si>
  <si>
    <t>D/BNA+TBOULBA-3847099</t>
  </si>
  <si>
    <t>23302387</t>
  </si>
  <si>
    <t>P/WIFAK B+NABEUL-00000</t>
  </si>
  <si>
    <t>HAMZA BENHSSINE</t>
  </si>
  <si>
    <t>1R05249</t>
  </si>
  <si>
    <t>23126154</t>
  </si>
  <si>
    <t>23126137</t>
  </si>
  <si>
    <t>P/BNA+METLAOUI-0244597</t>
  </si>
  <si>
    <t>23701442</t>
  </si>
  <si>
    <t>23302388</t>
  </si>
  <si>
    <t>P/BT+SFAX-1680517</t>
  </si>
  <si>
    <t>23302385</t>
  </si>
  <si>
    <t>P/BT+ZAGHOUAN-0275172</t>
  </si>
  <si>
    <t>23126147</t>
  </si>
  <si>
    <t>D/BNA+KSAR HELEL-97864</t>
  </si>
  <si>
    <t>23402213</t>
  </si>
  <si>
    <t>D/ATB+ELJEM-7689206</t>
  </si>
  <si>
    <t>23302401</t>
  </si>
  <si>
    <t>STE LA REVOLUTION MOTEUR</t>
  </si>
  <si>
    <t>4R13161</t>
  </si>
  <si>
    <t>23402221</t>
  </si>
  <si>
    <t>D/BZ+JBENIANA-4000242</t>
  </si>
  <si>
    <t>23302408</t>
  </si>
  <si>
    <t>P/AMEN+TOZEUR-4155291</t>
  </si>
  <si>
    <t>23701439</t>
  </si>
  <si>
    <t>P/BT+SOUSSE-1919512</t>
  </si>
  <si>
    <t>23402200</t>
  </si>
  <si>
    <t>P/BTE+TN-6807433</t>
  </si>
  <si>
    <t>23126143</t>
  </si>
  <si>
    <t>D/STB+MOKNINE-0014096</t>
  </si>
  <si>
    <t>23402214</t>
  </si>
  <si>
    <t>D/BH+KSOUR ESSEF-61499</t>
  </si>
  <si>
    <t>23402211</t>
  </si>
  <si>
    <t>P/BIAT+SFAX-0000139</t>
  </si>
  <si>
    <t>STE CENT POUR CENT BATTERIES</t>
  </si>
  <si>
    <t>3R18454</t>
  </si>
  <si>
    <t>23302386</t>
  </si>
  <si>
    <t>D/BZ+JBENIANA-4000241</t>
  </si>
  <si>
    <t>23302407</t>
  </si>
  <si>
    <t>P/ATTJ BQ+LE KRAM-0199</t>
  </si>
  <si>
    <t>STE INTER.DES SPORT NAUTIQUE</t>
  </si>
  <si>
    <t>1S01292</t>
  </si>
  <si>
    <t>23126131</t>
  </si>
  <si>
    <t>P/TSB+EL MENZAH-949928</t>
  </si>
  <si>
    <t>23126151</t>
  </si>
  <si>
    <t>D/BIAT+MOKNINE-0000384</t>
  </si>
  <si>
    <t>23402212</t>
  </si>
  <si>
    <t>P/UIB+MATEUR-1782303</t>
  </si>
  <si>
    <t>23126145</t>
  </si>
  <si>
    <t>D/STB+KSOUR ESSEF-0002</t>
  </si>
  <si>
    <t>23402217</t>
  </si>
  <si>
    <t>P/ATB+RADES-0000070</t>
  </si>
  <si>
    <t>CARREFOUR BETTERIES GADHOUM</t>
  </si>
  <si>
    <t>1R02304</t>
  </si>
  <si>
    <t>23126141</t>
  </si>
  <si>
    <t>D/BIAT+KSOUR ESSEF-000</t>
  </si>
  <si>
    <t>23402209</t>
  </si>
  <si>
    <t>D/STB+SAKIET EDDAIER-0</t>
  </si>
  <si>
    <t>23402210</t>
  </si>
  <si>
    <t>23402201</t>
  </si>
  <si>
    <t>P/BZ+SFAX-4000356</t>
  </si>
  <si>
    <t>CHABBOUH YESSINE</t>
  </si>
  <si>
    <t>3R18462</t>
  </si>
  <si>
    <t>23302389</t>
  </si>
  <si>
    <t>23126130</t>
  </si>
  <si>
    <t>P/BT+BOUSALEM-1712717</t>
  </si>
  <si>
    <t>23801584</t>
  </si>
  <si>
    <t>P/BNA+MSAKEN-9585212</t>
  </si>
  <si>
    <t>STE ECOPLAST TUNISIE</t>
  </si>
  <si>
    <t>00010010</t>
  </si>
  <si>
    <t>23257065</t>
  </si>
  <si>
    <t>P/BNA+MSAKEN-9585211</t>
  </si>
  <si>
    <t>23257064</t>
  </si>
  <si>
    <t>P/BNA+MSAKEN-9585210</t>
  </si>
  <si>
    <t>23257063</t>
  </si>
  <si>
    <t>P/BNA+MSAKEN-9585209</t>
  </si>
  <si>
    <t>23257062</t>
  </si>
  <si>
    <t>P/BNA+MSAKEN-9585208</t>
  </si>
  <si>
    <t>23257061</t>
  </si>
  <si>
    <t>P/BNA+MSAKEN-9585207</t>
  </si>
  <si>
    <t>23257060</t>
  </si>
  <si>
    <t>P/BNA+MSAKEN-9585206</t>
  </si>
  <si>
    <t>23257059</t>
  </si>
  <si>
    <t>P/BNA+MSAKEN-9585205</t>
  </si>
  <si>
    <t>23257058</t>
  </si>
  <si>
    <t>P/BNA+MSAKEN-9585204</t>
  </si>
  <si>
    <t>23257057</t>
  </si>
  <si>
    <t>P/BNA+MSAKEN-9585203</t>
  </si>
  <si>
    <t>23257056</t>
  </si>
  <si>
    <t>P/BNA+MSAKEN-9585201</t>
  </si>
  <si>
    <t>23257055</t>
  </si>
  <si>
    <t>P/BNA+MSAKEN-9585202</t>
  </si>
  <si>
    <t>23257054</t>
  </si>
  <si>
    <t>P/BNA+MSAKEN-9585200</t>
  </si>
  <si>
    <t>23257053</t>
  </si>
  <si>
    <t>P/BNA+MSAKEN-9585199</t>
  </si>
  <si>
    <t>23257052</t>
  </si>
  <si>
    <t>P/BNA+MSAKEN-9585198</t>
  </si>
  <si>
    <t>23257051</t>
  </si>
  <si>
    <t>P/BNA+MSAKEN-9585197</t>
  </si>
  <si>
    <t>23257050</t>
  </si>
  <si>
    <t>009836170928</t>
  </si>
  <si>
    <t>455665</t>
  </si>
  <si>
    <t>23304465</t>
  </si>
  <si>
    <t>009861275207</t>
  </si>
  <si>
    <t>456839</t>
  </si>
  <si>
    <t>23304469</t>
  </si>
  <si>
    <t>009808038309</t>
  </si>
  <si>
    <t>STE CONSEIL POIDS LOURD</t>
  </si>
  <si>
    <t>1S02203</t>
  </si>
  <si>
    <t>458002</t>
  </si>
  <si>
    <t>23128216</t>
  </si>
  <si>
    <t>009845956385</t>
  </si>
  <si>
    <t>STE PIECES RECH.EUROPEENNES</t>
  </si>
  <si>
    <t>1R01457</t>
  </si>
  <si>
    <t>456563</t>
  </si>
  <si>
    <t>23128201</t>
  </si>
  <si>
    <t>009861284907</t>
  </si>
  <si>
    <t>23304468</t>
  </si>
  <si>
    <t>009908648940</t>
  </si>
  <si>
    <t>455296</t>
  </si>
  <si>
    <t>23304461</t>
  </si>
  <si>
    <t>009869170134</t>
  </si>
  <si>
    <t>455159</t>
  </si>
  <si>
    <t>23304459</t>
  </si>
  <si>
    <t>009861284131</t>
  </si>
  <si>
    <t>455043</t>
  </si>
  <si>
    <t>23304458</t>
  </si>
  <si>
    <t>009784702437</t>
  </si>
  <si>
    <t>455423</t>
  </si>
  <si>
    <t>23304462</t>
  </si>
  <si>
    <t>009734067370</t>
  </si>
  <si>
    <t>455399</t>
  </si>
  <si>
    <t>23128189</t>
  </si>
  <si>
    <t>009845955609</t>
  </si>
  <si>
    <t>456564</t>
  </si>
  <si>
    <t>23128202</t>
  </si>
  <si>
    <t>009810646348</t>
  </si>
  <si>
    <t>454943</t>
  </si>
  <si>
    <t>23804175</t>
  </si>
  <si>
    <t>009846173180</t>
  </si>
  <si>
    <t>454859</t>
  </si>
  <si>
    <t>23804173</t>
  </si>
  <si>
    <t>009869172268</t>
  </si>
  <si>
    <t>23304460</t>
  </si>
  <si>
    <t>009677890596</t>
  </si>
  <si>
    <t>23304457</t>
  </si>
  <si>
    <t>009826041218</t>
  </si>
  <si>
    <t>STE CHAMAM</t>
  </si>
  <si>
    <t>1R01627</t>
  </si>
  <si>
    <t>456561</t>
  </si>
  <si>
    <t>23128200</t>
  </si>
  <si>
    <t>008368860173</t>
  </si>
  <si>
    <t>M O N O G R O S</t>
  </si>
  <si>
    <t>1S02024</t>
  </si>
  <si>
    <t>455307</t>
  </si>
  <si>
    <t>23128185</t>
  </si>
  <si>
    <t>009620457575</t>
  </si>
  <si>
    <t>454559</t>
  </si>
  <si>
    <t>23804172</t>
  </si>
  <si>
    <t>009861284810</t>
  </si>
  <si>
    <t>23304467</t>
  </si>
  <si>
    <t>004739030545</t>
  </si>
  <si>
    <t>455517</t>
  </si>
  <si>
    <t>23128192</t>
  </si>
  <si>
    <t>009784702340</t>
  </si>
  <si>
    <t>23304464</t>
  </si>
  <si>
    <t>009805464220</t>
  </si>
  <si>
    <t>S T M G</t>
  </si>
  <si>
    <t>6S21018</t>
  </si>
  <si>
    <t>455212</t>
  </si>
  <si>
    <t>23604210</t>
  </si>
  <si>
    <t>009812518933</t>
  </si>
  <si>
    <t>456557</t>
  </si>
  <si>
    <t>23128197</t>
  </si>
  <si>
    <t>004739030642</t>
  </si>
  <si>
    <t>23128191</t>
  </si>
  <si>
    <t>009784702243</t>
  </si>
  <si>
    <t>23304463</t>
  </si>
  <si>
    <t>009861284034</t>
  </si>
  <si>
    <t>23304456</t>
  </si>
  <si>
    <t>009861283937</t>
  </si>
  <si>
    <t>23304455</t>
  </si>
  <si>
    <t>009812514083</t>
  </si>
  <si>
    <t>456571</t>
  </si>
  <si>
    <t>23128211</t>
  </si>
  <si>
    <t>009869483929</t>
  </si>
  <si>
    <t>456553</t>
  </si>
  <si>
    <t>23128195</t>
  </si>
  <si>
    <t>009893824042</t>
  </si>
  <si>
    <t>456569</t>
  </si>
  <si>
    <t>23128206</t>
  </si>
  <si>
    <t>009893824624</t>
  </si>
  <si>
    <t>456572</t>
  </si>
  <si>
    <t>23128209</t>
  </si>
  <si>
    <t>009893824721</t>
  </si>
  <si>
    <t>456570</t>
  </si>
  <si>
    <t>23128207</t>
  </si>
  <si>
    <t>009812519030</t>
  </si>
  <si>
    <t>23128198</t>
  </si>
  <si>
    <t>009543430845</t>
  </si>
  <si>
    <t>456861</t>
  </si>
  <si>
    <t>23128212</t>
  </si>
  <si>
    <t>009893824430</t>
  </si>
  <si>
    <t>456566</t>
  </si>
  <si>
    <t>23128204</t>
  </si>
  <si>
    <t>009893825012</t>
  </si>
  <si>
    <t>456565</t>
  </si>
  <si>
    <t>23128203</t>
  </si>
  <si>
    <t>009734067273</t>
  </si>
  <si>
    <t>23128188</t>
  </si>
  <si>
    <t>009893825109</t>
  </si>
  <si>
    <t>456567</t>
  </si>
  <si>
    <t>23128205</t>
  </si>
  <si>
    <t>009926150553</t>
  </si>
  <si>
    <t>454942</t>
  </si>
  <si>
    <t>23804174</t>
  </si>
  <si>
    <t>008936965311</t>
  </si>
  <si>
    <t>456560</t>
  </si>
  <si>
    <t>23128199</t>
  </si>
  <si>
    <t>009505898829</t>
  </si>
  <si>
    <t>STE ZE.D.CA.D</t>
  </si>
  <si>
    <t>1R02271</t>
  </si>
  <si>
    <t>456555</t>
  </si>
  <si>
    <t>23128196</t>
  </si>
  <si>
    <t>009812514568</t>
  </si>
  <si>
    <t>455551</t>
  </si>
  <si>
    <t>23128193</t>
  </si>
  <si>
    <t>009861284713</t>
  </si>
  <si>
    <t>23304466</t>
  </si>
  <si>
    <t>009543430748</t>
  </si>
  <si>
    <t>23128213</t>
  </si>
  <si>
    <t>009812514180</t>
  </si>
  <si>
    <t>23128210</t>
  </si>
  <si>
    <t>002974189847</t>
  </si>
  <si>
    <t>23128190</t>
  </si>
  <si>
    <t>009543430651</t>
  </si>
  <si>
    <t>23128214</t>
  </si>
  <si>
    <t>009415633636</t>
  </si>
  <si>
    <t>S. A. M.</t>
  </si>
  <si>
    <t>1S01068</t>
  </si>
  <si>
    <t>456894</t>
  </si>
  <si>
    <t>23128215</t>
  </si>
  <si>
    <t>009885074642</t>
  </si>
  <si>
    <t>SOCIETE AGRICOLE DICK</t>
  </si>
  <si>
    <t>1S02019</t>
  </si>
  <si>
    <t>456495</t>
  </si>
  <si>
    <t>23128194</t>
  </si>
  <si>
    <t>009775068688</t>
  </si>
  <si>
    <t>455378</t>
  </si>
  <si>
    <t>23128187</t>
  </si>
  <si>
    <t>009812513986</t>
  </si>
  <si>
    <t>23128208</t>
  </si>
  <si>
    <t>00024831</t>
  </si>
  <si>
    <t>00024830</t>
  </si>
  <si>
    <t>00024829</t>
  </si>
  <si>
    <t>00024828</t>
  </si>
  <si>
    <t>00024827</t>
  </si>
  <si>
    <t>00024826</t>
  </si>
  <si>
    <t>00024824</t>
  </si>
  <si>
    <t>00024825</t>
  </si>
  <si>
    <t>00024823</t>
  </si>
  <si>
    <t>00024821</t>
  </si>
  <si>
    <t>00024819</t>
  </si>
  <si>
    <t>00024813</t>
  </si>
  <si>
    <t>00024812</t>
  </si>
  <si>
    <t>00024811</t>
  </si>
  <si>
    <t>00024810</t>
  </si>
  <si>
    <t>00024809</t>
  </si>
  <si>
    <t>00024808</t>
  </si>
  <si>
    <t>00024807</t>
  </si>
  <si>
    <t>00024805</t>
  </si>
  <si>
    <t>00024804</t>
  </si>
  <si>
    <t>00024803</t>
  </si>
  <si>
    <t>00024802</t>
  </si>
  <si>
    <t>00024801</t>
  </si>
  <si>
    <t>00024800</t>
  </si>
  <si>
    <t>00024799</t>
  </si>
  <si>
    <t>00024798</t>
  </si>
  <si>
    <t>00024797</t>
  </si>
  <si>
    <t>00024796</t>
  </si>
  <si>
    <t>00024795</t>
  </si>
  <si>
    <t>00024793</t>
  </si>
  <si>
    <t>00024792</t>
  </si>
  <si>
    <t>00024791</t>
  </si>
  <si>
    <t>00024790</t>
  </si>
  <si>
    <t>00024787</t>
  </si>
  <si>
    <t>00024786</t>
  </si>
  <si>
    <t>00024785</t>
  </si>
  <si>
    <t>00024784</t>
  </si>
  <si>
    <t>00024782</t>
  </si>
  <si>
    <t>00024781</t>
  </si>
  <si>
    <t>00024780</t>
  </si>
  <si>
    <t>00024779</t>
  </si>
  <si>
    <t>00024822</t>
  </si>
  <si>
    <t>00024820</t>
  </si>
  <si>
    <t>00024818</t>
  </si>
  <si>
    <t>00024817</t>
  </si>
  <si>
    <t>00024815</t>
  </si>
  <si>
    <t>00024814</t>
  </si>
  <si>
    <t>00024806</t>
  </si>
  <si>
    <t>00024794</t>
  </si>
  <si>
    <t>00024789</t>
  </si>
  <si>
    <t>00024788</t>
  </si>
  <si>
    <t>00024783</t>
  </si>
  <si>
    <t>00024778</t>
  </si>
  <si>
    <t>00024777</t>
  </si>
  <si>
    <t>00024776</t>
  </si>
  <si>
    <t>00024775</t>
  </si>
  <si>
    <t>00024774</t>
  </si>
  <si>
    <t>00024770</t>
  </si>
  <si>
    <t>00024769</t>
  </si>
  <si>
    <t>00024768</t>
  </si>
  <si>
    <t>00024765</t>
  </si>
  <si>
    <t>00024773</t>
  </si>
  <si>
    <t>00024772</t>
  </si>
  <si>
    <t>00024771</t>
  </si>
  <si>
    <t>00024767</t>
  </si>
  <si>
    <t>00024766</t>
  </si>
  <si>
    <t>00024764</t>
  </si>
  <si>
    <t>00024763</t>
  </si>
  <si>
    <t>00024762</t>
  </si>
  <si>
    <t>00024761</t>
  </si>
  <si>
    <t>00024760</t>
  </si>
  <si>
    <t>00024759</t>
  </si>
  <si>
    <t>00024758</t>
  </si>
  <si>
    <t>00024757</t>
  </si>
  <si>
    <t>00024756</t>
  </si>
  <si>
    <t>00024755</t>
  </si>
  <si>
    <t>00024754</t>
  </si>
  <si>
    <t>00024753</t>
  </si>
  <si>
    <t>00024747</t>
  </si>
  <si>
    <t>00024745</t>
  </si>
  <si>
    <t>00024742</t>
  </si>
  <si>
    <t>00024740</t>
  </si>
  <si>
    <t>00024738</t>
  </si>
  <si>
    <t>00024752</t>
  </si>
  <si>
    <t>00024751</t>
  </si>
  <si>
    <t>00024750</t>
  </si>
  <si>
    <t>00024749</t>
  </si>
  <si>
    <t>00024748</t>
  </si>
  <si>
    <t>00024746</t>
  </si>
  <si>
    <t>00024744</t>
  </si>
  <si>
    <t>00024743</t>
  </si>
  <si>
    <t>00024741</t>
  </si>
  <si>
    <t>00024739</t>
  </si>
  <si>
    <t>00024737</t>
  </si>
  <si>
    <t>00024736</t>
  </si>
  <si>
    <t>00024732</t>
  </si>
  <si>
    <t>00024730</t>
  </si>
  <si>
    <t>00024729</t>
  </si>
  <si>
    <t>00024735</t>
  </si>
  <si>
    <t>00024734</t>
  </si>
  <si>
    <t>00024733</t>
  </si>
  <si>
    <t>00024731</t>
  </si>
  <si>
    <t>00024728</t>
  </si>
  <si>
    <t>00024727</t>
  </si>
  <si>
    <t>00024726</t>
  </si>
  <si>
    <t>00024725</t>
  </si>
  <si>
    <t>00024724</t>
  </si>
  <si>
    <t>00024719</t>
  </si>
  <si>
    <t>00024717</t>
  </si>
  <si>
    <t>00024715</t>
  </si>
  <si>
    <t>00024711</t>
  </si>
  <si>
    <t>00024709</t>
  </si>
  <si>
    <t>00024708</t>
  </si>
  <si>
    <t>00024706</t>
  </si>
  <si>
    <t>00024705</t>
  </si>
  <si>
    <t>00024722</t>
  </si>
  <si>
    <t>00024721</t>
  </si>
  <si>
    <t>00024720</t>
  </si>
  <si>
    <t>00024718</t>
  </si>
  <si>
    <t>00024716</t>
  </si>
  <si>
    <t>00024714</t>
  </si>
  <si>
    <t>00024713</t>
  </si>
  <si>
    <t>00024712</t>
  </si>
  <si>
    <t>00024710</t>
  </si>
  <si>
    <t>00024707</t>
  </si>
  <si>
    <t>00024704</t>
  </si>
  <si>
    <t>00024703</t>
  </si>
  <si>
    <t>00024702</t>
  </si>
  <si>
    <t>00024698</t>
  </si>
  <si>
    <t>00024697</t>
  </si>
  <si>
    <t>00024696</t>
  </si>
  <si>
    <t>00024694</t>
  </si>
  <si>
    <t>00024691</t>
  </si>
  <si>
    <t>00024690</t>
  </si>
  <si>
    <t>00024687</t>
  </si>
  <si>
    <t>00024685</t>
  </si>
  <si>
    <t>00024701</t>
  </si>
  <si>
    <t>00024700</t>
  </si>
  <si>
    <t>00024699</t>
  </si>
  <si>
    <t>00024695</t>
  </si>
  <si>
    <t>00024693</t>
  </si>
  <si>
    <t>00024692</t>
  </si>
  <si>
    <t>00024689</t>
  </si>
  <si>
    <t>00024688</t>
  </si>
  <si>
    <t>00024686</t>
  </si>
  <si>
    <t>00024684</t>
  </si>
  <si>
    <t>00024680</t>
  </si>
  <si>
    <t>00024677</t>
  </si>
  <si>
    <t>00024676</t>
  </si>
  <si>
    <t>00024664</t>
  </si>
  <si>
    <t>00024660</t>
  </si>
  <si>
    <t>00024682</t>
  </si>
  <si>
    <t>00024679</t>
  </si>
  <si>
    <t>00024678</t>
  </si>
  <si>
    <t>00024675</t>
  </si>
  <si>
    <t>00024674</t>
  </si>
  <si>
    <t>00024669</t>
  </si>
  <si>
    <t>00024665</t>
  </si>
  <si>
    <t>00024663</t>
  </si>
  <si>
    <t>00024662</t>
  </si>
  <si>
    <t>00024661</t>
  </si>
  <si>
    <t>00024659</t>
  </si>
  <si>
    <t>0011454</t>
  </si>
  <si>
    <t>0011453</t>
  </si>
  <si>
    <t>0011452</t>
  </si>
  <si>
    <t>0003143</t>
  </si>
  <si>
    <t>0003142</t>
  </si>
  <si>
    <t>0011451</t>
  </si>
  <si>
    <t>0003141</t>
  </si>
  <si>
    <t>VI00542</t>
  </si>
  <si>
    <t>0003140</t>
  </si>
  <si>
    <t>VI00540</t>
  </si>
  <si>
    <t>0011444</t>
  </si>
  <si>
    <t>0011443</t>
  </si>
  <si>
    <t>0011442</t>
  </si>
  <si>
    <t>0011441</t>
  </si>
  <si>
    <t>0011440</t>
  </si>
  <si>
    <t>TR03504</t>
  </si>
  <si>
    <t>0011438</t>
  </si>
  <si>
    <t>TR03503</t>
  </si>
  <si>
    <t>TR03502</t>
  </si>
  <si>
    <t>0011437</t>
  </si>
  <si>
    <t>0011436</t>
  </si>
  <si>
    <t>0011435</t>
  </si>
  <si>
    <t>0011434</t>
  </si>
  <si>
    <t>0011433</t>
  </si>
  <si>
    <t>0011432</t>
  </si>
  <si>
    <t>TR03501</t>
  </si>
  <si>
    <t>0011430</t>
  </si>
  <si>
    <t>0011429</t>
  </si>
  <si>
    <t>0011428</t>
  </si>
  <si>
    <t>0011427</t>
  </si>
  <si>
    <t>TR03500</t>
  </si>
  <si>
    <t>0011424</t>
  </si>
  <si>
    <t>0011423</t>
  </si>
  <si>
    <t>0011422</t>
  </si>
  <si>
    <t>0011421</t>
  </si>
  <si>
    <t>TR03498</t>
  </si>
  <si>
    <t>TR03497</t>
  </si>
  <si>
    <t>0011420</t>
  </si>
  <si>
    <t>0011450</t>
  </si>
  <si>
    <t>0011449</t>
  </si>
  <si>
    <t>0011448</t>
  </si>
  <si>
    <t>0011446</t>
  </si>
  <si>
    <t>0011445</t>
  </si>
  <si>
    <t>0011439</t>
  </si>
  <si>
    <t>0011431</t>
  </si>
  <si>
    <t>0011426</t>
  </si>
  <si>
    <t>0011425</t>
  </si>
  <si>
    <t>TR03499</t>
  </si>
  <si>
    <t>0011419</t>
  </si>
  <si>
    <t>0011418</t>
  </si>
  <si>
    <t>0003139</t>
  </si>
  <si>
    <t>0011416</t>
  </si>
  <si>
    <t>0011415</t>
  </si>
  <si>
    <t>0011414</t>
  </si>
  <si>
    <t>0011413</t>
  </si>
  <si>
    <t>TR03494</t>
  </si>
  <si>
    <t>0011086</t>
  </si>
  <si>
    <t>0011090</t>
  </si>
  <si>
    <t>0011412</t>
  </si>
  <si>
    <t>0011411</t>
  </si>
  <si>
    <t>0011410</t>
  </si>
  <si>
    <t>0011409</t>
  </si>
  <si>
    <t>0011408</t>
  </si>
  <si>
    <t>0011407</t>
  </si>
  <si>
    <t>0011406</t>
  </si>
  <si>
    <t>0011405</t>
  </si>
  <si>
    <t>0011404</t>
  </si>
  <si>
    <t>0011403</t>
  </si>
  <si>
    <t>0011402</t>
  </si>
  <si>
    <t>0011401</t>
  </si>
  <si>
    <t>0011400</t>
  </si>
  <si>
    <t>0011399</t>
  </si>
  <si>
    <t>0011394</t>
  </si>
  <si>
    <t>0011392</t>
  </si>
  <si>
    <t>0011390</t>
  </si>
  <si>
    <t>0011085</t>
  </si>
  <si>
    <t>0011088</t>
  </si>
  <si>
    <t>0011398</t>
  </si>
  <si>
    <t>0011397</t>
  </si>
  <si>
    <t>0011395</t>
  </si>
  <si>
    <t>0011393</t>
  </si>
  <si>
    <t>0011391</t>
  </si>
  <si>
    <t>0011389</t>
  </si>
  <si>
    <t>0011388</t>
  </si>
  <si>
    <t>0011387</t>
  </si>
  <si>
    <t>0011384</t>
  </si>
  <si>
    <t>0011382</t>
  </si>
  <si>
    <t>0011386</t>
  </si>
  <si>
    <t>0011385</t>
  </si>
  <si>
    <t>0011383</t>
  </si>
  <si>
    <t>0011381</t>
  </si>
  <si>
    <t>0011097</t>
  </si>
  <si>
    <t>0011347</t>
  </si>
  <si>
    <t>0011380</t>
  </si>
  <si>
    <t>0011089</t>
  </si>
  <si>
    <t>0011378</t>
  </si>
  <si>
    <t>0011376</t>
  </si>
  <si>
    <t>0011124</t>
  </si>
  <si>
    <t>0011121</t>
  </si>
  <si>
    <t>0011119</t>
  </si>
  <si>
    <t>0011118</t>
  </si>
  <si>
    <t>0011087</t>
  </si>
  <si>
    <t>0011084</t>
  </si>
  <si>
    <t>0011379</t>
  </si>
  <si>
    <t>0011377</t>
  </si>
  <si>
    <t>0011125</t>
  </si>
  <si>
    <t>0011123</t>
  </si>
  <si>
    <t>0011122</t>
  </si>
  <si>
    <t>0011120</t>
  </si>
  <si>
    <t>0011117</t>
  </si>
  <si>
    <t>0011116</t>
  </si>
  <si>
    <t>0011115</t>
  </si>
  <si>
    <t>0011111</t>
  </si>
  <si>
    <t>0011110</t>
  </si>
  <si>
    <t>0011109</t>
  </si>
  <si>
    <t>0011105</t>
  </si>
  <si>
    <t>TR03481</t>
  </si>
  <si>
    <t>0011102</t>
  </si>
  <si>
    <t>0011101</t>
  </si>
  <si>
    <t>0011114</t>
  </si>
  <si>
    <t>0011113</t>
  </si>
  <si>
    <t>0011112</t>
  </si>
  <si>
    <t>TR03482</t>
  </si>
  <si>
    <t>0011108</t>
  </si>
  <si>
    <t>0011106</t>
  </si>
  <si>
    <t>TR03480</t>
  </si>
  <si>
    <t>0011103</t>
  </si>
  <si>
    <t>TR03479</t>
  </si>
  <si>
    <t>0011100</t>
  </si>
  <si>
    <t>0011080</t>
  </si>
  <si>
    <t>0011094</t>
  </si>
  <si>
    <t>0011093</t>
  </si>
  <si>
    <t>0011082</t>
  </si>
  <si>
    <t>0011077</t>
  </si>
  <si>
    <t>0011098</t>
  </si>
  <si>
    <t>0011096</t>
  </si>
  <si>
    <t>0011095</t>
  </si>
  <si>
    <t>0011092</t>
  </si>
  <si>
    <t>0011091</t>
  </si>
  <si>
    <t>0003138</t>
  </si>
  <si>
    <t>0011083</t>
  </si>
  <si>
    <t>0011081</t>
  </si>
  <si>
    <t>0011079</t>
  </si>
  <si>
    <t>0011078</t>
  </si>
  <si>
    <t>0011346</t>
  </si>
  <si>
    <t xml:space="preserve">St・CARPRO  </t>
  </si>
  <si>
    <t>Grant Thornton</t>
  </si>
  <si>
    <t>ASPISS CONSULT</t>
  </si>
  <si>
    <t>ATL</t>
  </si>
  <si>
    <t>CITERNES PLAST</t>
  </si>
  <si>
    <t>SOCIETE THE SAFE WORKERS</t>
  </si>
  <si>
    <t>SCSI.tn</t>
  </si>
  <si>
    <t>MAPUB</t>
  </si>
  <si>
    <t>SPE</t>
  </si>
  <si>
    <t>THERMIVENT SARL</t>
  </si>
  <si>
    <t>PLUXEE TUNISIE</t>
  </si>
  <si>
    <t>P M G (St・Professionnelle</t>
  </si>
  <si>
    <t>HBH TRANSPORT &amp; LOGISTICS</t>
  </si>
  <si>
    <t>CAPA CONSULT</t>
  </si>
  <si>
    <t>NGI TUNISIE</t>
  </si>
  <si>
    <t>TR03483</t>
  </si>
  <si>
    <t>TR03485</t>
  </si>
  <si>
    <t>TR03487</t>
  </si>
  <si>
    <t>TR03484</t>
  </si>
  <si>
    <t>TR03486</t>
  </si>
  <si>
    <t>TR03489</t>
  </si>
  <si>
    <t>TR03488</t>
  </si>
  <si>
    <t>TR03491</t>
  </si>
  <si>
    <t>TR03493</t>
  </si>
  <si>
    <t>TR03490</t>
  </si>
  <si>
    <t>TR03492</t>
  </si>
  <si>
    <t>TR03495</t>
  </si>
  <si>
    <t>TR03496</t>
  </si>
  <si>
    <t>TR03505</t>
  </si>
  <si>
    <t>TR03506</t>
  </si>
  <si>
    <t>TR03507</t>
  </si>
  <si>
    <t>VI00541</t>
  </si>
  <si>
    <t>00024959</t>
  </si>
  <si>
    <t>00024958</t>
  </si>
  <si>
    <t>00024957</t>
  </si>
  <si>
    <t>00024956</t>
  </si>
  <si>
    <t>00024955</t>
  </si>
  <si>
    <t>00024954</t>
  </si>
  <si>
    <t>00024953</t>
  </si>
  <si>
    <t>00024952</t>
  </si>
  <si>
    <t>00024951</t>
  </si>
  <si>
    <t>00024950</t>
  </si>
  <si>
    <t>00024949</t>
  </si>
  <si>
    <t>00024948</t>
  </si>
  <si>
    <t>00024947</t>
  </si>
  <si>
    <t>00024946</t>
  </si>
  <si>
    <t>00024945</t>
  </si>
  <si>
    <t>00024944</t>
  </si>
  <si>
    <t>00024943</t>
  </si>
  <si>
    <t>00024942</t>
  </si>
  <si>
    <t>00024941</t>
  </si>
  <si>
    <t>00024940</t>
  </si>
  <si>
    <t>00024939</t>
  </si>
  <si>
    <t>00024938</t>
  </si>
  <si>
    <t>00024937</t>
  </si>
  <si>
    <t>00024936</t>
  </si>
  <si>
    <t>00024935</t>
  </si>
  <si>
    <t>00024934</t>
  </si>
  <si>
    <t>00024933</t>
  </si>
  <si>
    <t>00024932</t>
  </si>
  <si>
    <t>00024930</t>
  </si>
  <si>
    <t>00024929</t>
  </si>
  <si>
    <t>00024928</t>
  </si>
  <si>
    <t>00024927</t>
  </si>
  <si>
    <t>00024926</t>
  </si>
  <si>
    <t>00024925</t>
  </si>
  <si>
    <t>00024924</t>
  </si>
  <si>
    <t>00024923</t>
  </si>
  <si>
    <t>00024922</t>
  </si>
  <si>
    <t>00024921</t>
  </si>
  <si>
    <t>00024920</t>
  </si>
  <si>
    <t>00024919</t>
  </si>
  <si>
    <t>00024918</t>
  </si>
  <si>
    <t>00024917</t>
  </si>
  <si>
    <t>00024916</t>
  </si>
  <si>
    <t>00024915</t>
  </si>
  <si>
    <t>00024914</t>
  </si>
  <si>
    <t>00024913</t>
  </si>
  <si>
    <t>00024912</t>
  </si>
  <si>
    <t>00024911</t>
  </si>
  <si>
    <t>00024910</t>
  </si>
  <si>
    <t>00024909</t>
  </si>
  <si>
    <t>00024908</t>
  </si>
  <si>
    <t>00024907</t>
  </si>
  <si>
    <t>00024906</t>
  </si>
  <si>
    <t>00024905</t>
  </si>
  <si>
    <t>00024904</t>
  </si>
  <si>
    <t>00024903</t>
  </si>
  <si>
    <t>00024902</t>
  </si>
  <si>
    <t>00024901</t>
  </si>
  <si>
    <t>00024899</t>
  </si>
  <si>
    <t>00024898</t>
  </si>
  <si>
    <t>00024897</t>
  </si>
  <si>
    <t>00024896</t>
  </si>
  <si>
    <t>00024895</t>
  </si>
  <si>
    <t>00024894</t>
  </si>
  <si>
    <t>00024893</t>
  </si>
  <si>
    <t>00024892</t>
  </si>
  <si>
    <t>00024891</t>
  </si>
  <si>
    <t>00024890</t>
  </si>
  <si>
    <t>00024889</t>
  </si>
  <si>
    <t>00024888</t>
  </si>
  <si>
    <t>00024887</t>
  </si>
  <si>
    <t>00024886</t>
  </si>
  <si>
    <t>00024885</t>
  </si>
  <si>
    <t>00024884</t>
  </si>
  <si>
    <t>00024883</t>
  </si>
  <si>
    <t>00024882</t>
  </si>
  <si>
    <t>00024881</t>
  </si>
  <si>
    <t>00024880</t>
  </si>
  <si>
    <t>00024879</t>
  </si>
  <si>
    <t>00024878</t>
  </si>
  <si>
    <t>00024877</t>
  </si>
  <si>
    <t>00024876</t>
  </si>
  <si>
    <t>00024875</t>
  </si>
  <si>
    <t>00024874</t>
  </si>
  <si>
    <t>00024873</t>
  </si>
  <si>
    <t>00024872</t>
  </si>
  <si>
    <t>00024871</t>
  </si>
  <si>
    <t>00024870</t>
  </si>
  <si>
    <t>00024869</t>
  </si>
  <si>
    <t>00024868</t>
  </si>
  <si>
    <t>00024867</t>
  </si>
  <si>
    <t>00024866</t>
  </si>
  <si>
    <t>00024865</t>
  </si>
  <si>
    <t>00024864</t>
  </si>
  <si>
    <t>00024863</t>
  </si>
  <si>
    <t>00024862</t>
  </si>
  <si>
    <t>00024861</t>
  </si>
  <si>
    <t>00024860</t>
  </si>
  <si>
    <t>00024859</t>
  </si>
  <si>
    <t>00024858</t>
  </si>
  <si>
    <t>00024857</t>
  </si>
  <si>
    <t>00024856</t>
  </si>
  <si>
    <t>00024855</t>
  </si>
  <si>
    <t>00024854</t>
  </si>
  <si>
    <t>00024853</t>
  </si>
  <si>
    <t>00024852</t>
  </si>
  <si>
    <t>00024851</t>
  </si>
  <si>
    <t>00024850</t>
  </si>
  <si>
    <t>00024849</t>
  </si>
  <si>
    <t>00024848</t>
  </si>
  <si>
    <t>00024847</t>
  </si>
  <si>
    <t>00024846</t>
  </si>
  <si>
    <t>00024845</t>
  </si>
  <si>
    <t>00024844</t>
  </si>
  <si>
    <t>00024842</t>
  </si>
  <si>
    <t>00024841</t>
  </si>
  <si>
    <t>00024840</t>
  </si>
  <si>
    <t>00024839</t>
  </si>
  <si>
    <t>00024835</t>
  </si>
  <si>
    <t>00024834</t>
  </si>
  <si>
    <t>00024833</t>
  </si>
  <si>
    <t>tr</t>
  </si>
  <si>
    <t>vi</t>
  </si>
  <si>
    <t>0011558</t>
  </si>
  <si>
    <t>0011557</t>
  </si>
  <si>
    <t>0011556</t>
  </si>
  <si>
    <t>0011555</t>
  </si>
  <si>
    <t>0011554</t>
  </si>
  <si>
    <t>0011553</t>
  </si>
  <si>
    <t>0011552</t>
  </si>
  <si>
    <t>0011551</t>
  </si>
  <si>
    <t>0011550</t>
  </si>
  <si>
    <t>0011456</t>
  </si>
  <si>
    <t>0011549</t>
  </si>
  <si>
    <t>0011548</t>
  </si>
  <si>
    <t>0011547</t>
  </si>
  <si>
    <t>0011546</t>
  </si>
  <si>
    <t>VI00551</t>
  </si>
  <si>
    <t>VI00550</t>
  </si>
  <si>
    <t>VI00549</t>
  </si>
  <si>
    <t>VI00548</t>
  </si>
  <si>
    <t>VI00547</t>
  </si>
  <si>
    <t>VI00546</t>
  </si>
  <si>
    <t>0011545</t>
  </si>
  <si>
    <t>0011544</t>
  </si>
  <si>
    <t>0011543</t>
  </si>
  <si>
    <t>0011542</t>
  </si>
  <si>
    <t>0011541</t>
  </si>
  <si>
    <t>0011540</t>
  </si>
  <si>
    <t>0011539</t>
  </si>
  <si>
    <t>0011538</t>
  </si>
  <si>
    <t>0011536</t>
  </si>
  <si>
    <t>0011535</t>
  </si>
  <si>
    <t>0011534</t>
  </si>
  <si>
    <t>0011533</t>
  </si>
  <si>
    <t>0011532</t>
  </si>
  <si>
    <t>0011531</t>
  </si>
  <si>
    <t>0011529</t>
  </si>
  <si>
    <t>0011528</t>
  </si>
  <si>
    <t>0011513</t>
  </si>
  <si>
    <t>tr03524</t>
  </si>
  <si>
    <t>0011527</t>
  </si>
  <si>
    <t>0011526</t>
  </si>
  <si>
    <t>0011525</t>
  </si>
  <si>
    <t>0011524</t>
  </si>
  <si>
    <t>tr03523</t>
  </si>
  <si>
    <t>0011523</t>
  </si>
  <si>
    <t>0011522</t>
  </si>
  <si>
    <t>0011521</t>
  </si>
  <si>
    <t>tr03522</t>
  </si>
  <si>
    <t>0011520</t>
  </si>
  <si>
    <t>0011519</t>
  </si>
  <si>
    <t>0011518</t>
  </si>
  <si>
    <t>tr03521</t>
  </si>
  <si>
    <t>tr03520</t>
  </si>
  <si>
    <t>0011517</t>
  </si>
  <si>
    <t>0011516</t>
  </si>
  <si>
    <t>tr03519</t>
  </si>
  <si>
    <t>0011515</t>
  </si>
  <si>
    <t>tr03518</t>
  </si>
  <si>
    <t>0011514</t>
  </si>
  <si>
    <t>0011512</t>
  </si>
  <si>
    <t>0011511</t>
  </si>
  <si>
    <t>0011510</t>
  </si>
  <si>
    <t>vi00545</t>
  </si>
  <si>
    <t>0011509</t>
  </si>
  <si>
    <t>0011508</t>
  </si>
  <si>
    <t>0011507</t>
  </si>
  <si>
    <t>0011506</t>
  </si>
  <si>
    <t>vi00544</t>
  </si>
  <si>
    <t>vi00543</t>
  </si>
  <si>
    <t>0011504</t>
  </si>
  <si>
    <t>0011502</t>
  </si>
  <si>
    <t>0011501</t>
  </si>
  <si>
    <t>0011500</t>
  </si>
  <si>
    <t>0011499</t>
  </si>
  <si>
    <t>0011498</t>
  </si>
  <si>
    <t>0011497</t>
  </si>
  <si>
    <t>0011496</t>
  </si>
  <si>
    <t>0011495</t>
  </si>
  <si>
    <t>0011494</t>
  </si>
  <si>
    <t>0011493</t>
  </si>
  <si>
    <t>0011492</t>
  </si>
  <si>
    <t>0011491</t>
  </si>
  <si>
    <t>0011490</t>
  </si>
  <si>
    <t>tr03517</t>
  </si>
  <si>
    <t>0011489</t>
  </si>
  <si>
    <t>0011488</t>
  </si>
  <si>
    <t>0011487</t>
  </si>
  <si>
    <t>0011486</t>
  </si>
  <si>
    <t>0011485</t>
  </si>
  <si>
    <t>0011484</t>
  </si>
  <si>
    <t>0011457</t>
  </si>
  <si>
    <t>0011483</t>
  </si>
  <si>
    <t>0011482</t>
  </si>
  <si>
    <t>0011481</t>
  </si>
  <si>
    <t>0011480</t>
  </si>
  <si>
    <t>0011479</t>
  </si>
  <si>
    <t>tr03516</t>
  </si>
  <si>
    <t>tr03515</t>
  </si>
  <si>
    <t>0011478</t>
  </si>
  <si>
    <t>tr03514</t>
  </si>
  <si>
    <t>tr03513</t>
  </si>
  <si>
    <t>0011477</t>
  </si>
  <si>
    <t>tr03512</t>
  </si>
  <si>
    <t>tr03511</t>
  </si>
  <si>
    <t>tr03510</t>
  </si>
  <si>
    <t>tr03509</t>
  </si>
  <si>
    <t>0011476</t>
  </si>
  <si>
    <t>tr03508</t>
  </si>
  <si>
    <t>0011475</t>
  </si>
  <si>
    <t>0011474</t>
  </si>
  <si>
    <t>0011473</t>
  </si>
  <si>
    <t>0011472</t>
  </si>
  <si>
    <t>0011276</t>
  </si>
  <si>
    <t>0011471</t>
  </si>
  <si>
    <t>0011470</t>
  </si>
  <si>
    <t>0011468</t>
  </si>
  <si>
    <t>0011467</t>
  </si>
  <si>
    <t>0011466</t>
  </si>
  <si>
    <t>0011465</t>
  </si>
  <si>
    <t>0011458</t>
  </si>
  <si>
    <t>0011459</t>
  </si>
  <si>
    <t>0011460</t>
  </si>
  <si>
    <t>SERVICES DES FENWICKS</t>
  </si>
  <si>
    <t>L'ART DU PVC</t>
  </si>
  <si>
    <t>NEW ARCH/MAHMOUD EL FENI</t>
  </si>
  <si>
    <t>SACAP</t>
  </si>
  <si>
    <t>TECHNIQUES INDUSTRIELLES</t>
  </si>
  <si>
    <t>STE LC METAL TRADING</t>
  </si>
  <si>
    <t>SINDBAD GROUP</t>
  </si>
  <si>
    <t>SIPP (soci騁・des industries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</si>
</sst>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.00\ _€_-;\-* #,##0.00\ _€_-;_-* &quot;-&quot;??\ _€_-;_-@_-"/>
    <numFmt numFmtId="165" formatCode="#,##0.000"/>
    <numFmt numFmtId="166" formatCode="#,##0.000\ _F"/>
    <numFmt numFmtId="167" formatCode="#,##0;[Red]#,##0"/>
    <numFmt numFmtId="168" formatCode="0.0000000"/>
    <numFmt numFmtId="169" formatCode="0.00000000"/>
    <numFmt numFmtId="170" formatCode="_-* #,##0.000\ _€_-;\-* #,##0.000\ _€_-;_-* &quot;-&quot;???\ _€_-;_-@_-"/>
    <numFmt numFmtId="171" formatCode="#,##0.0000"/>
    <numFmt numFmtId="172" formatCode="0.000000"/>
    <numFmt numFmtId="173" formatCode="#,##0.0000000"/>
    <numFmt numFmtId="174" formatCode="#,##0\ &quot;€&quot;"/>
    <numFmt numFmtId="175" formatCode="#,##0\ [$€-40C]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i/>
      <sz val="10"/>
      <color theme="1"/>
      <name val="Times New Roman"/>
      <family val="1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Times New Roman"/>
      <family val="1"/>
    </font>
    <font>
      <sz val="11"/>
      <color rgb="FF000000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u/>
      <sz val="12"/>
      <color indexed="48"/>
      <name val="Times New Roman"/>
      <family val="1"/>
    </font>
    <font>
      <sz val="12"/>
      <color indexed="57"/>
      <name val="Times New Roman"/>
      <family val="1"/>
    </font>
    <font>
      <sz val="12"/>
      <name val="Times New Roman"/>
      <family val="1"/>
    </font>
    <font>
      <b/>
      <sz val="12"/>
      <color indexed="9"/>
      <name val="Times New Roman"/>
      <family val="1"/>
    </font>
    <font>
      <b/>
      <sz val="12"/>
      <color theme="3" tint="-0.249977111117893"/>
      <name val="Times New Roman"/>
      <family val="1"/>
    </font>
    <font>
      <b/>
      <sz val="12"/>
      <color rgb="FF00B050"/>
      <name val="Times New Roman"/>
      <family val="1"/>
    </font>
    <font>
      <sz val="10"/>
      <color theme="0"/>
      <name val="Times New Roman"/>
      <family val="1"/>
    </font>
  </fonts>
  <fills count="4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1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0" fontId="28" fillId="0" borderId="0"/>
    <xf numFmtId="0" fontId="29" fillId="0" borderId="0" applyNumberFormat="0" applyFill="0" applyBorder="0" applyAlignment="0" applyProtection="0"/>
    <xf numFmtId="0" fontId="30" fillId="0" borderId="52" applyNumberFormat="0" applyFill="0" applyAlignment="0" applyProtection="0"/>
    <xf numFmtId="0" fontId="31" fillId="0" borderId="53" applyNumberFormat="0" applyFill="0" applyAlignment="0" applyProtection="0"/>
    <xf numFmtId="0" fontId="32" fillId="0" borderId="54" applyNumberFormat="0" applyFill="0" applyAlignment="0" applyProtection="0"/>
    <xf numFmtId="0" fontId="32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4" fillId="13" borderId="0" applyNumberFormat="0" applyBorder="0" applyAlignment="0" applyProtection="0"/>
    <xf numFmtId="0" fontId="35" fillId="14" borderId="0" applyNumberFormat="0" applyBorder="0" applyAlignment="0" applyProtection="0"/>
    <xf numFmtId="0" fontId="36" fillId="15" borderId="55" applyNumberFormat="0" applyAlignment="0" applyProtection="0"/>
    <xf numFmtId="0" fontId="37" fillId="16" borderId="56" applyNumberFormat="0" applyAlignment="0" applyProtection="0"/>
    <xf numFmtId="0" fontId="38" fillId="16" borderId="55" applyNumberFormat="0" applyAlignment="0" applyProtection="0"/>
    <xf numFmtId="0" fontId="39" fillId="0" borderId="57" applyNumberFormat="0" applyFill="0" applyAlignment="0" applyProtection="0"/>
    <xf numFmtId="0" fontId="25" fillId="17" borderId="58" applyNumberFormat="0" applyAlignment="0" applyProtection="0"/>
    <xf numFmtId="0" fontId="40" fillId="0" borderId="0" applyNumberFormat="0" applyFill="0" applyBorder="0" applyAlignment="0" applyProtection="0"/>
    <xf numFmtId="0" fontId="1" fillId="18" borderId="59" applyNumberFormat="0" applyFont="0" applyAlignment="0" applyProtection="0"/>
    <xf numFmtId="0" fontId="41" fillId="0" borderId="0" applyNumberFormat="0" applyFill="0" applyBorder="0" applyAlignment="0" applyProtection="0"/>
    <xf numFmtId="0" fontId="16" fillId="0" borderId="60" applyNumberFormat="0" applyFill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20" fillId="42" borderId="0" applyNumberFormat="0" applyBorder="0" applyAlignment="0" applyProtection="0"/>
    <xf numFmtId="0" fontId="8" fillId="0" borderId="0"/>
  </cellStyleXfs>
  <cellXfs count="710">
    <xf numFmtId="0" fontId="0" fillId="0" borderId="0" xfId="0"/>
    <xf numFmtId="0" fontId="6" fillId="0" borderId="0" xfId="0" applyFont="1"/>
    <xf numFmtId="165" fontId="4" fillId="2" borderId="26" xfId="0" applyNumberFormat="1" applyFont="1" applyFill="1" applyBorder="1" applyAlignment="1">
      <alignment horizontal="center"/>
    </xf>
    <xf numFmtId="4" fontId="4" fillId="2" borderId="26" xfId="0" applyNumberFormat="1" applyFont="1" applyFill="1" applyBorder="1" applyAlignment="1">
      <alignment horizontal="center"/>
    </xf>
    <xf numFmtId="14" fontId="4" fillId="2" borderId="26" xfId="0" applyNumberFormat="1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167" fontId="9" fillId="5" borderId="17" xfId="0" applyNumberFormat="1" applyFont="1" applyFill="1" applyBorder="1"/>
    <xf numFmtId="167" fontId="10" fillId="0" borderId="0" xfId="0" applyNumberFormat="1" applyFont="1"/>
    <xf numFmtId="0" fontId="14" fillId="6" borderId="9" xfId="0" applyFont="1" applyFill="1" applyBorder="1"/>
    <xf numFmtId="0" fontId="9" fillId="0" borderId="9" xfId="0" applyFont="1" applyBorder="1"/>
    <xf numFmtId="14" fontId="6" fillId="0" borderId="0" xfId="0" applyNumberFormat="1" applyFont="1"/>
    <xf numFmtId="14" fontId="4" fillId="0" borderId="30" xfId="0" applyNumberFormat="1" applyFont="1" applyBorder="1" applyAlignment="1">
      <alignment horizontal="right"/>
    </xf>
    <xf numFmtId="165" fontId="0" fillId="0" borderId="0" xfId="0" applyNumberFormat="1"/>
    <xf numFmtId="0" fontId="6" fillId="0" borderId="17" xfId="0" applyFont="1" applyBorder="1" applyAlignment="1">
      <alignment vertical="center"/>
    </xf>
    <xf numFmtId="0" fontId="6" fillId="0" borderId="19" xfId="0" applyFont="1" applyBorder="1"/>
    <xf numFmtId="4" fontId="6" fillId="0" borderId="19" xfId="0" applyNumberFormat="1" applyFont="1" applyBorder="1" applyAlignment="1">
      <alignment horizontal="center"/>
    </xf>
    <xf numFmtId="14" fontId="6" fillId="0" borderId="20" xfId="0" applyNumberFormat="1" applyFont="1" applyBorder="1" applyAlignment="1">
      <alignment horizontal="center"/>
    </xf>
    <xf numFmtId="165" fontId="6" fillId="0" borderId="18" xfId="0" applyNumberFormat="1" applyFont="1" applyBorder="1" applyAlignment="1">
      <alignment horizontal="center"/>
    </xf>
    <xf numFmtId="4" fontId="6" fillId="0" borderId="17" xfId="0" applyNumberFormat="1" applyFont="1" applyBorder="1"/>
    <xf numFmtId="3" fontId="10" fillId="0" borderId="0" xfId="0" applyNumberFormat="1" applyFont="1"/>
    <xf numFmtId="167" fontId="13" fillId="4" borderId="16" xfId="0" applyNumberFormat="1" applyFont="1" applyFill="1" applyBorder="1"/>
    <xf numFmtId="167" fontId="13" fillId="4" borderId="14" xfId="0" applyNumberFormat="1" applyFont="1" applyFill="1" applyBorder="1"/>
    <xf numFmtId="3" fontId="10" fillId="0" borderId="12" xfId="0" applyNumberFormat="1" applyFont="1" applyBorder="1" applyAlignment="1">
      <alignment horizontal="right" indent="1"/>
    </xf>
    <xf numFmtId="3" fontId="10" fillId="0" borderId="10" xfId="0" applyNumberFormat="1" applyFont="1" applyBorder="1" applyAlignment="1">
      <alignment horizontal="right" indent="1"/>
    </xf>
    <xf numFmtId="3" fontId="9" fillId="0" borderId="12" xfId="0" applyNumberFormat="1" applyFont="1" applyBorder="1"/>
    <xf numFmtId="3" fontId="9" fillId="0" borderId="10" xfId="0" applyNumberFormat="1" applyFont="1" applyBorder="1"/>
    <xf numFmtId="3" fontId="9" fillId="0" borderId="12" xfId="0" applyNumberFormat="1" applyFont="1" applyBorder="1" applyAlignment="1">
      <alignment horizontal="right"/>
    </xf>
    <xf numFmtId="3" fontId="9" fillId="0" borderId="10" xfId="0" applyNumberFormat="1" applyFont="1" applyBorder="1" applyAlignment="1">
      <alignment horizontal="right"/>
    </xf>
    <xf numFmtId="0" fontId="9" fillId="0" borderId="9" xfId="0" applyFont="1" applyBorder="1" applyAlignment="1">
      <alignment horizontal="left"/>
    </xf>
    <xf numFmtId="3" fontId="10" fillId="0" borderId="12" xfId="0" applyNumberFormat="1" applyFont="1" applyBorder="1"/>
    <xf numFmtId="14" fontId="0" fillId="0" borderId="0" xfId="0" applyNumberFormat="1"/>
    <xf numFmtId="3" fontId="10" fillId="0" borderId="11" xfId="0" applyNumberFormat="1" applyFont="1" applyBorder="1"/>
    <xf numFmtId="3" fontId="9" fillId="0" borderId="11" xfId="0" applyNumberFormat="1" applyFont="1" applyBorder="1"/>
    <xf numFmtId="3" fontId="9" fillId="0" borderId="11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 indent="1"/>
    </xf>
    <xf numFmtId="167" fontId="13" fillId="4" borderId="15" xfId="0" applyNumberFormat="1" applyFont="1" applyFill="1" applyBorder="1"/>
    <xf numFmtId="3" fontId="9" fillId="5" borderId="26" xfId="0" applyNumberFormat="1" applyFont="1" applyFill="1" applyBorder="1" applyAlignment="1">
      <alignment horizontal="center"/>
    </xf>
    <xf numFmtId="3" fontId="10" fillId="7" borderId="11" xfId="0" applyNumberFormat="1" applyFont="1" applyFill="1" applyBorder="1"/>
    <xf numFmtId="3" fontId="10" fillId="7" borderId="12" xfId="0" applyNumberFormat="1" applyFont="1" applyFill="1" applyBorder="1"/>
    <xf numFmtId="4" fontId="4" fillId="0" borderId="7" xfId="0" applyNumberFormat="1" applyFont="1" applyBorder="1"/>
    <xf numFmtId="4" fontId="4" fillId="4" borderId="19" xfId="0" applyNumberFormat="1" applyFont="1" applyFill="1" applyBorder="1"/>
    <xf numFmtId="0" fontId="6" fillId="0" borderId="14" xfId="0" applyFont="1" applyBorder="1"/>
    <xf numFmtId="4" fontId="6" fillId="0" borderId="15" xfId="0" applyNumberFormat="1" applyFont="1" applyBorder="1"/>
    <xf numFmtId="0" fontId="6" fillId="4" borderId="18" xfId="0" applyFont="1" applyFill="1" applyBorder="1"/>
    <xf numFmtId="14" fontId="6" fillId="4" borderId="19" xfId="0" applyNumberFormat="1" applyFont="1" applyFill="1" applyBorder="1"/>
    <xf numFmtId="0" fontId="6" fillId="4" borderId="19" xfId="0" applyFont="1" applyFill="1" applyBorder="1"/>
    <xf numFmtId="4" fontId="6" fillId="4" borderId="19" xfId="0" applyNumberFormat="1" applyFont="1" applyFill="1" applyBorder="1"/>
    <xf numFmtId="14" fontId="6" fillId="4" borderId="20" xfId="0" applyNumberFormat="1" applyFont="1" applyFill="1" applyBorder="1"/>
    <xf numFmtId="3" fontId="9" fillId="5" borderId="18" xfId="0" applyNumberFormat="1" applyFont="1" applyFill="1" applyBorder="1" applyAlignment="1">
      <alignment horizontal="center"/>
    </xf>
    <xf numFmtId="3" fontId="9" fillId="5" borderId="19" xfId="0" applyNumberFormat="1" applyFont="1" applyFill="1" applyBorder="1" applyAlignment="1">
      <alignment horizontal="center"/>
    </xf>
    <xf numFmtId="3" fontId="9" fillId="5" borderId="20" xfId="0" applyNumberFormat="1" applyFont="1" applyFill="1" applyBorder="1" applyAlignment="1">
      <alignment horizontal="center"/>
    </xf>
    <xf numFmtId="3" fontId="12" fillId="0" borderId="0" xfId="0" applyNumberFormat="1" applyFont="1"/>
    <xf numFmtId="0" fontId="12" fillId="0" borderId="0" xfId="0" applyFont="1"/>
    <xf numFmtId="3" fontId="18" fillId="0" borderId="0" xfId="0" applyNumberFormat="1" applyFont="1"/>
    <xf numFmtId="0" fontId="6" fillId="0" borderId="15" xfId="0" applyFont="1" applyBorder="1"/>
    <xf numFmtId="3" fontId="18" fillId="0" borderId="11" xfId="0" applyNumberFormat="1" applyFont="1" applyBorder="1" applyAlignment="1">
      <alignment horizontal="right" indent="1"/>
    </xf>
    <xf numFmtId="4" fontId="6" fillId="0" borderId="0" xfId="0" applyNumberFormat="1" applyFont="1"/>
    <xf numFmtId="0" fontId="6" fillId="0" borderId="10" xfId="0" applyFont="1" applyBorder="1"/>
    <xf numFmtId="3" fontId="9" fillId="0" borderId="35" xfId="0" applyNumberFormat="1" applyFont="1" applyBorder="1" applyAlignment="1">
      <alignment horizontal="right"/>
    </xf>
    <xf numFmtId="3" fontId="17" fillId="0" borderId="11" xfId="0" applyNumberFormat="1" applyFont="1" applyBorder="1"/>
    <xf numFmtId="0" fontId="6" fillId="0" borderId="16" xfId="0" applyFont="1" applyBorder="1"/>
    <xf numFmtId="165" fontId="6" fillId="0" borderId="0" xfId="0" applyNumberFormat="1" applyFont="1"/>
    <xf numFmtId="165" fontId="6" fillId="0" borderId="11" xfId="0" applyNumberFormat="1" applyFont="1" applyBorder="1"/>
    <xf numFmtId="165" fontId="4" fillId="0" borderId="29" xfId="0" applyNumberFormat="1" applyFont="1" applyBorder="1"/>
    <xf numFmtId="165" fontId="6" fillId="0" borderId="15" xfId="0" applyNumberFormat="1" applyFont="1" applyBorder="1"/>
    <xf numFmtId="165" fontId="4" fillId="0" borderId="0" xfId="0" applyNumberFormat="1" applyFont="1"/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6" fillId="0" borderId="11" xfId="0" applyFont="1" applyBorder="1"/>
    <xf numFmtId="4" fontId="6" fillId="0" borderId="11" xfId="0" applyNumberFormat="1" applyFont="1" applyBorder="1"/>
    <xf numFmtId="0" fontId="6" fillId="0" borderId="23" xfId="0" applyFont="1" applyBorder="1"/>
    <xf numFmtId="165" fontId="6" fillId="0" borderId="24" xfId="0" applyNumberFormat="1" applyFont="1" applyBorder="1"/>
    <xf numFmtId="4" fontId="4" fillId="0" borderId="42" xfId="0" applyNumberFormat="1" applyFont="1" applyBorder="1"/>
    <xf numFmtId="3" fontId="10" fillId="0" borderId="10" xfId="0" applyNumberFormat="1" applyFont="1" applyBorder="1"/>
    <xf numFmtId="3" fontId="10" fillId="7" borderId="10" xfId="0" applyNumberFormat="1" applyFont="1" applyFill="1" applyBorder="1"/>
    <xf numFmtId="3" fontId="10" fillId="0" borderId="35" xfId="0" applyNumberFormat="1" applyFont="1" applyBorder="1"/>
    <xf numFmtId="3" fontId="10" fillId="7" borderId="35" xfId="0" applyNumberFormat="1" applyFont="1" applyFill="1" applyBorder="1"/>
    <xf numFmtId="3" fontId="10" fillId="0" borderId="35" xfId="0" applyNumberFormat="1" applyFont="1" applyBorder="1" applyAlignment="1">
      <alignment horizontal="right" indent="1"/>
    </xf>
    <xf numFmtId="0" fontId="6" fillId="0" borderId="18" xfId="0" applyFont="1" applyBorder="1"/>
    <xf numFmtId="165" fontId="6" fillId="0" borderId="19" xfId="0" applyNumberFormat="1" applyFont="1" applyBorder="1"/>
    <xf numFmtId="0" fontId="6" fillId="0" borderId="22" xfId="0" applyFont="1" applyBorder="1"/>
    <xf numFmtId="14" fontId="6" fillId="0" borderId="24" xfId="0" applyNumberFormat="1" applyFont="1" applyBorder="1"/>
    <xf numFmtId="0" fontId="6" fillId="0" borderId="24" xfId="0" applyFont="1" applyBorder="1"/>
    <xf numFmtId="4" fontId="6" fillId="0" borderId="24" xfId="0" applyNumberFormat="1" applyFont="1" applyBorder="1"/>
    <xf numFmtId="14" fontId="6" fillId="0" borderId="25" xfId="0" applyNumberFormat="1" applyFont="1" applyBorder="1"/>
    <xf numFmtId="165" fontId="6" fillId="0" borderId="23" xfId="0" applyNumberFormat="1" applyFont="1" applyBorder="1"/>
    <xf numFmtId="4" fontId="6" fillId="0" borderId="23" xfId="0" applyNumberFormat="1" applyFont="1" applyBorder="1"/>
    <xf numFmtId="0" fontId="6" fillId="0" borderId="25" xfId="0" applyFont="1" applyBorder="1"/>
    <xf numFmtId="4" fontId="6" fillId="0" borderId="22" xfId="0" applyNumberFormat="1" applyFont="1" applyBorder="1"/>
    <xf numFmtId="4" fontId="6" fillId="0" borderId="20" xfId="0" applyNumberFormat="1" applyFont="1" applyBorder="1"/>
    <xf numFmtId="4" fontId="6" fillId="0" borderId="12" xfId="0" applyNumberFormat="1" applyFont="1" applyBorder="1"/>
    <xf numFmtId="3" fontId="12" fillId="0" borderId="11" xfId="0" applyNumberFormat="1" applyFont="1" applyBorder="1"/>
    <xf numFmtId="3" fontId="17" fillId="7" borderId="14" xfId="0" applyNumberFormat="1" applyFont="1" applyFill="1" applyBorder="1"/>
    <xf numFmtId="3" fontId="17" fillId="7" borderId="16" xfId="0" applyNumberFormat="1" applyFont="1" applyFill="1" applyBorder="1"/>
    <xf numFmtId="3" fontId="9" fillId="0" borderId="1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20" xfId="0" applyNumberFormat="1" applyFont="1" applyBorder="1" applyAlignment="1">
      <alignment horizontal="right"/>
    </xf>
    <xf numFmtId="3" fontId="18" fillId="0" borderId="10" xfId="0" applyNumberFormat="1" applyFont="1" applyBorder="1" applyAlignment="1">
      <alignment horizontal="right" indent="1"/>
    </xf>
    <xf numFmtId="3" fontId="18" fillId="0" borderId="11" xfId="0" applyNumberFormat="1" applyFont="1" applyBorder="1"/>
    <xf numFmtId="3" fontId="17" fillId="0" borderId="11" xfId="0" applyNumberFormat="1" applyFont="1" applyBorder="1" applyAlignment="1">
      <alignment horizontal="right" indent="1"/>
    </xf>
    <xf numFmtId="4" fontId="10" fillId="0" borderId="0" xfId="0" applyNumberFormat="1" applyFont="1"/>
    <xf numFmtId="3" fontId="10" fillId="0" borderId="27" xfId="0" applyNumberFormat="1" applyFont="1" applyBorder="1"/>
    <xf numFmtId="3" fontId="10" fillId="0" borderId="28" xfId="0" applyNumberFormat="1" applyFont="1" applyBorder="1"/>
    <xf numFmtId="3" fontId="10" fillId="0" borderId="38" xfId="0" applyNumberFormat="1" applyFont="1" applyBorder="1"/>
    <xf numFmtId="3" fontId="9" fillId="5" borderId="17" xfId="0" applyNumberFormat="1" applyFont="1" applyFill="1" applyBorder="1" applyAlignment="1">
      <alignment horizontal="center"/>
    </xf>
    <xf numFmtId="3" fontId="15" fillId="6" borderId="5" xfId="0" applyNumberFormat="1" applyFont="1" applyFill="1" applyBorder="1" applyAlignment="1">
      <alignment horizontal="center"/>
    </xf>
    <xf numFmtId="3" fontId="15" fillId="6" borderId="7" xfId="0" applyNumberFormat="1" applyFont="1" applyFill="1" applyBorder="1" applyAlignment="1">
      <alignment horizontal="center"/>
    </xf>
    <xf numFmtId="3" fontId="17" fillId="7" borderId="46" xfId="0" applyNumberFormat="1" applyFont="1" applyFill="1" applyBorder="1"/>
    <xf numFmtId="3" fontId="9" fillId="0" borderId="38" xfId="0" applyNumberFormat="1" applyFont="1" applyBorder="1" applyAlignment="1">
      <alignment horizontal="right"/>
    </xf>
    <xf numFmtId="3" fontId="15" fillId="6" borderId="6" xfId="0" applyNumberFormat="1" applyFont="1" applyFill="1" applyBorder="1" applyAlignment="1">
      <alignment horizontal="center"/>
    </xf>
    <xf numFmtId="3" fontId="15" fillId="6" borderId="26" xfId="0" applyNumberFormat="1" applyFont="1" applyFill="1" applyBorder="1" applyAlignment="1">
      <alignment horizontal="center"/>
    </xf>
    <xf numFmtId="3" fontId="10" fillId="0" borderId="18" xfId="0" applyNumberFormat="1" applyFont="1" applyBorder="1"/>
    <xf numFmtId="3" fontId="10" fillId="0" borderId="20" xfId="0" applyNumberFormat="1" applyFont="1" applyBorder="1"/>
    <xf numFmtId="0" fontId="6" fillId="0" borderId="5" xfId="0" applyFont="1" applyBorder="1"/>
    <xf numFmtId="0" fontId="6" fillId="0" borderId="6" xfId="0" applyFont="1" applyBorder="1"/>
    <xf numFmtId="4" fontId="6" fillId="0" borderId="6" xfId="0" applyNumberFormat="1" applyFont="1" applyBorder="1"/>
    <xf numFmtId="165" fontId="6" fillId="0" borderId="6" xfId="0" applyNumberFormat="1" applyFont="1" applyBorder="1"/>
    <xf numFmtId="14" fontId="6" fillId="0" borderId="6" xfId="0" applyNumberFormat="1" applyFont="1" applyBorder="1"/>
    <xf numFmtId="14" fontId="6" fillId="0" borderId="19" xfId="0" applyNumberFormat="1" applyFont="1" applyBorder="1"/>
    <xf numFmtId="14" fontId="6" fillId="0" borderId="15" xfId="0" applyNumberFormat="1" applyFont="1" applyBorder="1"/>
    <xf numFmtId="14" fontId="6" fillId="0" borderId="16" xfId="0" applyNumberFormat="1" applyFont="1" applyBorder="1" applyAlignment="1">
      <alignment horizontal="right"/>
    </xf>
    <xf numFmtId="0" fontId="2" fillId="0" borderId="18" xfId="0" applyFont="1" applyBorder="1"/>
    <xf numFmtId="0" fontId="2" fillId="0" borderId="10" xfId="0" applyFont="1" applyBorder="1"/>
    <xf numFmtId="0" fontId="2" fillId="0" borderId="20" xfId="0" applyFont="1" applyBorder="1"/>
    <xf numFmtId="0" fontId="2" fillId="0" borderId="12" xfId="0" applyFont="1" applyBorder="1"/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1" fillId="8" borderId="6" xfId="0" applyFont="1" applyFill="1" applyBorder="1" applyAlignment="1">
      <alignment horizontal="right"/>
    </xf>
    <xf numFmtId="3" fontId="11" fillId="8" borderId="6" xfId="0" applyNumberFormat="1" applyFont="1" applyFill="1" applyBorder="1" applyAlignment="1">
      <alignment horizontal="center"/>
    </xf>
    <xf numFmtId="14" fontId="11" fillId="8" borderId="6" xfId="0" applyNumberFormat="1" applyFont="1" applyFill="1" applyBorder="1" applyAlignment="1">
      <alignment horizontal="center"/>
    </xf>
    <xf numFmtId="14" fontId="11" fillId="8" borderId="7" xfId="0" applyNumberFormat="1" applyFont="1" applyFill="1" applyBorder="1" applyAlignment="1">
      <alignment horizontal="center"/>
    </xf>
    <xf numFmtId="3" fontId="5" fillId="9" borderId="5" xfId="0" applyNumberFormat="1" applyFont="1" applyFill="1" applyBorder="1" applyAlignment="1">
      <alignment horizontal="right"/>
    </xf>
    <xf numFmtId="14" fontId="2" fillId="9" borderId="5" xfId="0" applyNumberFormat="1" applyFont="1" applyFill="1" applyBorder="1" applyAlignment="1">
      <alignment horizontal="right"/>
    </xf>
    <xf numFmtId="14" fontId="2" fillId="9" borderId="7" xfId="0" applyNumberFormat="1" applyFont="1" applyFill="1" applyBorder="1" applyAlignment="1">
      <alignment horizontal="right"/>
    </xf>
    <xf numFmtId="0" fontId="2" fillId="0" borderId="0" xfId="0" applyFont="1"/>
    <xf numFmtId="3" fontId="2" fillId="0" borderId="0" xfId="0" applyNumberFormat="1" applyFont="1"/>
    <xf numFmtId="3" fontId="19" fillId="0" borderId="39" xfId="0" applyNumberFormat="1" applyFont="1" applyBorder="1" applyAlignment="1">
      <alignment horizontal="right"/>
    </xf>
    <xf numFmtId="0" fontId="19" fillId="0" borderId="31" xfId="0" applyFont="1" applyBorder="1"/>
    <xf numFmtId="0" fontId="19" fillId="0" borderId="0" xfId="0" applyFont="1"/>
    <xf numFmtId="3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3" fontId="5" fillId="9" borderId="6" xfId="0" applyNumberFormat="1" applyFont="1" applyFill="1" applyBorder="1" applyAlignment="1">
      <alignment horizontal="right"/>
    </xf>
    <xf numFmtId="3" fontId="4" fillId="9" borderId="7" xfId="0" applyNumberFormat="1" applyFont="1" applyFill="1" applyBorder="1" applyAlignment="1">
      <alignment horizontal="right"/>
    </xf>
    <xf numFmtId="14" fontId="2" fillId="9" borderId="39" xfId="0" applyNumberFormat="1" applyFont="1" applyFill="1" applyBorder="1" applyAlignment="1">
      <alignment horizontal="right"/>
    </xf>
    <xf numFmtId="14" fontId="6" fillId="0" borderId="11" xfId="0" applyNumberFormat="1" applyFont="1" applyBorder="1"/>
    <xf numFmtId="4" fontId="6" fillId="0" borderId="7" xfId="0" applyNumberFormat="1" applyFont="1" applyBorder="1"/>
    <xf numFmtId="0" fontId="17" fillId="0" borderId="0" xfId="0" applyFont="1"/>
    <xf numFmtId="3" fontId="17" fillId="0" borderId="0" xfId="0" applyNumberFormat="1" applyFont="1"/>
    <xf numFmtId="168" fontId="6" fillId="0" borderId="0" xfId="0" applyNumberFormat="1" applyFont="1"/>
    <xf numFmtId="169" fontId="6" fillId="0" borderId="0" xfId="0" applyNumberFormat="1" applyFont="1"/>
    <xf numFmtId="0" fontId="4" fillId="0" borderId="30" xfId="0" applyFont="1" applyBorder="1" applyAlignment="1">
      <alignment horizontal="center"/>
    </xf>
    <xf numFmtId="4" fontId="4" fillId="0" borderId="30" xfId="0" applyNumberFormat="1" applyFont="1" applyBorder="1"/>
    <xf numFmtId="49" fontId="0" fillId="0" borderId="0" xfId="0" applyNumberFormat="1"/>
    <xf numFmtId="0" fontId="21" fillId="6" borderId="0" xfId="5" applyFont="1" applyFill="1" applyAlignment="1">
      <alignment horizontal="center"/>
    </xf>
    <xf numFmtId="49" fontId="21" fillId="6" borderId="0" xfId="5" applyNumberFormat="1" applyFont="1" applyFill="1" applyAlignment="1">
      <alignment horizontal="center"/>
    </xf>
    <xf numFmtId="14" fontId="21" fillId="6" borderId="0" xfId="5" applyNumberFormat="1" applyFont="1" applyFill="1" applyAlignment="1">
      <alignment horizontal="center"/>
    </xf>
    <xf numFmtId="165" fontId="21" fillId="6" borderId="0" xfId="5" applyNumberFormat="1" applyFont="1" applyFill="1" applyAlignment="1">
      <alignment horizontal="center"/>
    </xf>
    <xf numFmtId="49" fontId="22" fillId="6" borderId="0" xfId="5" applyNumberFormat="1" applyFont="1" applyFill="1" applyAlignment="1">
      <alignment horizontal="center"/>
    </xf>
    <xf numFmtId="0" fontId="23" fillId="0" borderId="0" xfId="0" applyFont="1"/>
    <xf numFmtId="0" fontId="24" fillId="0" borderId="0" xfId="0" applyFont="1"/>
    <xf numFmtId="165" fontId="21" fillId="6" borderId="0" xfId="5" applyNumberFormat="1" applyFont="1" applyFill="1" applyAlignment="1">
      <alignment horizontal="right"/>
    </xf>
    <xf numFmtId="0" fontId="20" fillId="6" borderId="0" xfId="0" applyFont="1" applyFill="1"/>
    <xf numFmtId="0" fontId="0" fillId="4" borderId="0" xfId="0" applyFill="1"/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5" fillId="6" borderId="9" xfId="0" applyFont="1" applyFill="1" applyBorder="1"/>
    <xf numFmtId="0" fontId="10" fillId="0" borderId="9" xfId="0" applyFont="1" applyBorder="1"/>
    <xf numFmtId="0" fontId="10" fillId="0" borderId="9" xfId="0" applyFont="1" applyBorder="1" applyAlignment="1">
      <alignment horizontal="left" indent="2"/>
    </xf>
    <xf numFmtId="0" fontId="17" fillId="7" borderId="9" xfId="0" applyFont="1" applyFill="1" applyBorder="1"/>
    <xf numFmtId="0" fontId="10" fillId="0" borderId="9" xfId="0" applyFont="1" applyBorder="1" applyAlignment="1">
      <alignment horizontal="left" indent="1"/>
    </xf>
    <xf numFmtId="3" fontId="9" fillId="0" borderId="10" xfId="0" applyNumberFormat="1" applyFont="1" applyBorder="1" applyAlignment="1">
      <alignment horizontal="right" indent="1"/>
    </xf>
    <xf numFmtId="3" fontId="9" fillId="0" borderId="11" xfId="0" applyNumberFormat="1" applyFont="1" applyBorder="1" applyAlignment="1">
      <alignment horizontal="right" indent="1"/>
    </xf>
    <xf numFmtId="3" fontId="9" fillId="0" borderId="12" xfId="0" applyNumberFormat="1" applyFont="1" applyBorder="1" applyAlignment="1">
      <alignment horizontal="right" indent="1"/>
    </xf>
    <xf numFmtId="3" fontId="9" fillId="0" borderId="35" xfId="0" applyNumberFormat="1" applyFont="1" applyBorder="1" applyAlignment="1">
      <alignment horizontal="right" indent="1"/>
    </xf>
    <xf numFmtId="167" fontId="13" fillId="4" borderId="13" xfId="0" applyNumberFormat="1" applyFont="1" applyFill="1" applyBorder="1"/>
    <xf numFmtId="0" fontId="18" fillId="0" borderId="0" xfId="0" applyFont="1"/>
    <xf numFmtId="3" fontId="18" fillId="0" borderId="12" xfId="0" applyNumberFormat="1" applyFont="1" applyBorder="1" applyAlignment="1">
      <alignment horizontal="right" indent="1"/>
    </xf>
    <xf numFmtId="171" fontId="6" fillId="0" borderId="0" xfId="0" applyNumberFormat="1" applyFont="1"/>
    <xf numFmtId="0" fontId="17" fillId="0" borderId="9" xfId="0" applyFont="1" applyBorder="1" applyAlignment="1">
      <alignment horizontal="left" indent="1"/>
    </xf>
    <xf numFmtId="165" fontId="23" fillId="0" borderId="0" xfId="0" applyNumberFormat="1" applyFont="1"/>
    <xf numFmtId="165" fontId="24" fillId="0" borderId="0" xfId="0" applyNumberFormat="1" applyFont="1"/>
    <xf numFmtId="0" fontId="26" fillId="4" borderId="0" xfId="5" applyFont="1" applyFill="1" applyAlignment="1">
      <alignment horizontal="center"/>
    </xf>
    <xf numFmtId="172" fontId="6" fillId="0" borderId="0" xfId="0" applyNumberFormat="1" applyFont="1"/>
    <xf numFmtId="14" fontId="6" fillId="0" borderId="20" xfId="0" applyNumberFormat="1" applyFont="1" applyBorder="1" applyAlignment="1">
      <alignment horizontal="right"/>
    </xf>
    <xf numFmtId="14" fontId="6" fillId="0" borderId="25" xfId="1" applyNumberFormat="1" applyFont="1" applyFill="1" applyBorder="1"/>
    <xf numFmtId="0" fontId="4" fillId="2" borderId="26" xfId="0" applyFont="1" applyFill="1" applyBorder="1" applyAlignment="1">
      <alignment horizontal="center"/>
    </xf>
    <xf numFmtId="166" fontId="4" fillId="2" borderId="26" xfId="0" applyNumberFormat="1" applyFont="1" applyFill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14" fontId="4" fillId="0" borderId="15" xfId="0" applyNumberFormat="1" applyFont="1" applyBorder="1"/>
    <xf numFmtId="0" fontId="4" fillId="0" borderId="15" xfId="0" applyFont="1" applyBorder="1"/>
    <xf numFmtId="4" fontId="4" fillId="0" borderId="15" xfId="0" applyNumberFormat="1" applyFont="1" applyBorder="1"/>
    <xf numFmtId="165" fontId="4" fillId="0" borderId="15" xfId="0" applyNumberFormat="1" applyFont="1" applyBorder="1"/>
    <xf numFmtId="14" fontId="4" fillId="0" borderId="16" xfId="0" applyNumberFormat="1" applyFont="1" applyBorder="1"/>
    <xf numFmtId="165" fontId="4" fillId="0" borderId="14" xfId="0" applyNumberFormat="1" applyFont="1" applyBorder="1"/>
    <xf numFmtId="4" fontId="4" fillId="0" borderId="14" xfId="0" applyNumberFormat="1" applyFont="1" applyBorder="1"/>
    <xf numFmtId="0" fontId="4" fillId="0" borderId="16" xfId="0" applyFont="1" applyBorder="1"/>
    <xf numFmtId="0" fontId="6" fillId="0" borderId="13" xfId="0" applyFont="1" applyBorder="1"/>
    <xf numFmtId="164" fontId="6" fillId="0" borderId="16" xfId="1" applyFont="1" applyFill="1" applyBorder="1"/>
    <xf numFmtId="165" fontId="6" fillId="0" borderId="14" xfId="0" applyNumberFormat="1" applyFont="1" applyBorder="1"/>
    <xf numFmtId="4" fontId="6" fillId="0" borderId="14" xfId="0" applyNumberFormat="1" applyFont="1" applyBorder="1"/>
    <xf numFmtId="4" fontId="6" fillId="0" borderId="13" xfId="0" applyNumberFormat="1" applyFont="1" applyBorder="1"/>
    <xf numFmtId="14" fontId="6" fillId="0" borderId="0" xfId="1" applyNumberFormat="1" applyFont="1"/>
    <xf numFmtId="4" fontId="4" fillId="0" borderId="13" xfId="0" applyNumberFormat="1" applyFont="1" applyBorder="1"/>
    <xf numFmtId="11" fontId="4" fillId="0" borderId="5" xfId="0" applyNumberFormat="1" applyFont="1" applyBorder="1" applyAlignment="1">
      <alignment horizontal="center"/>
    </xf>
    <xf numFmtId="11" fontId="4" fillId="0" borderId="6" xfId="0" applyNumberFormat="1" applyFont="1" applyBorder="1" applyAlignment="1">
      <alignment horizontal="center"/>
    </xf>
    <xf numFmtId="0" fontId="4" fillId="0" borderId="1" xfId="0" applyFont="1" applyBorder="1"/>
    <xf numFmtId="4" fontId="4" fillId="0" borderId="5" xfId="0" applyNumberFormat="1" applyFont="1" applyBorder="1"/>
    <xf numFmtId="4" fontId="4" fillId="0" borderId="6" xfId="0" applyNumberFormat="1" applyFont="1" applyBorder="1"/>
    <xf numFmtId="0" fontId="6" fillId="0" borderId="18" xfId="0" applyFont="1" applyBorder="1" applyAlignment="1">
      <alignment horizontal="left"/>
    </xf>
    <xf numFmtId="14" fontId="6" fillId="0" borderId="19" xfId="0" applyNumberFormat="1" applyFont="1" applyBorder="1" applyAlignment="1">
      <alignment horizontal="right"/>
    </xf>
    <xf numFmtId="4" fontId="6" fillId="0" borderId="19" xfId="0" applyNumberFormat="1" applyFont="1" applyBorder="1" applyAlignment="1">
      <alignment horizontal="right"/>
    </xf>
    <xf numFmtId="165" fontId="6" fillId="0" borderId="19" xfId="0" applyNumberFormat="1" applyFont="1" applyBorder="1" applyAlignment="1">
      <alignment horizontal="right"/>
    </xf>
    <xf numFmtId="0" fontId="6" fillId="0" borderId="19" xfId="0" applyFont="1" applyBorder="1" applyAlignment="1">
      <alignment horizontal="left"/>
    </xf>
    <xf numFmtId="0" fontId="10" fillId="0" borderId="9" xfId="0" applyFont="1" applyBorder="1" applyAlignment="1">
      <alignment horizontal="left" indent="6"/>
    </xf>
    <xf numFmtId="16" fontId="10" fillId="0" borderId="0" xfId="0" applyNumberFormat="1" applyFont="1"/>
    <xf numFmtId="0" fontId="26" fillId="0" borderId="0" xfId="0" applyFont="1" applyAlignment="1">
      <alignment horizontal="center"/>
    </xf>
    <xf numFmtId="164" fontId="10" fillId="0" borderId="0" xfId="1" applyFont="1" applyFill="1"/>
    <xf numFmtId="3" fontId="5" fillId="9" borderId="7" xfId="0" applyNumberFormat="1" applyFont="1" applyFill="1" applyBorder="1" applyAlignment="1">
      <alignment horizontal="right"/>
    </xf>
    <xf numFmtId="167" fontId="9" fillId="5" borderId="13" xfId="0" applyNumberFormat="1" applyFont="1" applyFill="1" applyBorder="1" applyAlignment="1">
      <alignment horizontal="center"/>
    </xf>
    <xf numFmtId="167" fontId="9" fillId="5" borderId="14" xfId="0" applyNumberFormat="1" applyFont="1" applyFill="1" applyBorder="1" applyAlignment="1">
      <alignment horizontal="center"/>
    </xf>
    <xf numFmtId="167" fontId="9" fillId="5" borderId="15" xfId="0" applyNumberFormat="1" applyFont="1" applyFill="1" applyBorder="1" applyAlignment="1">
      <alignment horizontal="center"/>
    </xf>
    <xf numFmtId="167" fontId="9" fillId="5" borderId="16" xfId="0" applyNumberFormat="1" applyFont="1" applyFill="1" applyBorder="1" applyAlignment="1">
      <alignment horizontal="center"/>
    </xf>
    <xf numFmtId="3" fontId="15" fillId="6" borderId="26" xfId="0" applyNumberFormat="1" applyFont="1" applyFill="1" applyBorder="1"/>
    <xf numFmtId="3" fontId="15" fillId="6" borderId="5" xfId="0" applyNumberFormat="1" applyFont="1" applyFill="1" applyBorder="1"/>
    <xf numFmtId="3" fontId="15" fillId="6" borderId="6" xfId="0" applyNumberFormat="1" applyFont="1" applyFill="1" applyBorder="1"/>
    <xf numFmtId="3" fontId="15" fillId="6" borderId="7" xfId="0" applyNumberFormat="1" applyFont="1" applyFill="1" applyBorder="1"/>
    <xf numFmtId="3" fontId="18" fillId="7" borderId="11" xfId="0" applyNumberFormat="1" applyFont="1" applyFill="1" applyBorder="1"/>
    <xf numFmtId="14" fontId="10" fillId="0" borderId="0" xfId="0" applyNumberFormat="1" applyFont="1"/>
    <xf numFmtId="14" fontId="9" fillId="0" borderId="0" xfId="0" applyNumberFormat="1" applyFont="1"/>
    <xf numFmtId="4" fontId="27" fillId="0" borderId="19" xfId="0" applyNumberFormat="1" applyFont="1" applyBorder="1"/>
    <xf numFmtId="4" fontId="27" fillId="0" borderId="15" xfId="0" applyNumberFormat="1" applyFont="1" applyBorder="1"/>
    <xf numFmtId="0" fontId="6" fillId="0" borderId="48" xfId="0" applyFont="1" applyBorder="1"/>
    <xf numFmtId="0" fontId="6" fillId="0" borderId="1" xfId="0" applyFont="1" applyBorder="1"/>
    <xf numFmtId="4" fontId="4" fillId="0" borderId="48" xfId="0" applyNumberFormat="1" applyFont="1" applyBorder="1"/>
    <xf numFmtId="0" fontId="6" fillId="0" borderId="4" xfId="0" applyFont="1" applyBorder="1"/>
    <xf numFmtId="0" fontId="4" fillId="0" borderId="26" xfId="0" applyFont="1" applyBorder="1"/>
    <xf numFmtId="4" fontId="4" fillId="0" borderId="26" xfId="0" applyNumberFormat="1" applyFont="1" applyBorder="1"/>
    <xf numFmtId="4" fontId="4" fillId="0" borderId="1" xfId="0" applyNumberFormat="1" applyFont="1" applyBorder="1"/>
    <xf numFmtId="165" fontId="4" fillId="0" borderId="1" xfId="0" applyNumberFormat="1" applyFont="1" applyBorder="1"/>
    <xf numFmtId="4" fontId="4" fillId="0" borderId="4" xfId="0" applyNumberFormat="1" applyFont="1" applyBorder="1"/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4" fontId="6" fillId="0" borderId="19" xfId="0" applyNumberFormat="1" applyFont="1" applyBorder="1"/>
    <xf numFmtId="14" fontId="6" fillId="0" borderId="20" xfId="0" applyNumberFormat="1" applyFont="1" applyBorder="1"/>
    <xf numFmtId="2" fontId="6" fillId="0" borderId="18" xfId="0" applyNumberFormat="1" applyFont="1" applyBorder="1"/>
    <xf numFmtId="2" fontId="6" fillId="0" borderId="19" xfId="0" applyNumberFormat="1" applyFont="1" applyBorder="1"/>
    <xf numFmtId="2" fontId="6" fillId="0" borderId="14" xfId="0" applyNumberFormat="1" applyFont="1" applyBorder="1"/>
    <xf numFmtId="2" fontId="6" fillId="0" borderId="15" xfId="0" applyNumberFormat="1" applyFont="1" applyBorder="1"/>
    <xf numFmtId="2" fontId="6" fillId="0" borderId="16" xfId="0" applyNumberFormat="1" applyFont="1" applyBorder="1"/>
    <xf numFmtId="14" fontId="6" fillId="0" borderId="7" xfId="0" applyNumberFormat="1" applyFont="1" applyBorder="1"/>
    <xf numFmtId="4" fontId="6" fillId="4" borderId="0" xfId="0" applyNumberFormat="1" applyFont="1" applyFill="1"/>
    <xf numFmtId="14" fontId="3" fillId="0" borderId="15" xfId="0" applyNumberFormat="1" applyFont="1" applyBorder="1"/>
    <xf numFmtId="14" fontId="3" fillId="0" borderId="16" xfId="0" applyNumberFormat="1" applyFont="1" applyBorder="1"/>
    <xf numFmtId="0" fontId="2" fillId="0" borderId="14" xfId="0" applyFont="1" applyBorder="1"/>
    <xf numFmtId="3" fontId="2" fillId="0" borderId="19" xfId="0" applyNumberFormat="1" applyFont="1" applyBorder="1"/>
    <xf numFmtId="3" fontId="2" fillId="0" borderId="15" xfId="0" applyNumberFormat="1" applyFont="1" applyBorder="1"/>
    <xf numFmtId="3" fontId="2" fillId="0" borderId="11" xfId="0" applyNumberFormat="1" applyFont="1" applyBorder="1"/>
    <xf numFmtId="3" fontId="2" fillId="0" borderId="20" xfId="0" applyNumberFormat="1" applyFont="1" applyBorder="1" applyAlignment="1">
      <alignment horizontal="right"/>
    </xf>
    <xf numFmtId="3" fontId="2" fillId="0" borderId="16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/>
    </xf>
    <xf numFmtId="4" fontId="3" fillId="0" borderId="0" xfId="0" applyNumberFormat="1" applyFont="1"/>
    <xf numFmtId="0" fontId="6" fillId="4" borderId="22" xfId="0" applyFont="1" applyFill="1" applyBorder="1"/>
    <xf numFmtId="0" fontId="6" fillId="4" borderId="23" xfId="0" applyFont="1" applyFill="1" applyBorder="1"/>
    <xf numFmtId="14" fontId="6" fillId="4" borderId="24" xfId="0" applyNumberFormat="1" applyFont="1" applyFill="1" applyBorder="1"/>
    <xf numFmtId="0" fontId="6" fillId="4" borderId="24" xfId="0" applyFont="1" applyFill="1" applyBorder="1"/>
    <xf numFmtId="4" fontId="6" fillId="4" borderId="24" xfId="0" applyNumberFormat="1" applyFont="1" applyFill="1" applyBorder="1"/>
    <xf numFmtId="165" fontId="6" fillId="4" borderId="24" xfId="0" applyNumberFormat="1" applyFont="1" applyFill="1" applyBorder="1"/>
    <xf numFmtId="14" fontId="6" fillId="4" borderId="25" xfId="1" applyNumberFormat="1" applyFont="1" applyFill="1" applyBorder="1"/>
    <xf numFmtId="165" fontId="6" fillId="4" borderId="23" xfId="0" applyNumberFormat="1" applyFont="1" applyFill="1" applyBorder="1"/>
    <xf numFmtId="14" fontId="6" fillId="4" borderId="25" xfId="0" applyNumberFormat="1" applyFont="1" applyFill="1" applyBorder="1"/>
    <xf numFmtId="4" fontId="6" fillId="4" borderId="23" xfId="0" applyNumberFormat="1" applyFont="1" applyFill="1" applyBorder="1"/>
    <xf numFmtId="4" fontId="6" fillId="4" borderId="22" xfId="0" applyNumberFormat="1" applyFont="1" applyFill="1" applyBorder="1"/>
    <xf numFmtId="0" fontId="6" fillId="4" borderId="25" xfId="0" applyFont="1" applyFill="1" applyBorder="1"/>
    <xf numFmtId="3" fontId="17" fillId="0" borderId="10" xfId="0" applyNumberFormat="1" applyFont="1" applyBorder="1" applyAlignment="1">
      <alignment horizontal="right" indent="1"/>
    </xf>
    <xf numFmtId="3" fontId="12" fillId="0" borderId="35" xfId="0" applyNumberFormat="1" applyFont="1" applyBorder="1" applyAlignment="1">
      <alignment horizontal="right" indent="1"/>
    </xf>
    <xf numFmtId="14" fontId="6" fillId="0" borderId="12" xfId="0" applyNumberFormat="1" applyFont="1" applyBorder="1"/>
    <xf numFmtId="14" fontId="6" fillId="0" borderId="16" xfId="0" applyNumberFormat="1" applyFont="1" applyBorder="1"/>
    <xf numFmtId="14" fontId="6" fillId="0" borderId="25" xfId="0" applyNumberFormat="1" applyFont="1" applyBorder="1" applyAlignment="1">
      <alignment horizontal="right"/>
    </xf>
    <xf numFmtId="0" fontId="3" fillId="0" borderId="0" xfId="0" applyFont="1"/>
    <xf numFmtId="14" fontId="3" fillId="0" borderId="0" xfId="0" applyNumberFormat="1" applyFont="1"/>
    <xf numFmtId="168" fontId="3" fillId="0" borderId="0" xfId="0" applyNumberFormat="1" applyFont="1"/>
    <xf numFmtId="3" fontId="18" fillId="0" borderId="35" xfId="0" applyNumberFormat="1" applyFont="1" applyBorder="1"/>
    <xf numFmtId="3" fontId="10" fillId="0" borderId="19" xfId="0" applyNumberFormat="1" applyFont="1" applyBorder="1"/>
    <xf numFmtId="3" fontId="17" fillId="0" borderId="12" xfId="0" applyNumberFormat="1" applyFont="1" applyBorder="1"/>
    <xf numFmtId="3" fontId="12" fillId="0" borderId="12" xfId="0" applyNumberFormat="1" applyFont="1" applyBorder="1"/>
    <xf numFmtId="3" fontId="12" fillId="0" borderId="10" xfId="0" applyNumberFormat="1" applyFont="1" applyBorder="1"/>
    <xf numFmtId="16" fontId="6" fillId="0" borderId="0" xfId="0" applyNumberFormat="1" applyFont="1"/>
    <xf numFmtId="4" fontId="6" fillId="11" borderId="22" xfId="0" applyNumberFormat="1" applyFont="1" applyFill="1" applyBorder="1"/>
    <xf numFmtId="3" fontId="17" fillId="0" borderId="12" xfId="0" applyNumberFormat="1" applyFont="1" applyBorder="1" applyAlignment="1">
      <alignment horizontal="right" indent="1"/>
    </xf>
    <xf numFmtId="3" fontId="17" fillId="0" borderId="35" xfId="0" applyNumberFormat="1" applyFont="1" applyBorder="1" applyAlignment="1">
      <alignment horizontal="right" indent="1"/>
    </xf>
    <xf numFmtId="4" fontId="27" fillId="0" borderId="22" xfId="0" applyNumberFormat="1" applyFont="1" applyBorder="1"/>
    <xf numFmtId="4" fontId="27" fillId="3" borderId="22" xfId="0" applyNumberFormat="1" applyFont="1" applyFill="1" applyBorder="1"/>
    <xf numFmtId="165" fontId="0" fillId="0" borderId="19" xfId="0" applyNumberFormat="1" applyBorder="1"/>
    <xf numFmtId="165" fontId="0" fillId="0" borderId="20" xfId="0" applyNumberFormat="1" applyBorder="1"/>
    <xf numFmtId="165" fontId="0" fillId="0" borderId="11" xfId="0" applyNumberFormat="1" applyBorder="1"/>
    <xf numFmtId="165" fontId="0" fillId="0" borderId="12" xfId="0" applyNumberFormat="1" applyBorder="1"/>
    <xf numFmtId="165" fontId="0" fillId="0" borderId="15" xfId="0" applyNumberFormat="1" applyBorder="1"/>
    <xf numFmtId="165" fontId="0" fillId="0" borderId="16" xfId="0" applyNumberFormat="1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165" fontId="0" fillId="0" borderId="18" xfId="0" applyNumberFormat="1" applyBorder="1"/>
    <xf numFmtId="165" fontId="0" fillId="0" borderId="10" xfId="0" applyNumberFormat="1" applyBorder="1"/>
    <xf numFmtId="165" fontId="0" fillId="0" borderId="14" xfId="0" applyNumberFormat="1" applyBorder="1"/>
    <xf numFmtId="0" fontId="16" fillId="0" borderId="7" xfId="0" applyFont="1" applyBorder="1" applyAlignment="1">
      <alignment horizontal="center"/>
    </xf>
    <xf numFmtId="0" fontId="16" fillId="0" borderId="5" xfId="0" applyFont="1" applyBorder="1"/>
    <xf numFmtId="0" fontId="16" fillId="0" borderId="6" xfId="0" applyFont="1" applyBorder="1"/>
    <xf numFmtId="165" fontId="16" fillId="0" borderId="7" xfId="0" applyNumberFormat="1" applyFont="1" applyBorder="1"/>
    <xf numFmtId="4" fontId="27" fillId="4" borderId="22" xfId="0" applyNumberFormat="1" applyFont="1" applyFill="1" applyBorder="1"/>
    <xf numFmtId="4" fontId="4" fillId="4" borderId="22" xfId="0" applyNumberFormat="1" applyFont="1" applyFill="1" applyBorder="1"/>
    <xf numFmtId="173" fontId="6" fillId="0" borderId="0" xfId="0" applyNumberFormat="1" applyFont="1"/>
    <xf numFmtId="4" fontId="4" fillId="3" borderId="4" xfId="0" applyNumberFormat="1" applyFont="1" applyFill="1" applyBorder="1"/>
    <xf numFmtId="4" fontId="4" fillId="3" borderId="48" xfId="0" applyNumberFormat="1" applyFont="1" applyFill="1" applyBorder="1"/>
    <xf numFmtId="0" fontId="16" fillId="0" borderId="0" xfId="0" applyFont="1"/>
    <xf numFmtId="14" fontId="16" fillId="0" borderId="0" xfId="0" applyNumberFormat="1" applyFont="1"/>
    <xf numFmtId="14" fontId="0" fillId="0" borderId="12" xfId="0" applyNumberFormat="1" applyBorder="1"/>
    <xf numFmtId="14" fontId="0" fillId="0" borderId="16" xfId="0" applyNumberFormat="1" applyBorder="1"/>
    <xf numFmtId="14" fontId="16" fillId="0" borderId="7" xfId="0" applyNumberFormat="1" applyFont="1" applyBorder="1"/>
    <xf numFmtId="14" fontId="0" fillId="4" borderId="20" xfId="0" applyNumberFormat="1" applyFill="1" applyBorder="1"/>
    <xf numFmtId="14" fontId="0" fillId="4" borderId="12" xfId="0" applyNumberFormat="1" applyFill="1" applyBorder="1"/>
    <xf numFmtId="17" fontId="0" fillId="4" borderId="18" xfId="0" applyNumberFormat="1" applyFill="1" applyBorder="1" applyAlignment="1">
      <alignment horizontal="left" indent="1"/>
    </xf>
    <xf numFmtId="17" fontId="0" fillId="4" borderId="10" xfId="0" applyNumberFormat="1" applyFill="1" applyBorder="1" applyAlignment="1">
      <alignment horizontal="left" indent="1"/>
    </xf>
    <xf numFmtId="17" fontId="0" fillId="0" borderId="10" xfId="0" applyNumberFormat="1" applyBorder="1" applyAlignment="1">
      <alignment horizontal="left" indent="1"/>
    </xf>
    <xf numFmtId="17" fontId="0" fillId="0" borderId="14" xfId="0" applyNumberFormat="1" applyBorder="1" applyAlignment="1">
      <alignment horizontal="left" indent="1"/>
    </xf>
    <xf numFmtId="0" fontId="16" fillId="0" borderId="0" xfId="0" applyFont="1" applyAlignment="1">
      <alignment horizontal="center"/>
    </xf>
    <xf numFmtId="0" fontId="18" fillId="0" borderId="9" xfId="0" applyFont="1" applyBorder="1" applyAlignment="1">
      <alignment horizontal="left" indent="1"/>
    </xf>
    <xf numFmtId="3" fontId="6" fillId="0" borderId="18" xfId="0" applyNumberFormat="1" applyFont="1" applyBorder="1" applyAlignment="1">
      <alignment horizontal="center"/>
    </xf>
    <xf numFmtId="3" fontId="6" fillId="0" borderId="10" xfId="0" applyNumberFormat="1" applyFont="1" applyBorder="1" applyAlignment="1">
      <alignment horizontal="center"/>
    </xf>
    <xf numFmtId="3" fontId="6" fillId="0" borderId="14" xfId="0" applyNumberFormat="1" applyFont="1" applyBorder="1" applyAlignment="1">
      <alignment horizontal="center"/>
    </xf>
    <xf numFmtId="165" fontId="43" fillId="0" borderId="0" xfId="0" applyNumberFormat="1" applyFont="1"/>
    <xf numFmtId="14" fontId="43" fillId="0" borderId="0" xfId="0" applyNumberFormat="1" applyFont="1"/>
    <xf numFmtId="0" fontId="43" fillId="0" borderId="0" xfId="0" applyFont="1"/>
    <xf numFmtId="165" fontId="42" fillId="0" borderId="0" xfId="0" applyNumberFormat="1" applyFont="1"/>
    <xf numFmtId="14" fontId="42" fillId="0" borderId="0" xfId="0" applyNumberFormat="1" applyFont="1"/>
    <xf numFmtId="0" fontId="42" fillId="0" borderId="0" xfId="0" applyFont="1"/>
    <xf numFmtId="3" fontId="9" fillId="0" borderId="35" xfId="0" applyNumberFormat="1" applyFont="1" applyBorder="1"/>
    <xf numFmtId="3" fontId="6" fillId="0" borderId="18" xfId="0" applyNumberFormat="1" applyFont="1" applyBorder="1" applyAlignment="1">
      <alignment horizontal="right"/>
    </xf>
    <xf numFmtId="3" fontId="6" fillId="0" borderId="10" xfId="0" applyNumberFormat="1" applyFont="1" applyBorder="1" applyAlignment="1">
      <alignment horizontal="right"/>
    </xf>
    <xf numFmtId="3" fontId="6" fillId="0" borderId="19" xfId="0" applyNumberFormat="1" applyFont="1" applyBorder="1" applyAlignment="1">
      <alignment horizontal="right"/>
    </xf>
    <xf numFmtId="3" fontId="6" fillId="0" borderId="11" xfId="0" applyNumberFormat="1" applyFont="1" applyBorder="1" applyAlignment="1">
      <alignment horizontal="right"/>
    </xf>
    <xf numFmtId="3" fontId="6" fillId="0" borderId="14" xfId="0" applyNumberFormat="1" applyFont="1" applyBorder="1" applyAlignment="1">
      <alignment horizontal="right"/>
    </xf>
    <xf numFmtId="3" fontId="6" fillId="0" borderId="15" xfId="0" applyNumberFormat="1" applyFont="1" applyBorder="1" applyAlignment="1">
      <alignment horizontal="right"/>
    </xf>
    <xf numFmtId="0" fontId="2" fillId="0" borderId="16" xfId="0" applyFont="1" applyBorder="1"/>
    <xf numFmtId="14" fontId="2" fillId="0" borderId="20" xfId="0" applyNumberFormat="1" applyFont="1" applyBorder="1"/>
    <xf numFmtId="3" fontId="2" fillId="0" borderId="18" xfId="0" applyNumberFormat="1" applyFont="1" applyBorder="1"/>
    <xf numFmtId="14" fontId="2" fillId="0" borderId="16" xfId="0" applyNumberFormat="1" applyFont="1" applyBorder="1"/>
    <xf numFmtId="3" fontId="2" fillId="0" borderId="14" xfId="0" applyNumberFormat="1" applyFont="1" applyBorder="1"/>
    <xf numFmtId="14" fontId="2" fillId="0" borderId="12" xfId="0" applyNumberFormat="1" applyFont="1" applyBorder="1"/>
    <xf numFmtId="4" fontId="4" fillId="0" borderId="19" xfId="0" applyNumberFormat="1" applyFont="1" applyBorder="1"/>
    <xf numFmtId="174" fontId="16" fillId="0" borderId="6" xfId="0" applyNumberFormat="1" applyFont="1" applyBorder="1"/>
    <xf numFmtId="174" fontId="0" fillId="4" borderId="19" xfId="0" applyNumberFormat="1" applyFill="1" applyBorder="1" applyAlignment="1">
      <alignment horizontal="center"/>
    </xf>
    <xf numFmtId="174" fontId="0" fillId="4" borderId="11" xfId="0" applyNumberFormat="1" applyFill="1" applyBorder="1" applyAlignment="1">
      <alignment horizontal="center"/>
    </xf>
    <xf numFmtId="174" fontId="0" fillId="0" borderId="11" xfId="0" applyNumberFormat="1" applyBorder="1" applyAlignment="1">
      <alignment horizontal="center"/>
    </xf>
    <xf numFmtId="174" fontId="0" fillId="0" borderId="15" xfId="0" applyNumberFormat="1" applyBorder="1" applyAlignment="1">
      <alignment horizontal="center"/>
    </xf>
    <xf numFmtId="174" fontId="16" fillId="0" borderId="5" xfId="0" applyNumberFormat="1" applyFont="1" applyBorder="1" applyAlignment="1">
      <alignment horizontal="center"/>
    </xf>
    <xf numFmtId="174" fontId="16" fillId="0" borderId="7" xfId="0" applyNumberFormat="1" applyFont="1" applyBorder="1" applyAlignment="1">
      <alignment horizontal="center"/>
    </xf>
    <xf numFmtId="174" fontId="0" fillId="0" borderId="0" xfId="0" applyNumberFormat="1"/>
    <xf numFmtId="174" fontId="16" fillId="0" borderId="26" xfId="0" applyNumberFormat="1" applyFont="1" applyBorder="1" applyAlignment="1">
      <alignment horizontal="center"/>
    </xf>
    <xf numFmtId="174" fontId="16" fillId="0" borderId="17" xfId="0" applyNumberFormat="1" applyFont="1" applyBorder="1"/>
    <xf numFmtId="174" fontId="16" fillId="0" borderId="9" xfId="0" applyNumberFormat="1" applyFont="1" applyBorder="1"/>
    <xf numFmtId="174" fontId="16" fillId="0" borderId="13" xfId="0" applyNumberFormat="1" applyFont="1" applyBorder="1"/>
    <xf numFmtId="174" fontId="16" fillId="0" borderId="0" xfId="0" applyNumberFormat="1" applyFont="1"/>
    <xf numFmtId="0" fontId="2" fillId="4" borderId="18" xfId="0" applyFont="1" applyFill="1" applyBorder="1"/>
    <xf numFmtId="3" fontId="2" fillId="4" borderId="19" xfId="0" applyNumberFormat="1" applyFont="1" applyFill="1" applyBorder="1"/>
    <xf numFmtId="14" fontId="2" fillId="4" borderId="20" xfId="0" applyNumberFormat="1" applyFont="1" applyFill="1" applyBorder="1"/>
    <xf numFmtId="3" fontId="2" fillId="4" borderId="18" xfId="0" applyNumberFormat="1" applyFont="1" applyFill="1" applyBorder="1"/>
    <xf numFmtId="3" fontId="2" fillId="4" borderId="20" xfId="0" applyNumberFormat="1" applyFont="1" applyFill="1" applyBorder="1" applyAlignment="1">
      <alignment horizontal="right"/>
    </xf>
    <xf numFmtId="3" fontId="6" fillId="4" borderId="18" xfId="0" applyNumberFormat="1" applyFont="1" applyFill="1" applyBorder="1" applyAlignment="1">
      <alignment horizontal="center"/>
    </xf>
    <xf numFmtId="3" fontId="6" fillId="4" borderId="20" xfId="0" applyNumberFormat="1" applyFont="1" applyFill="1" applyBorder="1" applyAlignment="1">
      <alignment horizontal="center"/>
    </xf>
    <xf numFmtId="0" fontId="2" fillId="4" borderId="14" xfId="0" applyFont="1" applyFill="1" applyBorder="1"/>
    <xf numFmtId="3" fontId="2" fillId="4" borderId="15" xfId="0" applyNumberFormat="1" applyFont="1" applyFill="1" applyBorder="1"/>
    <xf numFmtId="14" fontId="2" fillId="4" borderId="16" xfId="0" applyNumberFormat="1" applyFont="1" applyFill="1" applyBorder="1"/>
    <xf numFmtId="3" fontId="2" fillId="4" borderId="14" xfId="0" applyNumberFormat="1" applyFont="1" applyFill="1" applyBorder="1"/>
    <xf numFmtId="3" fontId="2" fillId="4" borderId="16" xfId="0" applyNumberFormat="1" applyFont="1" applyFill="1" applyBorder="1" applyAlignment="1">
      <alignment horizontal="right"/>
    </xf>
    <xf numFmtId="0" fontId="2" fillId="4" borderId="16" xfId="0" applyFont="1" applyFill="1" applyBorder="1"/>
    <xf numFmtId="3" fontId="18" fillId="0" borderId="35" xfId="0" applyNumberFormat="1" applyFont="1" applyBorder="1" applyAlignment="1">
      <alignment horizontal="right" indent="1"/>
    </xf>
    <xf numFmtId="0" fontId="6" fillId="43" borderId="9" xfId="0" applyFont="1" applyFill="1" applyBorder="1"/>
    <xf numFmtId="0" fontId="6" fillId="0" borderId="9" xfId="0" applyFont="1" applyBorder="1"/>
    <xf numFmtId="0" fontId="6" fillId="43" borderId="13" xfId="0" applyFont="1" applyFill="1" applyBorder="1"/>
    <xf numFmtId="0" fontId="6" fillId="43" borderId="10" xfId="0" applyFont="1" applyFill="1" applyBorder="1"/>
    <xf numFmtId="14" fontId="6" fillId="43" borderId="11" xfId="0" applyNumberFormat="1" applyFont="1" applyFill="1" applyBorder="1"/>
    <xf numFmtId="0" fontId="6" fillId="43" borderId="11" xfId="0" applyFont="1" applyFill="1" applyBorder="1"/>
    <xf numFmtId="4" fontId="6" fillId="43" borderId="11" xfId="0" applyNumberFormat="1" applyFont="1" applyFill="1" applyBorder="1"/>
    <xf numFmtId="165" fontId="6" fillId="43" borderId="11" xfId="0" applyNumberFormat="1" applyFont="1" applyFill="1" applyBorder="1"/>
    <xf numFmtId="14" fontId="6" fillId="43" borderId="12" xfId="1" applyNumberFormat="1" applyFont="1" applyFill="1" applyBorder="1"/>
    <xf numFmtId="14" fontId="6" fillId="0" borderId="12" xfId="1" applyNumberFormat="1" applyFont="1" applyFill="1" applyBorder="1"/>
    <xf numFmtId="0" fontId="6" fillId="43" borderId="14" xfId="0" applyFont="1" applyFill="1" applyBorder="1"/>
    <xf numFmtId="14" fontId="6" fillId="43" borderId="15" xfId="0" applyNumberFormat="1" applyFont="1" applyFill="1" applyBorder="1"/>
    <xf numFmtId="0" fontId="6" fillId="43" borderId="15" xfId="0" applyFont="1" applyFill="1" applyBorder="1"/>
    <xf numFmtId="4" fontId="6" fillId="43" borderId="15" xfId="0" applyNumberFormat="1" applyFont="1" applyFill="1" applyBorder="1"/>
    <xf numFmtId="165" fontId="6" fillId="43" borderId="15" xfId="0" applyNumberFormat="1" applyFont="1" applyFill="1" applyBorder="1"/>
    <xf numFmtId="14" fontId="6" fillId="43" borderId="16" xfId="1" applyNumberFormat="1" applyFont="1" applyFill="1" applyBorder="1"/>
    <xf numFmtId="165" fontId="6" fillId="43" borderId="10" xfId="0" applyNumberFormat="1" applyFont="1" applyFill="1" applyBorder="1"/>
    <xf numFmtId="14" fontId="6" fillId="43" borderId="12" xfId="0" applyNumberFormat="1" applyFont="1" applyFill="1" applyBorder="1"/>
    <xf numFmtId="165" fontId="6" fillId="0" borderId="10" xfId="0" applyNumberFormat="1" applyFont="1" applyBorder="1"/>
    <xf numFmtId="165" fontId="6" fillId="43" borderId="14" xfId="0" applyNumberFormat="1" applyFont="1" applyFill="1" applyBorder="1"/>
    <xf numFmtId="14" fontId="6" fillId="43" borderId="16" xfId="0" applyNumberFormat="1" applyFont="1" applyFill="1" applyBorder="1"/>
    <xf numFmtId="14" fontId="6" fillId="0" borderId="61" xfId="0" applyNumberFormat="1" applyFont="1" applyBorder="1" applyAlignment="1">
      <alignment vertical="center"/>
    </xf>
    <xf numFmtId="0" fontId="6" fillId="43" borderId="46" xfId="0" applyFont="1" applyFill="1" applyBorder="1"/>
    <xf numFmtId="0" fontId="6" fillId="0" borderId="46" xfId="0" applyFont="1" applyBorder="1"/>
    <xf numFmtId="14" fontId="6" fillId="43" borderId="46" xfId="0" applyNumberFormat="1" applyFont="1" applyFill="1" applyBorder="1"/>
    <xf numFmtId="4" fontId="6" fillId="0" borderId="17" xfId="0" applyNumberFormat="1" applyFont="1" applyBorder="1" applyAlignment="1">
      <alignment horizontal="center"/>
    </xf>
    <xf numFmtId="4" fontId="6" fillId="43" borderId="9" xfId="0" applyNumberFormat="1" applyFont="1" applyFill="1" applyBorder="1"/>
    <xf numFmtId="4" fontId="6" fillId="0" borderId="9" xfId="0" applyNumberFormat="1" applyFont="1" applyBorder="1"/>
    <xf numFmtId="4" fontId="6" fillId="43" borderId="13" xfId="0" applyNumberFormat="1" applyFont="1" applyFill="1" applyBorder="1"/>
    <xf numFmtId="4" fontId="4" fillId="0" borderId="40" xfId="0" applyNumberFormat="1" applyFont="1" applyBorder="1"/>
    <xf numFmtId="4" fontId="4" fillId="0" borderId="41" xfId="0" applyNumberFormat="1" applyFont="1" applyBorder="1"/>
    <xf numFmtId="0" fontId="6" fillId="0" borderId="26" xfId="0" applyFont="1" applyBorder="1"/>
    <xf numFmtId="4" fontId="6" fillId="0" borderId="5" xfId="0" applyNumberFormat="1" applyFont="1" applyBorder="1"/>
    <xf numFmtId="4" fontId="6" fillId="0" borderId="40" xfId="0" applyNumberFormat="1" applyFont="1" applyBorder="1"/>
    <xf numFmtId="4" fontId="6" fillId="0" borderId="41" xfId="0" applyNumberFormat="1" applyFont="1" applyBorder="1"/>
    <xf numFmtId="0" fontId="3" fillId="0" borderId="18" xfId="0" applyFont="1" applyBorder="1"/>
    <xf numFmtId="0" fontId="3" fillId="0" borderId="19" xfId="0" applyFont="1" applyBorder="1"/>
    <xf numFmtId="4" fontId="3" fillId="0" borderId="19" xfId="0" applyNumberFormat="1" applyFont="1" applyBorder="1"/>
    <xf numFmtId="14" fontId="3" fillId="0" borderId="19" xfId="0" applyNumberFormat="1" applyFont="1" applyBorder="1"/>
    <xf numFmtId="165" fontId="16" fillId="0" borderId="7" xfId="0" applyNumberFormat="1" applyFont="1" applyBorder="1" applyAlignment="1">
      <alignment horizontal="center"/>
    </xf>
    <xf numFmtId="3" fontId="6" fillId="4" borderId="18" xfId="0" applyNumberFormat="1" applyFont="1" applyFill="1" applyBorder="1" applyAlignment="1">
      <alignment horizontal="right"/>
    </xf>
    <xf numFmtId="3" fontId="6" fillId="4" borderId="19" xfId="0" applyNumberFormat="1" applyFont="1" applyFill="1" applyBorder="1" applyAlignment="1">
      <alignment horizontal="right"/>
    </xf>
    <xf numFmtId="0" fontId="2" fillId="4" borderId="20" xfId="0" applyFont="1" applyFill="1" applyBorder="1"/>
    <xf numFmtId="0" fontId="2" fillId="4" borderId="10" xfId="0" applyFont="1" applyFill="1" applyBorder="1"/>
    <xf numFmtId="3" fontId="2" fillId="4" borderId="11" xfId="0" applyNumberFormat="1" applyFont="1" applyFill="1" applyBorder="1"/>
    <xf numFmtId="14" fontId="2" fillId="4" borderId="12" xfId="0" applyNumberFormat="1" applyFont="1" applyFill="1" applyBorder="1"/>
    <xf numFmtId="3" fontId="6" fillId="4" borderId="10" xfId="0" applyNumberFormat="1" applyFont="1" applyFill="1" applyBorder="1" applyAlignment="1">
      <alignment horizontal="right"/>
    </xf>
    <xf numFmtId="3" fontId="6" fillId="4" borderId="11" xfId="0" applyNumberFormat="1" applyFont="1" applyFill="1" applyBorder="1" applyAlignment="1">
      <alignment horizontal="right"/>
    </xf>
    <xf numFmtId="3" fontId="2" fillId="4" borderId="12" xfId="0" applyNumberFormat="1" applyFont="1" applyFill="1" applyBorder="1" applyAlignment="1">
      <alignment horizontal="right"/>
    </xf>
    <xf numFmtId="0" fontId="2" fillId="4" borderId="12" xfId="0" applyFont="1" applyFill="1" applyBorder="1"/>
    <xf numFmtId="3" fontId="6" fillId="4" borderId="14" xfId="0" applyNumberFormat="1" applyFont="1" applyFill="1" applyBorder="1" applyAlignment="1">
      <alignment horizontal="right"/>
    </xf>
    <xf numFmtId="3" fontId="6" fillId="4" borderId="15" xfId="0" applyNumberFormat="1" applyFont="1" applyFill="1" applyBorder="1" applyAlignment="1">
      <alignment horizontal="right"/>
    </xf>
    <xf numFmtId="0" fontId="3" fillId="0" borderId="23" xfId="0" applyFont="1" applyBorder="1"/>
    <xf numFmtId="0" fontId="3" fillId="0" borderId="24" xfId="0" applyFont="1" applyBorder="1"/>
    <xf numFmtId="4" fontId="3" fillId="0" borderId="24" xfId="0" applyNumberFormat="1" applyFont="1" applyBorder="1"/>
    <xf numFmtId="165" fontId="3" fillId="0" borderId="24" xfId="0" applyNumberFormat="1" applyFont="1" applyBorder="1"/>
    <xf numFmtId="14" fontId="3" fillId="0" borderId="24" xfId="0" applyNumberFormat="1" applyFont="1" applyBorder="1"/>
    <xf numFmtId="14" fontId="3" fillId="0" borderId="25" xfId="0" applyNumberFormat="1" applyFont="1" applyBorder="1" applyAlignment="1">
      <alignment horizontal="right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/>
    </xf>
    <xf numFmtId="4" fontId="16" fillId="0" borderId="6" xfId="0" applyNumberFormat="1" applyFont="1" applyBorder="1" applyAlignment="1">
      <alignment horizontal="center" vertical="center"/>
    </xf>
    <xf numFmtId="4" fontId="16" fillId="0" borderId="7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4" fontId="0" fillId="0" borderId="6" xfId="0" applyNumberFormat="1" applyBorder="1" applyAlignment="1">
      <alignment horizontal="right" vertical="center"/>
    </xf>
    <xf numFmtId="14" fontId="0" fillId="0" borderId="6" xfId="0" applyNumberFormat="1" applyBorder="1" applyAlignment="1">
      <alignment horizontal="center" vertical="center"/>
    </xf>
    <xf numFmtId="4" fontId="0" fillId="0" borderId="7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4" fontId="0" fillId="0" borderId="16" xfId="0" applyNumberFormat="1" applyBorder="1" applyAlignment="1">
      <alignment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14" fontId="0" fillId="0" borderId="19" xfId="0" applyNumberFormat="1" applyBorder="1" applyAlignment="1">
      <alignment horizontal="center" vertical="center"/>
    </xf>
    <xf numFmtId="4" fontId="0" fillId="0" borderId="20" xfId="0" applyNumberFormat="1" applyBorder="1" applyAlignment="1">
      <alignment vertical="center"/>
    </xf>
    <xf numFmtId="14" fontId="0" fillId="0" borderId="11" xfId="0" applyNumberFormat="1" applyBorder="1" applyAlignment="1">
      <alignment horizontal="center" vertical="center"/>
    </xf>
    <xf numFmtId="4" fontId="0" fillId="0" borderId="12" xfId="0" applyNumberFormat="1" applyBorder="1" applyAlignment="1">
      <alignment vertical="center"/>
    </xf>
    <xf numFmtId="4" fontId="0" fillId="0" borderId="0" xfId="0" applyNumberFormat="1" applyAlignment="1">
      <alignment horizontal="center" vertical="center"/>
    </xf>
    <xf numFmtId="0" fontId="3" fillId="0" borderId="10" xfId="0" applyFont="1" applyBorder="1"/>
    <xf numFmtId="0" fontId="3" fillId="0" borderId="11" xfId="0" applyFont="1" applyBorder="1"/>
    <xf numFmtId="4" fontId="3" fillId="0" borderId="11" xfId="0" applyNumberFormat="1" applyFont="1" applyBorder="1"/>
    <xf numFmtId="14" fontId="3" fillId="0" borderId="11" xfId="0" applyNumberFormat="1" applyFont="1" applyBorder="1"/>
    <xf numFmtId="14" fontId="3" fillId="0" borderId="20" xfId="0" applyNumberFormat="1" applyFont="1" applyBorder="1"/>
    <xf numFmtId="3" fontId="44" fillId="0" borderId="35" xfId="0" applyNumberFormat="1" applyFont="1" applyBorder="1"/>
    <xf numFmtId="14" fontId="3" fillId="0" borderId="12" xfId="0" applyNumberFormat="1" applyFont="1" applyBorder="1"/>
    <xf numFmtId="0" fontId="3" fillId="0" borderId="5" xfId="0" applyFont="1" applyBorder="1"/>
    <xf numFmtId="0" fontId="3" fillId="0" borderId="6" xfId="0" applyFont="1" applyBorder="1"/>
    <xf numFmtId="4" fontId="3" fillId="0" borderId="6" xfId="0" applyNumberFormat="1" applyFont="1" applyBorder="1"/>
    <xf numFmtId="14" fontId="3" fillId="0" borderId="6" xfId="0" applyNumberFormat="1" applyFont="1" applyBorder="1"/>
    <xf numFmtId="14" fontId="3" fillId="0" borderId="7" xfId="0" applyNumberFormat="1" applyFont="1" applyBorder="1"/>
    <xf numFmtId="0" fontId="47" fillId="0" borderId="0" xfId="48" applyFont="1"/>
    <xf numFmtId="0" fontId="48" fillId="44" borderId="0" xfId="48" applyFont="1" applyFill="1" applyAlignment="1">
      <alignment horizontal="left"/>
    </xf>
    <xf numFmtId="165" fontId="48" fillId="44" borderId="0" xfId="48" applyNumberFormat="1" applyFont="1" applyFill="1" applyAlignment="1">
      <alignment horizontal="right" vertical="center"/>
    </xf>
    <xf numFmtId="0" fontId="47" fillId="0" borderId="0" xfId="48" applyFont="1" applyAlignment="1">
      <alignment horizontal="left"/>
    </xf>
    <xf numFmtId="14" fontId="47" fillId="0" borderId="0" xfId="48" applyNumberFormat="1" applyFont="1" applyAlignment="1">
      <alignment horizontal="left"/>
    </xf>
    <xf numFmtId="165" fontId="47" fillId="0" borderId="0" xfId="48" applyNumberFormat="1" applyFont="1" applyAlignment="1">
      <alignment horizontal="right" vertical="center"/>
    </xf>
    <xf numFmtId="165" fontId="49" fillId="0" borderId="0" xfId="48" applyNumberFormat="1" applyFont="1" applyAlignment="1">
      <alignment horizontal="right" vertical="center"/>
    </xf>
    <xf numFmtId="165" fontId="50" fillId="0" borderId="0" xfId="48" applyNumberFormat="1" applyFont="1" applyAlignment="1">
      <alignment horizontal="right" vertical="center"/>
    </xf>
    <xf numFmtId="165" fontId="44" fillId="0" borderId="0" xfId="48" applyNumberFormat="1" applyFont="1" applyAlignment="1">
      <alignment horizontal="right" vertical="center"/>
    </xf>
    <xf numFmtId="0" fontId="47" fillId="4" borderId="0" xfId="48" applyFont="1" applyFill="1" applyAlignment="1">
      <alignment horizontal="left"/>
    </xf>
    <xf numFmtId="14" fontId="47" fillId="4" borderId="0" xfId="48" applyNumberFormat="1" applyFont="1" applyFill="1" applyAlignment="1">
      <alignment horizontal="left"/>
    </xf>
    <xf numFmtId="165" fontId="47" fillId="4" borderId="0" xfId="48" applyNumberFormat="1" applyFont="1" applyFill="1" applyAlignment="1">
      <alignment horizontal="right" vertical="center"/>
    </xf>
    <xf numFmtId="3" fontId="6" fillId="4" borderId="19" xfId="0" applyNumberFormat="1" applyFont="1" applyFill="1" applyBorder="1"/>
    <xf numFmtId="3" fontId="6" fillId="4" borderId="20" xfId="0" applyNumberFormat="1" applyFont="1" applyFill="1" applyBorder="1" applyAlignment="1">
      <alignment horizontal="right"/>
    </xf>
    <xf numFmtId="0" fontId="6" fillId="4" borderId="20" xfId="0" applyFont="1" applyFill="1" applyBorder="1"/>
    <xf numFmtId="0" fontId="6" fillId="4" borderId="10" xfId="0" applyFont="1" applyFill="1" applyBorder="1"/>
    <xf numFmtId="3" fontId="6" fillId="4" borderId="11" xfId="0" applyNumberFormat="1" applyFont="1" applyFill="1" applyBorder="1"/>
    <xf numFmtId="14" fontId="6" fillId="4" borderId="12" xfId="0" applyNumberFormat="1" applyFont="1" applyFill="1" applyBorder="1"/>
    <xf numFmtId="3" fontId="6" fillId="4" borderId="10" xfId="0" applyNumberFormat="1" applyFont="1" applyFill="1" applyBorder="1" applyAlignment="1">
      <alignment horizontal="center"/>
    </xf>
    <xf numFmtId="3" fontId="6" fillId="4" borderId="12" xfId="0" applyNumberFormat="1" applyFont="1" applyFill="1" applyBorder="1" applyAlignment="1">
      <alignment horizontal="right"/>
    </xf>
    <xf numFmtId="0" fontId="6" fillId="4" borderId="12" xfId="0" applyFont="1" applyFill="1" applyBorder="1"/>
    <xf numFmtId="0" fontId="6" fillId="4" borderId="14" xfId="0" applyFont="1" applyFill="1" applyBorder="1"/>
    <xf numFmtId="3" fontId="6" fillId="4" borderId="15" xfId="0" applyNumberFormat="1" applyFont="1" applyFill="1" applyBorder="1"/>
    <xf numFmtId="14" fontId="6" fillId="4" borderId="16" xfId="0" applyNumberFormat="1" applyFont="1" applyFill="1" applyBorder="1"/>
    <xf numFmtId="3" fontId="6" fillId="4" borderId="14" xfId="0" applyNumberFormat="1" applyFont="1" applyFill="1" applyBorder="1" applyAlignment="1">
      <alignment horizontal="center"/>
    </xf>
    <xf numFmtId="3" fontId="6" fillId="4" borderId="16" xfId="0" applyNumberFormat="1" applyFont="1" applyFill="1" applyBorder="1" applyAlignment="1">
      <alignment horizontal="right"/>
    </xf>
    <xf numFmtId="0" fontId="6" fillId="4" borderId="16" xfId="0" applyFont="1" applyFill="1" applyBorder="1"/>
    <xf numFmtId="165" fontId="6" fillId="4" borderId="23" xfId="0" applyNumberFormat="1" applyFont="1" applyFill="1" applyBorder="1" applyAlignment="1">
      <alignment horizontal="right"/>
    </xf>
    <xf numFmtId="14" fontId="6" fillId="4" borderId="24" xfId="0" applyNumberFormat="1" applyFont="1" applyFill="1" applyBorder="1" applyAlignment="1">
      <alignment horizontal="right"/>
    </xf>
    <xf numFmtId="14" fontId="6" fillId="4" borderId="25" xfId="0" applyNumberFormat="1" applyFont="1" applyFill="1" applyBorder="1" applyAlignment="1">
      <alignment horizontal="right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/>
    </xf>
    <xf numFmtId="0" fontId="0" fillId="4" borderId="6" xfId="0" applyFill="1" applyBorder="1" applyAlignment="1">
      <alignment horizontal="center" vertical="center"/>
    </xf>
    <xf numFmtId="4" fontId="0" fillId="4" borderId="6" xfId="0" applyNumberFormat="1" applyFill="1" applyBorder="1" applyAlignment="1">
      <alignment vertical="center"/>
    </xf>
    <xf numFmtId="0" fontId="0" fillId="4" borderId="6" xfId="0" applyFill="1" applyBorder="1" applyAlignment="1">
      <alignment horizontal="right" vertical="center"/>
    </xf>
    <xf numFmtId="14" fontId="0" fillId="4" borderId="6" xfId="0" applyNumberFormat="1" applyFill="1" applyBorder="1" applyAlignment="1">
      <alignment horizontal="right" vertical="center"/>
    </xf>
    <xf numFmtId="14" fontId="0" fillId="4" borderId="6" xfId="0" applyNumberFormat="1" applyFill="1" applyBorder="1" applyAlignment="1">
      <alignment horizontal="center" vertical="center"/>
    </xf>
    <xf numFmtId="4" fontId="0" fillId="4" borderId="7" xfId="0" applyNumberForma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4" fontId="3" fillId="0" borderId="25" xfId="0" applyNumberFormat="1" applyFont="1" applyBorder="1"/>
    <xf numFmtId="167" fontId="12" fillId="0" borderId="0" xfId="0" applyNumberFormat="1" applyFont="1"/>
    <xf numFmtId="0" fontId="6" fillId="11" borderId="22" xfId="0" applyFont="1" applyFill="1" applyBorder="1"/>
    <xf numFmtId="0" fontId="6" fillId="11" borderId="23" xfId="0" applyFont="1" applyFill="1" applyBorder="1"/>
    <xf numFmtId="14" fontId="6" fillId="11" borderId="24" xfId="0" applyNumberFormat="1" applyFont="1" applyFill="1" applyBorder="1"/>
    <xf numFmtId="0" fontId="6" fillId="11" borderId="24" xfId="0" applyFont="1" applyFill="1" applyBorder="1"/>
    <xf numFmtId="4" fontId="6" fillId="11" borderId="24" xfId="0" applyNumberFormat="1" applyFont="1" applyFill="1" applyBorder="1"/>
    <xf numFmtId="165" fontId="6" fillId="11" borderId="24" xfId="0" applyNumberFormat="1" applyFont="1" applyFill="1" applyBorder="1"/>
    <xf numFmtId="14" fontId="6" fillId="11" borderId="25" xfId="1" applyNumberFormat="1" applyFont="1" applyFill="1" applyBorder="1"/>
    <xf numFmtId="165" fontId="6" fillId="11" borderId="23" xfId="0" applyNumberFormat="1" applyFont="1" applyFill="1" applyBorder="1"/>
    <xf numFmtId="14" fontId="6" fillId="11" borderId="25" xfId="0" applyNumberFormat="1" applyFont="1" applyFill="1" applyBorder="1"/>
    <xf numFmtId="4" fontId="6" fillId="11" borderId="23" xfId="0" applyNumberFormat="1" applyFont="1" applyFill="1" applyBorder="1"/>
    <xf numFmtId="0" fontId="3" fillId="0" borderId="14" xfId="0" applyFont="1" applyBorder="1"/>
    <xf numFmtId="0" fontId="3" fillId="0" borderId="15" xfId="0" applyFont="1" applyBorder="1"/>
    <xf numFmtId="4" fontId="3" fillId="0" borderId="15" xfId="0" applyNumberFormat="1" applyFont="1" applyBorder="1"/>
    <xf numFmtId="165" fontId="3" fillId="0" borderId="15" xfId="0" applyNumberFormat="1" applyFont="1" applyBorder="1"/>
    <xf numFmtId="4" fontId="3" fillId="10" borderId="24" xfId="0" applyNumberFormat="1" applyFont="1" applyFill="1" applyBorder="1"/>
    <xf numFmtId="165" fontId="27" fillId="0" borderId="10" xfId="0" applyNumberFormat="1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14" fontId="27" fillId="0" borderId="12" xfId="0" applyNumberFormat="1" applyFont="1" applyBorder="1" applyAlignment="1">
      <alignment vertical="center"/>
    </xf>
    <xf numFmtId="14" fontId="6" fillId="0" borderId="7" xfId="0" applyNumberFormat="1" applyFont="1" applyBorder="1" applyAlignment="1">
      <alignment horizontal="right"/>
    </xf>
    <xf numFmtId="165" fontId="3" fillId="0" borderId="19" xfId="0" applyNumberFormat="1" applyFont="1" applyBorder="1"/>
    <xf numFmtId="165" fontId="3" fillId="0" borderId="11" xfId="0" applyNumberFormat="1" applyFont="1" applyBorder="1"/>
    <xf numFmtId="3" fontId="10" fillId="0" borderId="18" xfId="0" applyNumberFormat="1" applyFont="1" applyBorder="1" applyAlignment="1">
      <alignment horizontal="center"/>
    </xf>
    <xf numFmtId="3" fontId="10" fillId="0" borderId="20" xfId="0" applyNumberFormat="1" applyFont="1" applyBorder="1" applyAlignment="1">
      <alignment horizontal="center"/>
    </xf>
    <xf numFmtId="3" fontId="10" fillId="0" borderId="10" xfId="0" applyNumberFormat="1" applyFont="1" applyBorder="1" applyAlignment="1">
      <alignment horizontal="center"/>
    </xf>
    <xf numFmtId="3" fontId="10" fillId="0" borderId="12" xfId="0" applyNumberFormat="1" applyFont="1" applyBorder="1" applyAlignment="1">
      <alignment horizontal="center"/>
    </xf>
    <xf numFmtId="3" fontId="10" fillId="0" borderId="14" xfId="0" applyNumberFormat="1" applyFont="1" applyBorder="1" applyAlignment="1">
      <alignment horizontal="center"/>
    </xf>
    <xf numFmtId="3" fontId="10" fillId="0" borderId="16" xfId="0" applyNumberFormat="1" applyFont="1" applyBorder="1" applyAlignment="1">
      <alignment horizontal="center"/>
    </xf>
    <xf numFmtId="3" fontId="13" fillId="3" borderId="5" xfId="0" applyNumberFormat="1" applyFont="1" applyFill="1" applyBorder="1"/>
    <xf numFmtId="3" fontId="13" fillId="3" borderId="7" xfId="0" applyNumberFormat="1" applyFont="1" applyFill="1" applyBorder="1"/>
    <xf numFmtId="3" fontId="18" fillId="0" borderId="10" xfId="0" applyNumberFormat="1" applyFont="1" applyBorder="1" applyAlignment="1">
      <alignment horizontal="center"/>
    </xf>
    <xf numFmtId="3" fontId="18" fillId="0" borderId="12" xfId="0" applyNumberFormat="1" applyFont="1" applyBorder="1" applyAlignment="1">
      <alignment horizontal="center"/>
    </xf>
    <xf numFmtId="3" fontId="9" fillId="7" borderId="10" xfId="0" applyNumberFormat="1" applyFont="1" applyFill="1" applyBorder="1" applyAlignment="1">
      <alignment horizontal="center"/>
    </xf>
    <xf numFmtId="3" fontId="9" fillId="7" borderId="12" xfId="0" applyNumberFormat="1" applyFont="1" applyFill="1" applyBorder="1" applyAlignment="1">
      <alignment horizontal="center"/>
    </xf>
    <xf numFmtId="3" fontId="13" fillId="7" borderId="14" xfId="0" applyNumberFormat="1" applyFont="1" applyFill="1" applyBorder="1" applyAlignment="1">
      <alignment horizontal="center"/>
    </xf>
    <xf numFmtId="3" fontId="13" fillId="7" borderId="16" xfId="0" applyNumberFormat="1" applyFont="1" applyFill="1" applyBorder="1" applyAlignment="1">
      <alignment horizontal="center"/>
    </xf>
    <xf numFmtId="3" fontId="10" fillId="0" borderId="14" xfId="0" applyNumberFormat="1" applyFont="1" applyBorder="1" applyAlignment="1">
      <alignment horizontal="right" indent="1"/>
    </xf>
    <xf numFmtId="3" fontId="10" fillId="0" borderId="16" xfId="0" applyNumberFormat="1" applyFont="1" applyBorder="1" applyAlignment="1">
      <alignment horizontal="right" indent="1"/>
    </xf>
    <xf numFmtId="167" fontId="9" fillId="5" borderId="18" xfId="0" applyNumberFormat="1" applyFont="1" applyFill="1" applyBorder="1" applyAlignment="1">
      <alignment horizontal="center"/>
    </xf>
    <xf numFmtId="167" fontId="9" fillId="5" borderId="20" xfId="0" applyNumberFormat="1" applyFont="1" applyFill="1" applyBorder="1" applyAlignment="1">
      <alignment horizontal="center"/>
    </xf>
    <xf numFmtId="3" fontId="10" fillId="0" borderId="23" xfId="0" applyNumberFormat="1" applyFont="1" applyBorder="1"/>
    <xf numFmtId="3" fontId="10" fillId="0" borderId="24" xfId="0" applyNumberFormat="1" applyFont="1" applyBorder="1"/>
    <xf numFmtId="3" fontId="17" fillId="0" borderId="24" xfId="0" applyNumberFormat="1" applyFont="1" applyBorder="1"/>
    <xf numFmtId="3" fontId="10" fillId="0" borderId="25" xfId="0" applyNumberFormat="1" applyFont="1" applyBorder="1"/>
    <xf numFmtId="3" fontId="13" fillId="3" borderId="6" xfId="0" applyNumberFormat="1" applyFont="1" applyFill="1" applyBorder="1"/>
    <xf numFmtId="3" fontId="17" fillId="7" borderId="15" xfId="0" applyNumberFormat="1" applyFont="1" applyFill="1" applyBorder="1"/>
    <xf numFmtId="3" fontId="10" fillId="0" borderId="15" xfId="0" applyNumberFormat="1" applyFont="1" applyBorder="1" applyAlignment="1">
      <alignment horizontal="right" indent="1"/>
    </xf>
    <xf numFmtId="167" fontId="9" fillId="5" borderId="19" xfId="0" applyNumberFormat="1" applyFont="1" applyFill="1" applyBorder="1" applyAlignment="1">
      <alignment horizontal="center"/>
    </xf>
    <xf numFmtId="3" fontId="10" fillId="0" borderId="46" xfId="0" applyNumberFormat="1" applyFont="1" applyBorder="1" applyAlignment="1">
      <alignment horizontal="right" indent="1"/>
    </xf>
    <xf numFmtId="167" fontId="9" fillId="5" borderId="17" xfId="0" applyNumberFormat="1" applyFont="1" applyFill="1" applyBorder="1" applyAlignment="1">
      <alignment horizontal="center"/>
    </xf>
    <xf numFmtId="3" fontId="10" fillId="0" borderId="17" xfId="0" applyNumberFormat="1" applyFont="1" applyBorder="1"/>
    <xf numFmtId="3" fontId="10" fillId="0" borderId="9" xfId="0" applyNumberFormat="1" applyFont="1" applyBorder="1"/>
    <xf numFmtId="3" fontId="10" fillId="0" borderId="13" xfId="0" applyNumberFormat="1" applyFont="1" applyBorder="1"/>
    <xf numFmtId="3" fontId="13" fillId="3" borderId="26" xfId="0" applyNumberFormat="1" applyFont="1" applyFill="1" applyBorder="1"/>
    <xf numFmtId="3" fontId="10" fillId="0" borderId="46" xfId="0" applyNumberFormat="1" applyFont="1" applyBorder="1"/>
    <xf numFmtId="0" fontId="10" fillId="0" borderId="22" xfId="0" applyFont="1" applyBorder="1"/>
    <xf numFmtId="0" fontId="10" fillId="0" borderId="63" xfId="0" applyFont="1" applyBorder="1"/>
    <xf numFmtId="0" fontId="17" fillId="3" borderId="26" xfId="0" applyFont="1" applyFill="1" applyBorder="1"/>
    <xf numFmtId="0" fontId="10" fillId="0" borderId="22" xfId="0" applyFont="1" applyBorder="1" applyAlignment="1">
      <alignment horizontal="left" indent="1"/>
    </xf>
    <xf numFmtId="0" fontId="25" fillId="6" borderId="0" xfId="0" applyFont="1" applyFill="1"/>
    <xf numFmtId="0" fontId="16" fillId="4" borderId="0" xfId="0" applyFont="1" applyFill="1"/>
    <xf numFmtId="3" fontId="10" fillId="0" borderId="23" xfId="0" applyNumberFormat="1" applyFont="1" applyBorder="1" applyAlignment="1">
      <alignment horizontal="right" indent="1"/>
    </xf>
    <xf numFmtId="3" fontId="10" fillId="0" borderId="25" xfId="0" applyNumberFormat="1" applyFont="1" applyBorder="1" applyAlignment="1">
      <alignment horizontal="right" indent="1"/>
    </xf>
    <xf numFmtId="3" fontId="18" fillId="10" borderId="11" xfId="0" applyNumberFormat="1" applyFont="1" applyFill="1" applyBorder="1" applyAlignment="1">
      <alignment horizontal="right" indent="1"/>
    </xf>
    <xf numFmtId="3" fontId="18" fillId="10" borderId="11" xfId="0" applyNumberFormat="1" applyFont="1" applyFill="1" applyBorder="1"/>
    <xf numFmtId="3" fontId="9" fillId="3" borderId="11" xfId="0" applyNumberFormat="1" applyFont="1" applyFill="1" applyBorder="1"/>
    <xf numFmtId="3" fontId="9" fillId="3" borderId="11" xfId="0" applyNumberFormat="1" applyFont="1" applyFill="1" applyBorder="1" applyAlignment="1">
      <alignment horizontal="right" indent="1"/>
    </xf>
    <xf numFmtId="0" fontId="25" fillId="6" borderId="0" xfId="5" applyFont="1" applyFill="1" applyAlignment="1">
      <alignment horizontal="center"/>
    </xf>
    <xf numFmtId="14" fontId="0" fillId="4" borderId="34" xfId="0" applyNumberFormat="1" applyFill="1" applyBorder="1" applyAlignment="1">
      <alignment horizontal="center" vertical="center"/>
    </xf>
    <xf numFmtId="4" fontId="0" fillId="4" borderId="28" xfId="0" applyNumberFormat="1" applyFill="1" applyBorder="1" applyAlignment="1">
      <alignment vertical="center"/>
    </xf>
    <xf numFmtId="0" fontId="11" fillId="6" borderId="0" xfId="5" applyFont="1" applyFill="1" applyAlignment="1">
      <alignment horizontal="center"/>
    </xf>
    <xf numFmtId="49" fontId="11" fillId="6" borderId="0" xfId="5" applyNumberFormat="1" applyFont="1" applyFill="1" applyAlignment="1">
      <alignment horizontal="center"/>
    </xf>
    <xf numFmtId="14" fontId="11" fillId="6" borderId="0" xfId="5" applyNumberFormat="1" applyFont="1" applyFill="1" applyAlignment="1">
      <alignment horizontal="center"/>
    </xf>
    <xf numFmtId="170" fontId="11" fillId="6" borderId="0" xfId="5" applyNumberFormat="1" applyFont="1" applyFill="1" applyAlignment="1">
      <alignment horizontal="right"/>
    </xf>
    <xf numFmtId="165" fontId="11" fillId="6" borderId="0" xfId="5" applyNumberFormat="1" applyFont="1" applyFill="1" applyAlignment="1">
      <alignment horizontal="center"/>
    </xf>
    <xf numFmtId="49" fontId="51" fillId="6" borderId="0" xfId="5" applyNumberFormat="1" applyFont="1" applyFill="1" applyAlignment="1">
      <alignment horizontal="center"/>
    </xf>
    <xf numFmtId="14" fontId="2" fillId="0" borderId="0" xfId="0" applyNumberFormat="1" applyFont="1"/>
    <xf numFmtId="165" fontId="2" fillId="0" borderId="0" xfId="0" applyNumberFormat="1" applyFont="1"/>
    <xf numFmtId="49" fontId="2" fillId="0" borderId="0" xfId="0" applyNumberFormat="1" applyFont="1"/>
    <xf numFmtId="165" fontId="6" fillId="3" borderId="0" xfId="5" applyNumberFormat="1" applyFont="1" applyFill="1" applyAlignment="1">
      <alignment horizontal="right"/>
    </xf>
    <xf numFmtId="0" fontId="4" fillId="4" borderId="0" xfId="5" applyFont="1" applyFill="1" applyAlignment="1">
      <alignment horizontal="center"/>
    </xf>
    <xf numFmtId="49" fontId="6" fillId="0" borderId="0" xfId="0" applyNumberFormat="1" applyFont="1"/>
    <xf numFmtId="165" fontId="6" fillId="0" borderId="0" xfId="5" applyNumberFormat="1" applyFont="1" applyAlignment="1">
      <alignment horizontal="right"/>
    </xf>
    <xf numFmtId="0" fontId="2" fillId="10" borderId="0" xfId="0" applyFont="1" applyFill="1"/>
    <xf numFmtId="49" fontId="2" fillId="10" borderId="0" xfId="0" applyNumberFormat="1" applyFont="1" applyFill="1"/>
    <xf numFmtId="14" fontId="2" fillId="10" borderId="0" xfId="0" applyNumberFormat="1" applyFont="1" applyFill="1"/>
    <xf numFmtId="165" fontId="6" fillId="10" borderId="0" xfId="5" applyNumberFormat="1" applyFont="1" applyFill="1" applyAlignment="1">
      <alignment horizontal="right"/>
    </xf>
    <xf numFmtId="165" fontId="2" fillId="10" borderId="0" xfId="0" applyNumberFormat="1" applyFont="1" applyFill="1"/>
    <xf numFmtId="175" fontId="0" fillId="4" borderId="19" xfId="0" applyNumberFormat="1" applyFill="1" applyBorder="1" applyAlignment="1">
      <alignment horizontal="center"/>
    </xf>
    <xf numFmtId="175" fontId="0" fillId="4" borderId="11" xfId="0" applyNumberFormat="1" applyFill="1" applyBorder="1" applyAlignment="1">
      <alignment horizontal="center"/>
    </xf>
    <xf numFmtId="175" fontId="0" fillId="0" borderId="11" xfId="0" applyNumberFormat="1" applyBorder="1" applyAlignment="1">
      <alignment horizontal="center"/>
    </xf>
    <xf numFmtId="175" fontId="0" fillId="0" borderId="15" xfId="0" applyNumberFormat="1" applyBorder="1" applyAlignment="1">
      <alignment horizontal="center"/>
    </xf>
    <xf numFmtId="165" fontId="0" fillId="3" borderId="0" xfId="0" applyNumberFormat="1" applyFill="1"/>
    <xf numFmtId="0" fontId="28" fillId="0" borderId="0" xfId="6"/>
    <xf numFmtId="165" fontId="28" fillId="0" borderId="0" xfId="6" applyNumberFormat="1"/>
    <xf numFmtId="0" fontId="2" fillId="3" borderId="0" xfId="0" applyFont="1" applyFill="1"/>
    <xf numFmtId="17" fontId="0" fillId="0" borderId="0" xfId="0" applyNumberFormat="1"/>
    <xf numFmtId="3" fontId="9" fillId="5" borderId="5" xfId="0" applyNumberFormat="1" applyFont="1" applyFill="1" applyBorder="1" applyAlignment="1">
      <alignment horizontal="center"/>
    </xf>
    <xf numFmtId="3" fontId="9" fillId="5" borderId="6" xfId="0" applyNumberFormat="1" applyFont="1" applyFill="1" applyBorder="1" applyAlignment="1">
      <alignment horizontal="center"/>
    </xf>
    <xf numFmtId="3" fontId="9" fillId="5" borderId="7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3" fontId="9" fillId="5" borderId="37" xfId="0" applyNumberFormat="1" applyFont="1" applyFill="1" applyBorder="1" applyAlignment="1">
      <alignment horizontal="center"/>
    </xf>
    <xf numFmtId="3" fontId="9" fillId="5" borderId="3" xfId="0" applyNumberFormat="1" applyFont="1" applyFill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6" fillId="0" borderId="8" xfId="0" applyFont="1" applyBorder="1" applyAlignment="1">
      <alignment horizontal="left" vertical="center"/>
    </xf>
    <xf numFmtId="0" fontId="6" fillId="0" borderId="47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4" fontId="6" fillId="0" borderId="21" xfId="0" applyNumberFormat="1" applyFont="1" applyBorder="1" applyAlignment="1">
      <alignment horizontal="right" vertical="center"/>
    </xf>
    <xf numFmtId="4" fontId="6" fillId="0" borderId="45" xfId="0" applyNumberFormat="1" applyFont="1" applyBorder="1" applyAlignment="1">
      <alignment horizontal="right" vertical="center"/>
    </xf>
    <xf numFmtId="4" fontId="6" fillId="0" borderId="34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37" xfId="0" applyFont="1" applyBorder="1" applyAlignment="1">
      <alignment horizontal="center"/>
    </xf>
    <xf numFmtId="0" fontId="19" fillId="9" borderId="5" xfId="0" applyFont="1" applyFill="1" applyBorder="1" applyAlignment="1">
      <alignment horizontal="center"/>
    </xf>
    <xf numFmtId="0" fontId="19" fillId="9" borderId="6" xfId="0" applyFont="1" applyFill="1" applyBorder="1" applyAlignment="1">
      <alignment horizontal="center"/>
    </xf>
    <xf numFmtId="0" fontId="19" fillId="9" borderId="36" xfId="0" applyFont="1" applyFill="1" applyBorder="1" applyAlignment="1">
      <alignment horizontal="center"/>
    </xf>
    <xf numFmtId="0" fontId="19" fillId="9" borderId="7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166" fontId="4" fillId="2" borderId="26" xfId="0" applyNumberFormat="1" applyFont="1" applyFill="1" applyBorder="1" applyAlignment="1">
      <alignment horizontal="center"/>
    </xf>
    <xf numFmtId="166" fontId="4" fillId="2" borderId="26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166" fontId="4" fillId="2" borderId="4" xfId="0" applyNumberFormat="1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4" fontId="4" fillId="0" borderId="31" xfId="0" applyNumberFormat="1" applyFont="1" applyBorder="1" applyAlignment="1">
      <alignment horizontal="center"/>
    </xf>
    <xf numFmtId="4" fontId="4" fillId="0" borderId="44" xfId="0" applyNumberFormat="1" applyFont="1" applyBorder="1" applyAlignment="1">
      <alignment horizontal="center"/>
    </xf>
    <xf numFmtId="4" fontId="4" fillId="0" borderId="36" xfId="0" applyNumberFormat="1" applyFont="1" applyBorder="1" applyAlignment="1">
      <alignment horizontal="center"/>
    </xf>
    <xf numFmtId="4" fontId="4" fillId="0" borderId="37" xfId="0" applyNumberFormat="1" applyFont="1" applyBorder="1" applyAlignment="1">
      <alignment horizontal="center"/>
    </xf>
    <xf numFmtId="4" fontId="4" fillId="0" borderId="33" xfId="0" applyNumberFormat="1" applyFont="1" applyBorder="1" applyAlignment="1">
      <alignment horizontal="center"/>
    </xf>
    <xf numFmtId="4" fontId="4" fillId="0" borderId="32" xfId="0" applyNumberFormat="1" applyFont="1" applyBorder="1" applyAlignment="1">
      <alignment horizontal="center"/>
    </xf>
    <xf numFmtId="11" fontId="4" fillId="0" borderId="36" xfId="0" applyNumberFormat="1" applyFont="1" applyBorder="1" applyAlignment="1">
      <alignment horizontal="center"/>
    </xf>
    <xf numFmtId="11" fontId="4" fillId="0" borderId="37" xfId="0" applyNumberFormat="1" applyFont="1" applyBorder="1" applyAlignment="1">
      <alignment horizontal="center"/>
    </xf>
    <xf numFmtId="4" fontId="4" fillId="0" borderId="62" xfId="0" applyNumberFormat="1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4" fontId="6" fillId="0" borderId="6" xfId="0" applyNumberFormat="1" applyFont="1" applyBorder="1" applyAlignment="1">
      <alignment horizontal="center"/>
    </xf>
    <xf numFmtId="4" fontId="6" fillId="0" borderId="7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39" xfId="0" applyFont="1" applyBorder="1" applyAlignment="1">
      <alignment horizontal="center"/>
    </xf>
    <xf numFmtId="0" fontId="11" fillId="6" borderId="0" xfId="5" applyFont="1" applyFill="1" applyAlignment="1">
      <alignment horizontal="center"/>
    </xf>
    <xf numFmtId="0" fontId="21" fillId="6" borderId="0" xfId="5" applyFont="1" applyFill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19" xfId="0" applyNumberFormat="1" applyBorder="1" applyAlignment="1">
      <alignment horizontal="right" vertical="center"/>
    </xf>
    <xf numFmtId="14" fontId="0" fillId="0" borderId="11" xfId="0" applyNumberFormat="1" applyBorder="1" applyAlignment="1">
      <alignment horizontal="right" vertical="center"/>
    </xf>
    <xf numFmtId="14" fontId="0" fillId="0" borderId="15" xfId="0" applyNumberForma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" fontId="0" fillId="0" borderId="19" xfId="0" applyNumberFormat="1" applyBorder="1" applyAlignment="1">
      <alignment horizontal="right" vertical="center"/>
    </xf>
    <xf numFmtId="4" fontId="0" fillId="0" borderId="11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14" fontId="0" fillId="0" borderId="34" xfId="0" applyNumberFormat="1" applyBorder="1" applyAlignment="1">
      <alignment horizontal="right" vertical="center"/>
    </xf>
    <xf numFmtId="0" fontId="0" fillId="0" borderId="27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4" fontId="0" fillId="0" borderId="34" xfId="0" applyNumberFormat="1" applyBorder="1" applyAlignment="1">
      <alignment horizontal="right" vertical="center"/>
    </xf>
    <xf numFmtId="4" fontId="0" fillId="0" borderId="34" xfId="0" applyNumberFormat="1" applyBorder="1" applyAlignment="1">
      <alignment vertical="center"/>
    </xf>
    <xf numFmtId="4" fontId="0" fillId="0" borderId="15" xfId="0" applyNumberFormat="1" applyBorder="1" applyAlignment="1">
      <alignment vertical="center"/>
    </xf>
    <xf numFmtId="0" fontId="44" fillId="0" borderId="0" xfId="48" applyFont="1" applyAlignment="1">
      <alignment horizontal="center"/>
    </xf>
    <xf numFmtId="0" fontId="45" fillId="4" borderId="0" xfId="48" applyFont="1" applyFill="1" applyAlignment="1">
      <alignment horizontal="center"/>
    </xf>
    <xf numFmtId="165" fontId="46" fillId="0" borderId="0" xfId="48" applyNumberFormat="1" applyFont="1" applyAlignment="1">
      <alignment horizontal="right" vertical="center"/>
    </xf>
    <xf numFmtId="165" fontId="46" fillId="0" borderId="0" xfId="48" applyNumberFormat="1" applyFont="1" applyAlignment="1">
      <alignment horizontal="center"/>
    </xf>
    <xf numFmtId="0" fontId="49" fillId="0" borderId="0" xfId="48" applyFont="1" applyAlignment="1">
      <alignment horizontal="center"/>
    </xf>
    <xf numFmtId="0" fontId="50" fillId="0" borderId="0" xfId="48" applyFont="1" applyAlignment="1">
      <alignment horizontal="center"/>
    </xf>
  </cellXfs>
  <cellStyles count="49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Insatisfaisant" xfId="13" builtinId="27" customBuiltin="1"/>
    <cellStyle name="Milliers" xfId="1" builtinId="3"/>
    <cellStyle name="Milliers 2" xfId="2" xr:uid="{00000000-0005-0000-0000-00001F000000}"/>
    <cellStyle name="Neutre" xfId="14" builtinId="28" customBuiltin="1"/>
    <cellStyle name="Normal" xfId="0" builtinId="0"/>
    <cellStyle name="Normal 2" xfId="3" xr:uid="{00000000-0005-0000-0000-000022000000}"/>
    <cellStyle name="Normal 2 2" xfId="48" xr:uid="{00000000-0005-0000-0000-000023000000}"/>
    <cellStyle name="Normal 3" xfId="6" xr:uid="{00000000-0005-0000-0000-000024000000}"/>
    <cellStyle name="Normal_NOUR" xfId="5" xr:uid="{00000000-0005-0000-0000-000025000000}"/>
    <cellStyle name="Note" xfId="21" builtinId="10" customBuiltin="1"/>
    <cellStyle name="Pourcentage 2" xfId="4" xr:uid="{00000000-0005-0000-0000-000026000000}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2"/>
  <sheetViews>
    <sheetView topLeftCell="A64" zoomScale="85" zoomScaleNormal="85" workbookViewId="0">
      <selection activeCell="A51" sqref="A51:XFD51"/>
    </sheetView>
  </sheetViews>
  <sheetFormatPr baseColWidth="10" defaultColWidth="11.42578125" defaultRowHeight="15" x14ac:dyDescent="0.25"/>
  <cols>
    <col min="1" max="1" width="32.42578125" style="6" bestFit="1" customWidth="1"/>
    <col min="2" max="9" width="16.85546875" style="20" customWidth="1"/>
    <col min="10" max="13" width="16.85546875" style="6" customWidth="1"/>
    <col min="14" max="14" width="12.85546875" style="6" bestFit="1" customWidth="1"/>
    <col min="15" max="15" width="13.85546875" style="6" customWidth="1"/>
    <col min="16" max="16384" width="11.42578125" style="6"/>
  </cols>
  <sheetData>
    <row r="1" spans="1:15" s="5" customFormat="1" ht="15.75" customHeight="1" thickBot="1" x14ac:dyDescent="0.25">
      <c r="B1" s="614" t="s">
        <v>58</v>
      </c>
      <c r="C1" s="616"/>
      <c r="D1" s="611" t="s">
        <v>22</v>
      </c>
      <c r="E1" s="612"/>
      <c r="F1" s="612"/>
      <c r="G1" s="612"/>
      <c r="H1" s="612"/>
      <c r="I1" s="613"/>
      <c r="J1" s="37" t="s">
        <v>66</v>
      </c>
      <c r="K1" s="614" t="s">
        <v>254</v>
      </c>
      <c r="L1" s="615"/>
      <c r="M1" s="37" t="s">
        <v>698</v>
      </c>
    </row>
    <row r="2" spans="1:15" ht="15.75" thickBot="1" x14ac:dyDescent="0.3">
      <c r="B2" s="49" t="s">
        <v>56</v>
      </c>
      <c r="C2" s="51" t="s">
        <v>1202</v>
      </c>
      <c r="D2" s="49" t="s">
        <v>57</v>
      </c>
      <c r="E2" s="50" t="s">
        <v>506</v>
      </c>
      <c r="F2" s="50" t="s">
        <v>56</v>
      </c>
      <c r="G2" s="50" t="s">
        <v>1202</v>
      </c>
      <c r="H2" s="50" t="s">
        <v>72</v>
      </c>
      <c r="I2" s="51" t="s">
        <v>73</v>
      </c>
      <c r="J2" s="106" t="s">
        <v>56</v>
      </c>
      <c r="K2" s="49" t="s">
        <v>67</v>
      </c>
      <c r="L2" s="51" t="s">
        <v>72</v>
      </c>
      <c r="M2" s="106" t="s">
        <v>56</v>
      </c>
    </row>
    <row r="3" spans="1:15" s="8" customFormat="1" ht="15.75" thickBot="1" x14ac:dyDescent="0.3">
      <c r="A3" s="7" t="s">
        <v>1206</v>
      </c>
      <c r="B3" s="222">
        <v>-189741.3</v>
      </c>
      <c r="C3" s="224">
        <v>211592.39199999999</v>
      </c>
      <c r="D3" s="222">
        <v>3113.9349999999999</v>
      </c>
      <c r="E3" s="223">
        <v>13990.431</v>
      </c>
      <c r="F3" s="223">
        <v>-2879794.2570000002</v>
      </c>
      <c r="G3" s="223">
        <v>525991.66899999999</v>
      </c>
      <c r="H3" s="223">
        <v>95109.6</v>
      </c>
      <c r="I3" s="224">
        <v>4.21</v>
      </c>
      <c r="J3" s="221">
        <v>-824.904</v>
      </c>
      <c r="K3" s="222">
        <v>-5417.96</v>
      </c>
      <c r="L3" s="224">
        <v>5.69</v>
      </c>
      <c r="M3" s="221">
        <v>-8298.6620000000003</v>
      </c>
    </row>
    <row r="4" spans="1:15" ht="15.75" thickBot="1" x14ac:dyDescent="0.3">
      <c r="A4" s="167" t="s">
        <v>26</v>
      </c>
      <c r="B4" s="226">
        <f t="shared" ref="B4:L4" si="0">SUM(B5:B8)</f>
        <v>20578.603999999999</v>
      </c>
      <c r="C4" s="228">
        <f t="shared" si="0"/>
        <v>0</v>
      </c>
      <c r="D4" s="226">
        <f t="shared" si="0"/>
        <v>0</v>
      </c>
      <c r="E4" s="227">
        <f t="shared" si="0"/>
        <v>332.6</v>
      </c>
      <c r="F4" s="227">
        <f t="shared" si="0"/>
        <v>0</v>
      </c>
      <c r="G4" s="227">
        <f t="shared" si="0"/>
        <v>0</v>
      </c>
      <c r="H4" s="227">
        <f t="shared" si="0"/>
        <v>220300</v>
      </c>
      <c r="I4" s="228">
        <f t="shared" si="0"/>
        <v>0</v>
      </c>
      <c r="J4" s="225">
        <f t="shared" si="0"/>
        <v>0</v>
      </c>
      <c r="K4" s="226">
        <f t="shared" si="0"/>
        <v>0</v>
      </c>
      <c r="L4" s="228">
        <f t="shared" si="0"/>
        <v>0</v>
      </c>
      <c r="M4" s="225">
        <f t="shared" ref="M4" si="1">SUM(M5:M8)</f>
        <v>0</v>
      </c>
    </row>
    <row r="5" spans="1:15" x14ac:dyDescent="0.25">
      <c r="A5" s="168" t="s">
        <v>55</v>
      </c>
      <c r="B5" s="536">
        <v>20578.603999999999</v>
      </c>
      <c r="C5" s="537"/>
      <c r="D5" s="113"/>
      <c r="E5" s="285">
        <v>332.6</v>
      </c>
      <c r="F5" s="285"/>
      <c r="G5" s="285"/>
      <c r="H5" s="285"/>
      <c r="I5" s="114"/>
      <c r="J5" s="564"/>
      <c r="K5" s="113"/>
      <c r="L5" s="114"/>
      <c r="M5" s="105"/>
    </row>
    <row r="6" spans="1:15" x14ac:dyDescent="0.25">
      <c r="A6" s="168" t="s">
        <v>53</v>
      </c>
      <c r="B6" s="538"/>
      <c r="C6" s="539"/>
      <c r="D6" s="75"/>
      <c r="E6" s="32"/>
      <c r="F6" s="32"/>
      <c r="G6" s="32"/>
      <c r="H6" s="32"/>
      <c r="I6" s="30"/>
      <c r="J6" s="565"/>
      <c r="K6" s="75"/>
      <c r="L6" s="30"/>
      <c r="M6" s="77"/>
    </row>
    <row r="7" spans="1:15" x14ac:dyDescent="0.25">
      <c r="A7" s="168" t="s">
        <v>54</v>
      </c>
      <c r="B7" s="538"/>
      <c r="C7" s="539"/>
      <c r="D7" s="75"/>
      <c r="E7" s="32"/>
      <c r="F7" s="32"/>
      <c r="G7" s="32"/>
      <c r="H7" s="32">
        <f>140300+80000</f>
        <v>220300</v>
      </c>
      <c r="I7" s="30"/>
      <c r="J7" s="565"/>
      <c r="K7" s="75"/>
      <c r="L7" s="30"/>
      <c r="M7" s="77"/>
    </row>
    <row r="8" spans="1:15" ht="15.75" thickBot="1" x14ac:dyDescent="0.3">
      <c r="A8" s="569" t="s">
        <v>27</v>
      </c>
      <c r="B8" s="540"/>
      <c r="C8" s="541"/>
      <c r="D8" s="554"/>
      <c r="E8" s="555"/>
      <c r="F8" s="555"/>
      <c r="G8" s="555"/>
      <c r="H8" s="556"/>
      <c r="I8" s="557"/>
      <c r="J8" s="566"/>
      <c r="K8" s="554"/>
      <c r="L8" s="557"/>
      <c r="M8" s="568"/>
    </row>
    <row r="9" spans="1:15" s="148" customFormat="1" ht="15.75" thickBot="1" x14ac:dyDescent="0.3">
      <c r="A9" s="571" t="s">
        <v>28</v>
      </c>
      <c r="B9" s="542">
        <f>B10+B11+B12+B13+B14+B25</f>
        <v>841341.80499999982</v>
      </c>
      <c r="C9" s="543">
        <f>C10+C11+C12+C13+C14+C25</f>
        <v>75000</v>
      </c>
      <c r="D9" s="542">
        <f>D10+D11+D12+D13+D14</f>
        <v>0</v>
      </c>
      <c r="E9" s="558">
        <f>E10+E11+E12+E13+E14</f>
        <v>1000</v>
      </c>
      <c r="F9" s="558">
        <f>F14+F10+F11+F12+F13</f>
        <v>5729000</v>
      </c>
      <c r="G9" s="558">
        <f>G14+G10+G11+G12+G13</f>
        <v>465000</v>
      </c>
      <c r="H9" s="558">
        <f>H14</f>
        <v>129408.26</v>
      </c>
      <c r="I9" s="543">
        <f>I14</f>
        <v>0</v>
      </c>
      <c r="J9" s="567">
        <f>J10+J11+J13+J14+J23+J30</f>
        <v>10000</v>
      </c>
      <c r="K9" s="542">
        <f>K10+K11+K13+K14+K23+K30</f>
        <v>15000</v>
      </c>
      <c r="L9" s="543">
        <f>L10+L11+L13+L14+L23+L30</f>
        <v>0</v>
      </c>
      <c r="M9" s="567">
        <f>M10+M11+M13+M14+M24+M30</f>
        <v>4075000</v>
      </c>
      <c r="O9" s="149"/>
    </row>
    <row r="10" spans="1:15" x14ac:dyDescent="0.25">
      <c r="A10" s="570" t="s">
        <v>234</v>
      </c>
      <c r="B10" s="536">
        <f>CT!D264</f>
        <v>691341.80499999982</v>
      </c>
      <c r="C10" s="537"/>
      <c r="D10" s="113"/>
      <c r="E10" s="285">
        <v>1000</v>
      </c>
      <c r="F10" s="285">
        <f>B70-E10</f>
        <v>854000</v>
      </c>
      <c r="G10" s="285">
        <f>+C70</f>
        <v>285000</v>
      </c>
      <c r="H10" s="285"/>
      <c r="I10" s="114"/>
      <c r="J10" s="105">
        <f>D74+F74</f>
        <v>10000</v>
      </c>
      <c r="K10" s="103">
        <f>+F73+D73</f>
        <v>15000</v>
      </c>
      <c r="L10" s="104"/>
      <c r="M10" s="105">
        <f>H74+J74</f>
        <v>0</v>
      </c>
      <c r="O10" s="102"/>
    </row>
    <row r="11" spans="1:15" x14ac:dyDescent="0.25">
      <c r="A11" s="168" t="s">
        <v>54</v>
      </c>
      <c r="B11" s="538"/>
      <c r="C11" s="539">
        <v>30000</v>
      </c>
      <c r="D11" s="75"/>
      <c r="E11" s="32"/>
      <c r="F11" s="32"/>
      <c r="G11" s="32"/>
      <c r="H11" s="32"/>
      <c r="I11" s="30"/>
      <c r="J11" s="77"/>
      <c r="K11" s="75"/>
      <c r="L11" s="30"/>
      <c r="M11" s="77"/>
      <c r="O11" s="102"/>
    </row>
    <row r="12" spans="1:15" x14ac:dyDescent="0.25">
      <c r="A12" s="168" t="s">
        <v>235</v>
      </c>
      <c r="B12" s="538"/>
      <c r="C12" s="539">
        <v>45000</v>
      </c>
      <c r="D12" s="75"/>
      <c r="E12" s="32"/>
      <c r="F12" s="32"/>
      <c r="G12" s="32">
        <v>180000</v>
      </c>
      <c r="H12" s="32"/>
      <c r="I12" s="30"/>
      <c r="J12" s="77"/>
      <c r="K12" s="75"/>
      <c r="L12" s="30"/>
      <c r="M12" s="77"/>
    </row>
    <row r="13" spans="1:15" x14ac:dyDescent="0.25">
      <c r="A13" s="168" t="s">
        <v>53</v>
      </c>
      <c r="B13" s="538">
        <v>150000</v>
      </c>
      <c r="C13" s="539"/>
      <c r="D13" s="75"/>
      <c r="E13" s="32"/>
      <c r="F13" s="32"/>
      <c r="G13" s="32"/>
      <c r="H13" s="32"/>
      <c r="I13" s="30"/>
      <c r="J13" s="77"/>
      <c r="K13" s="75"/>
      <c r="L13" s="30"/>
      <c r="M13" s="77"/>
      <c r="O13" s="230"/>
    </row>
    <row r="14" spans="1:15" s="5" customFormat="1" ht="14.25" x14ac:dyDescent="0.2">
      <c r="A14" s="10" t="s">
        <v>27</v>
      </c>
      <c r="B14" s="544">
        <v>0</v>
      </c>
      <c r="C14" s="545"/>
      <c r="D14" s="26">
        <f>SUM(D15:D30)</f>
        <v>0</v>
      </c>
      <c r="E14" s="33">
        <f>SUM(E15:E30)</f>
        <v>0</v>
      </c>
      <c r="F14" s="33">
        <f>SUM(F15:F32)</f>
        <v>4875000</v>
      </c>
      <c r="G14" s="33">
        <f>SUM(G15:G32)</f>
        <v>0</v>
      </c>
      <c r="H14" s="33">
        <f>SUM(H15:H31)</f>
        <v>129408.26</v>
      </c>
      <c r="I14" s="25">
        <f>SUM(I15:I31)</f>
        <v>0</v>
      </c>
      <c r="J14" s="25">
        <f>SUM(J15:J21)</f>
        <v>0</v>
      </c>
      <c r="K14" s="26">
        <f>SUM(K15:K21)</f>
        <v>0</v>
      </c>
      <c r="L14" s="25">
        <f>SUM(L15:L30)</f>
        <v>0</v>
      </c>
      <c r="M14" s="25">
        <f>SUM(M15:M23)</f>
        <v>0</v>
      </c>
      <c r="O14" s="231"/>
    </row>
    <row r="15" spans="1:15" x14ac:dyDescent="0.25">
      <c r="A15" s="169" t="s">
        <v>29</v>
      </c>
      <c r="B15" s="538"/>
      <c r="C15" s="539"/>
      <c r="D15" s="75"/>
      <c r="E15" s="32"/>
      <c r="F15" s="100">
        <f>H71*3.28</f>
        <v>0</v>
      </c>
      <c r="G15" s="100"/>
      <c r="H15" s="100"/>
      <c r="I15" s="30"/>
      <c r="J15" s="77"/>
      <c r="K15" s="75"/>
      <c r="L15" s="30"/>
      <c r="M15" s="77"/>
    </row>
    <row r="16" spans="1:15" x14ac:dyDescent="0.25">
      <c r="A16" s="169" t="s">
        <v>30</v>
      </c>
      <c r="B16" s="538"/>
      <c r="C16" s="539"/>
      <c r="D16" s="75"/>
      <c r="E16" s="32"/>
      <c r="F16" s="32"/>
      <c r="G16" s="32"/>
      <c r="H16" s="32"/>
      <c r="I16" s="286"/>
      <c r="J16" s="77"/>
      <c r="K16" s="75"/>
      <c r="L16" s="30"/>
      <c r="M16" s="77"/>
    </row>
    <row r="17" spans="1:13" x14ac:dyDescent="0.25">
      <c r="A17" s="169" t="s">
        <v>651</v>
      </c>
      <c r="B17" s="538"/>
      <c r="C17" s="539"/>
      <c r="D17" s="75"/>
      <c r="E17" s="32"/>
      <c r="F17" s="32"/>
      <c r="G17" s="32"/>
      <c r="H17" s="579">
        <f>+EXPORT!M84+EXPORT!M85+EXPORT!M86+EXPORT!M87</f>
        <v>129408.26</v>
      </c>
      <c r="I17" s="287"/>
      <c r="J17" s="77"/>
      <c r="K17" s="75"/>
      <c r="L17" s="30"/>
      <c r="M17" s="77"/>
    </row>
    <row r="18" spans="1:13" x14ac:dyDescent="0.25">
      <c r="A18" s="169" t="s">
        <v>92</v>
      </c>
      <c r="B18" s="538"/>
      <c r="C18" s="539"/>
      <c r="D18" s="75"/>
      <c r="E18" s="32"/>
      <c r="F18" s="32"/>
      <c r="G18" s="32"/>
      <c r="H18" s="60"/>
      <c r="I18" s="287"/>
      <c r="J18" s="77"/>
      <c r="K18" s="75"/>
      <c r="L18" s="30"/>
      <c r="M18" s="77"/>
    </row>
    <row r="19" spans="1:13" x14ac:dyDescent="0.25">
      <c r="A19" s="169" t="s">
        <v>691</v>
      </c>
      <c r="B19" s="538"/>
      <c r="C19" s="539"/>
      <c r="D19" s="75"/>
      <c r="E19" s="32"/>
      <c r="F19" s="32"/>
      <c r="G19" s="32"/>
      <c r="H19" s="60"/>
      <c r="I19" s="30"/>
      <c r="J19" s="77"/>
      <c r="K19" s="75"/>
      <c r="L19" s="30"/>
      <c r="M19" s="77"/>
    </row>
    <row r="20" spans="1:13" x14ac:dyDescent="0.25">
      <c r="A20" s="169" t="s">
        <v>969</v>
      </c>
      <c r="B20" s="538"/>
      <c r="C20" s="539"/>
      <c r="D20" s="75"/>
      <c r="E20" s="32"/>
      <c r="F20" s="32"/>
      <c r="G20" s="32"/>
      <c r="H20" s="60"/>
      <c r="I20" s="30"/>
      <c r="J20" s="77"/>
      <c r="K20" s="75"/>
      <c r="L20" s="30"/>
      <c r="M20" s="77"/>
    </row>
    <row r="21" spans="1:13" x14ac:dyDescent="0.25">
      <c r="A21" s="169" t="s">
        <v>31</v>
      </c>
      <c r="B21" s="538"/>
      <c r="C21" s="539"/>
      <c r="D21" s="75"/>
      <c r="E21" s="32"/>
      <c r="F21" s="100"/>
      <c r="G21" s="100"/>
      <c r="H21" s="60"/>
      <c r="I21" s="30"/>
      <c r="J21" s="77"/>
      <c r="K21" s="75"/>
      <c r="L21" s="30"/>
      <c r="M21" s="77"/>
    </row>
    <row r="22" spans="1:13" x14ac:dyDescent="0.25">
      <c r="A22" s="169" t="s">
        <v>238</v>
      </c>
      <c r="B22" s="538"/>
      <c r="C22" s="539"/>
      <c r="D22" s="75"/>
      <c r="E22" s="32"/>
      <c r="F22" s="32"/>
      <c r="G22" s="32"/>
      <c r="H22" s="60"/>
      <c r="I22" s="30"/>
      <c r="J22" s="77"/>
      <c r="K22" s="75"/>
      <c r="L22" s="30"/>
      <c r="M22" s="77"/>
    </row>
    <row r="23" spans="1:13" x14ac:dyDescent="0.25">
      <c r="A23" s="168" t="s">
        <v>247</v>
      </c>
      <c r="B23" s="538"/>
      <c r="C23" s="539"/>
      <c r="D23" s="288"/>
      <c r="E23" s="93"/>
      <c r="F23" s="100">
        <v>2300000</v>
      </c>
      <c r="G23" s="100"/>
      <c r="H23" s="100"/>
      <c r="I23" s="287"/>
      <c r="J23" s="77"/>
      <c r="K23" s="75"/>
      <c r="L23" s="30"/>
      <c r="M23" s="77"/>
    </row>
    <row r="24" spans="1:13" x14ac:dyDescent="0.25">
      <c r="A24" s="168" t="s">
        <v>45</v>
      </c>
      <c r="B24" s="538"/>
      <c r="C24" s="539"/>
      <c r="D24" s="288"/>
      <c r="E24" s="93"/>
      <c r="F24" s="578">
        <v>1000000</v>
      </c>
      <c r="G24" s="100"/>
      <c r="H24" s="32"/>
      <c r="I24" s="30"/>
      <c r="J24" s="77"/>
      <c r="K24" s="75"/>
      <c r="L24" s="30"/>
      <c r="M24" s="77">
        <v>2500000</v>
      </c>
    </row>
    <row r="25" spans="1:13" x14ac:dyDescent="0.25">
      <c r="A25" s="168" t="s">
        <v>89</v>
      </c>
      <c r="B25" s="544"/>
      <c r="C25" s="545"/>
      <c r="D25" s="288"/>
      <c r="E25" s="93"/>
      <c r="F25" s="100"/>
      <c r="G25" s="100"/>
      <c r="H25" s="32"/>
      <c r="I25" s="30"/>
      <c r="J25" s="77"/>
      <c r="K25" s="75"/>
      <c r="L25" s="30"/>
      <c r="M25" s="77"/>
    </row>
    <row r="26" spans="1:13" x14ac:dyDescent="0.25">
      <c r="A26" s="168" t="s">
        <v>93</v>
      </c>
      <c r="B26" s="538"/>
      <c r="C26" s="539"/>
      <c r="D26" s="288"/>
      <c r="E26" s="93"/>
      <c r="F26" s="100"/>
      <c r="G26" s="100"/>
      <c r="H26" s="32"/>
      <c r="I26" s="30"/>
      <c r="J26" s="77"/>
      <c r="K26" s="75"/>
      <c r="L26" s="30"/>
      <c r="M26" s="77"/>
    </row>
    <row r="27" spans="1:13" x14ac:dyDescent="0.25">
      <c r="A27" s="168" t="s">
        <v>2</v>
      </c>
      <c r="B27" s="538"/>
      <c r="C27" s="539"/>
      <c r="D27" s="288"/>
      <c r="E27" s="93"/>
      <c r="F27" s="100"/>
      <c r="G27" s="100"/>
      <c r="H27" s="32"/>
      <c r="I27" s="30"/>
      <c r="J27" s="284"/>
      <c r="K27" s="75"/>
      <c r="L27" s="30"/>
      <c r="M27" s="284"/>
    </row>
    <row r="28" spans="1:13" x14ac:dyDescent="0.25">
      <c r="A28" s="168" t="s">
        <v>85</v>
      </c>
      <c r="B28" s="538"/>
      <c r="C28" s="539"/>
      <c r="D28" s="288"/>
      <c r="E28" s="93"/>
      <c r="F28" s="33"/>
      <c r="G28" s="33"/>
      <c r="H28" s="32"/>
      <c r="I28" s="30"/>
      <c r="J28" s="77"/>
      <c r="K28" s="75"/>
      <c r="L28" s="30"/>
      <c r="M28" s="77"/>
    </row>
    <row r="29" spans="1:13" x14ac:dyDescent="0.25">
      <c r="A29" s="168" t="s">
        <v>246</v>
      </c>
      <c r="B29" s="538"/>
      <c r="C29" s="539"/>
      <c r="D29" s="288"/>
      <c r="E29" s="93"/>
      <c r="F29" s="100">
        <f>+M80</f>
        <v>1575000</v>
      </c>
      <c r="G29" s="100"/>
      <c r="H29" s="32"/>
      <c r="I29" s="30"/>
      <c r="J29" s="77"/>
      <c r="K29" s="75"/>
      <c r="L29" s="30"/>
      <c r="M29" s="77"/>
    </row>
    <row r="30" spans="1:13" ht="15.75" x14ac:dyDescent="0.25">
      <c r="A30" s="168" t="s">
        <v>732</v>
      </c>
      <c r="B30" s="538"/>
      <c r="C30" s="539"/>
      <c r="D30" s="288"/>
      <c r="E30" s="93"/>
      <c r="F30" s="32"/>
      <c r="G30" s="32"/>
      <c r="H30" s="32"/>
      <c r="I30" s="30"/>
      <c r="J30" s="77"/>
      <c r="K30" s="75"/>
      <c r="L30" s="30"/>
      <c r="M30" s="466">
        <f>F72</f>
        <v>1575000</v>
      </c>
    </row>
    <row r="31" spans="1:13" x14ac:dyDescent="0.25">
      <c r="A31" s="170" t="s">
        <v>78</v>
      </c>
      <c r="B31" s="546"/>
      <c r="C31" s="547"/>
      <c r="D31" s="76"/>
      <c r="E31" s="38"/>
      <c r="F31" s="229"/>
      <c r="G31" s="229"/>
      <c r="H31" s="38"/>
      <c r="I31" s="39"/>
      <c r="J31" s="78"/>
      <c r="K31" s="76"/>
      <c r="L31" s="39"/>
      <c r="M31" s="78"/>
    </row>
    <row r="32" spans="1:13" ht="15.75" thickBot="1" x14ac:dyDescent="0.3">
      <c r="A32" s="170" t="s">
        <v>45</v>
      </c>
      <c r="B32" s="548"/>
      <c r="C32" s="549"/>
      <c r="D32" s="94"/>
      <c r="E32" s="559"/>
      <c r="F32" s="559"/>
      <c r="G32" s="559"/>
      <c r="H32" s="559"/>
      <c r="I32" s="95"/>
      <c r="J32" s="109"/>
      <c r="K32" s="94"/>
      <c r="L32" s="95"/>
      <c r="M32" s="109"/>
    </row>
    <row r="33" spans="1:18" ht="15.75" thickBot="1" x14ac:dyDescent="0.3">
      <c r="A33" s="9" t="s">
        <v>32</v>
      </c>
      <c r="B33" s="107" t="e">
        <f t="shared" ref="B33:M33" si="2">B34+B51+B82</f>
        <v>#REF!</v>
      </c>
      <c r="C33" s="108">
        <f t="shared" si="2"/>
        <v>285000</v>
      </c>
      <c r="D33" s="107">
        <f t="shared" si="2"/>
        <v>0</v>
      </c>
      <c r="E33" s="111" t="e">
        <f t="shared" si="2"/>
        <v>#REF!</v>
      </c>
      <c r="F33" s="111" t="e">
        <f t="shared" si="2"/>
        <v>#REF!</v>
      </c>
      <c r="G33" s="111">
        <f t="shared" si="2"/>
        <v>718755.83999999997</v>
      </c>
      <c r="H33" s="111">
        <f t="shared" si="2"/>
        <v>349678.15</v>
      </c>
      <c r="I33" s="108">
        <f t="shared" si="2"/>
        <v>0</v>
      </c>
      <c r="J33" s="112" t="e">
        <f t="shared" si="2"/>
        <v>#REF!</v>
      </c>
      <c r="K33" s="107">
        <f t="shared" si="2"/>
        <v>6000</v>
      </c>
      <c r="L33" s="108">
        <f t="shared" si="2"/>
        <v>0</v>
      </c>
      <c r="M33" s="112">
        <f t="shared" si="2"/>
        <v>3471250</v>
      </c>
    </row>
    <row r="34" spans="1:18" s="5" customFormat="1" ht="14.25" x14ac:dyDescent="0.2">
      <c r="A34" s="10" t="s">
        <v>33</v>
      </c>
      <c r="B34" s="96"/>
      <c r="C34" s="98"/>
      <c r="D34" s="96">
        <f t="shared" ref="D34:K34" si="3">SUM(D35:D50)</f>
        <v>0</v>
      </c>
      <c r="E34" s="97">
        <f t="shared" si="3"/>
        <v>0</v>
      </c>
      <c r="F34" s="97">
        <f t="shared" si="3"/>
        <v>914780.16000000003</v>
      </c>
      <c r="G34" s="97">
        <f t="shared" si="3"/>
        <v>718755.83999999997</v>
      </c>
      <c r="H34" s="97">
        <f t="shared" si="3"/>
        <v>349678.15</v>
      </c>
      <c r="I34" s="98">
        <f>SUM(I35:I50)</f>
        <v>0</v>
      </c>
      <c r="J34" s="110">
        <f t="shared" si="3"/>
        <v>0</v>
      </c>
      <c r="K34" s="96">
        <f t="shared" si="3"/>
        <v>0</v>
      </c>
      <c r="L34" s="98">
        <f>SUM(L35:L50)</f>
        <v>0</v>
      </c>
      <c r="M34" s="110">
        <f t="shared" ref="M34" si="4">SUM(M35:M50)</f>
        <v>0</v>
      </c>
    </row>
    <row r="35" spans="1:18" x14ac:dyDescent="0.25">
      <c r="A35" s="171" t="s">
        <v>327</v>
      </c>
      <c r="B35" s="172"/>
      <c r="C35" s="174"/>
      <c r="D35" s="24"/>
      <c r="E35" s="35"/>
      <c r="F35" s="35"/>
      <c r="G35" s="35"/>
      <c r="H35" s="35"/>
      <c r="I35" s="23"/>
      <c r="J35" s="79"/>
      <c r="K35" s="24"/>
      <c r="L35" s="23"/>
      <c r="M35" s="79"/>
    </row>
    <row r="36" spans="1:18" x14ac:dyDescent="0.25">
      <c r="A36" s="171" t="s">
        <v>614</v>
      </c>
      <c r="B36" s="172"/>
      <c r="C36" s="174"/>
      <c r="D36" s="24"/>
      <c r="E36" s="35"/>
      <c r="F36" s="35"/>
      <c r="G36" s="35"/>
      <c r="H36" s="35"/>
      <c r="I36" s="23"/>
      <c r="J36" s="79"/>
      <c r="K36" s="24"/>
      <c r="L36" s="23"/>
      <c r="M36" s="79"/>
      <c r="R36" s="230"/>
    </row>
    <row r="37" spans="1:18" x14ac:dyDescent="0.25">
      <c r="A37" s="171" t="s">
        <v>651</v>
      </c>
      <c r="B37" s="172"/>
      <c r="C37" s="174"/>
      <c r="D37" s="24"/>
      <c r="E37" s="35"/>
      <c r="F37" s="35"/>
      <c r="G37" s="35"/>
      <c r="H37" s="580">
        <f>+etranger!C40+etranger!C41+etranger!C42</f>
        <v>132228.71</v>
      </c>
      <c r="I37" s="23"/>
      <c r="J37" s="79"/>
      <c r="K37" s="24"/>
      <c r="L37" s="23"/>
      <c r="M37" s="79"/>
      <c r="R37" s="230"/>
    </row>
    <row r="38" spans="1:18" s="148" customFormat="1" x14ac:dyDescent="0.25">
      <c r="A38" s="180" t="s">
        <v>535</v>
      </c>
      <c r="B38" s="276"/>
      <c r="C38" s="291"/>
      <c r="D38" s="276"/>
      <c r="E38" s="101"/>
      <c r="F38" s="101"/>
      <c r="G38" s="101"/>
      <c r="H38" s="101"/>
      <c r="I38" s="291"/>
      <c r="J38" s="292"/>
      <c r="K38" s="276"/>
      <c r="L38" s="291"/>
      <c r="M38" s="292"/>
    </row>
    <row r="39" spans="1:18" s="148" customFormat="1" x14ac:dyDescent="0.25">
      <c r="A39" s="180" t="s">
        <v>915</v>
      </c>
      <c r="B39" s="276"/>
      <c r="C39" s="291"/>
      <c r="D39" s="276"/>
      <c r="E39" s="101"/>
      <c r="F39" s="101"/>
      <c r="G39" s="101"/>
      <c r="H39" s="101">
        <f>+etranger!C54</f>
        <v>14500</v>
      </c>
      <c r="I39" s="291"/>
      <c r="J39" s="292"/>
      <c r="K39" s="276"/>
      <c r="L39" s="291"/>
      <c r="M39" s="292"/>
    </row>
    <row r="40" spans="1:18" s="148" customFormat="1" x14ac:dyDescent="0.25">
      <c r="A40" s="180" t="s">
        <v>627</v>
      </c>
      <c r="B40" s="276"/>
      <c r="C40" s="291"/>
      <c r="D40" s="276"/>
      <c r="E40" s="101"/>
      <c r="F40" s="577">
        <f>+ENGAGEMENT!J3*3.2*0.56</f>
        <v>914780.16000000003</v>
      </c>
      <c r="G40" s="577">
        <f>+ENGAGEMENT!J3*3.2*0.44</f>
        <v>718755.83999999997</v>
      </c>
      <c r="H40" s="56"/>
      <c r="I40" s="291"/>
      <c r="J40" s="292"/>
      <c r="K40" s="276"/>
      <c r="L40" s="291"/>
      <c r="M40" s="292"/>
    </row>
    <row r="41" spans="1:18" x14ac:dyDescent="0.25">
      <c r="A41" s="171" t="s">
        <v>34</v>
      </c>
      <c r="B41" s="172"/>
      <c r="C41" s="174"/>
      <c r="D41" s="24"/>
      <c r="E41" s="35"/>
      <c r="F41" s="35"/>
      <c r="G41" s="35"/>
      <c r="H41" s="35"/>
      <c r="I41" s="23"/>
      <c r="J41" s="79"/>
      <c r="K41" s="24"/>
      <c r="L41" s="23"/>
      <c r="M41" s="79"/>
    </row>
    <row r="42" spans="1:18" x14ac:dyDescent="0.25">
      <c r="A42" s="171" t="s">
        <v>708</v>
      </c>
      <c r="B42" s="172"/>
      <c r="C42" s="174"/>
      <c r="D42" s="24"/>
      <c r="E42" s="35"/>
      <c r="F42" s="35"/>
      <c r="G42" s="35"/>
      <c r="H42" s="35"/>
      <c r="I42" s="23"/>
      <c r="J42" s="79"/>
      <c r="K42" s="24"/>
      <c r="L42" s="23"/>
      <c r="M42" s="79"/>
    </row>
    <row r="43" spans="1:18" x14ac:dyDescent="0.25">
      <c r="A43" s="171" t="s">
        <v>709</v>
      </c>
      <c r="B43" s="172"/>
      <c r="C43" s="174"/>
      <c r="D43" s="24"/>
      <c r="E43" s="35"/>
      <c r="F43" s="35"/>
      <c r="G43" s="35"/>
      <c r="H43" s="35"/>
      <c r="I43" s="23"/>
      <c r="J43" s="79"/>
      <c r="K43" s="24"/>
      <c r="L43" s="23"/>
      <c r="M43" s="79"/>
    </row>
    <row r="44" spans="1:18" x14ac:dyDescent="0.25">
      <c r="A44" s="171" t="s">
        <v>35</v>
      </c>
      <c r="B44" s="172"/>
      <c r="C44" s="174"/>
      <c r="D44" s="24"/>
      <c r="E44" s="35"/>
      <c r="F44" s="35"/>
      <c r="G44" s="35"/>
      <c r="H44" s="35">
        <f>etranger!C8+etranger!C9+etranger!C10+etranger!C11+etranger!C12+etranger!C13</f>
        <v>197307.53999999998</v>
      </c>
      <c r="I44" s="23"/>
      <c r="J44" s="79"/>
      <c r="K44" s="24"/>
      <c r="L44" s="23"/>
      <c r="M44" s="79"/>
    </row>
    <row r="45" spans="1:18" x14ac:dyDescent="0.25">
      <c r="A45" s="171" t="s">
        <v>36</v>
      </c>
      <c r="B45" s="172"/>
      <c r="C45" s="174"/>
      <c r="D45" s="24"/>
      <c r="E45" s="35"/>
      <c r="F45" s="35"/>
      <c r="G45" s="35"/>
      <c r="H45" s="35"/>
      <c r="I45" s="23"/>
      <c r="J45" s="79"/>
      <c r="K45" s="24"/>
      <c r="L45" s="23"/>
      <c r="M45" s="79"/>
    </row>
    <row r="46" spans="1:18" s="5" customFormat="1" x14ac:dyDescent="0.25">
      <c r="A46" s="171" t="s">
        <v>353</v>
      </c>
      <c r="B46" s="172"/>
      <c r="C46" s="174"/>
      <c r="D46" s="172"/>
      <c r="E46" s="173"/>
      <c r="F46" s="173"/>
      <c r="G46" s="173"/>
      <c r="H46" s="101"/>
      <c r="I46" s="174"/>
      <c r="J46" s="175"/>
      <c r="K46" s="172"/>
      <c r="L46" s="174"/>
      <c r="M46" s="175"/>
    </row>
    <row r="47" spans="1:18" x14ac:dyDescent="0.25">
      <c r="A47" s="171" t="s">
        <v>37</v>
      </c>
      <c r="B47" s="172"/>
      <c r="C47" s="174"/>
      <c r="D47" s="24"/>
      <c r="E47" s="35"/>
      <c r="F47" s="35"/>
      <c r="G47" s="35"/>
      <c r="H47" s="35">
        <f>+etranger!C35</f>
        <v>5641.9</v>
      </c>
      <c r="I47" s="23"/>
      <c r="J47" s="79"/>
      <c r="K47" s="24"/>
      <c r="L47" s="23"/>
      <c r="M47" s="79"/>
    </row>
    <row r="48" spans="1:18" x14ac:dyDescent="0.25">
      <c r="A48" s="171" t="s">
        <v>801</v>
      </c>
      <c r="B48" s="172"/>
      <c r="C48" s="174"/>
      <c r="D48" s="24"/>
      <c r="E48" s="35"/>
      <c r="F48" s="35"/>
      <c r="G48" s="35"/>
      <c r="H48" s="35"/>
      <c r="I48" s="23"/>
      <c r="J48" s="79"/>
      <c r="K48" s="24"/>
      <c r="L48" s="23"/>
      <c r="M48" s="79"/>
    </row>
    <row r="49" spans="1:20" x14ac:dyDescent="0.25">
      <c r="A49" s="171" t="s">
        <v>331</v>
      </c>
      <c r="B49" s="172"/>
      <c r="C49" s="174"/>
      <c r="D49" s="24"/>
      <c r="E49" s="35"/>
      <c r="F49" s="35"/>
      <c r="G49" s="35"/>
      <c r="H49" s="35"/>
      <c r="I49" s="23"/>
      <c r="J49" s="79"/>
      <c r="K49" s="24"/>
      <c r="L49" s="23"/>
      <c r="M49" s="79"/>
    </row>
    <row r="50" spans="1:20" x14ac:dyDescent="0.25">
      <c r="A50" s="171" t="s">
        <v>978</v>
      </c>
      <c r="B50" s="172"/>
      <c r="C50" s="174"/>
      <c r="D50" s="24"/>
      <c r="E50" s="35"/>
      <c r="F50" s="35"/>
      <c r="G50" s="35"/>
      <c r="H50" s="35"/>
      <c r="I50" s="23"/>
      <c r="J50" s="79"/>
      <c r="K50" s="24"/>
      <c r="L50" s="23"/>
      <c r="M50" s="79"/>
    </row>
    <row r="51" spans="1:20" s="5" customFormat="1" ht="14.25" x14ac:dyDescent="0.2">
      <c r="A51" s="29" t="s">
        <v>52</v>
      </c>
      <c r="B51" s="28" t="e">
        <f t="shared" ref="B51:H51" si="5">SUM(B52:B81)</f>
        <v>#REF!</v>
      </c>
      <c r="C51" s="28">
        <f t="shared" si="5"/>
        <v>285000</v>
      </c>
      <c r="D51" s="28">
        <f t="shared" si="5"/>
        <v>0</v>
      </c>
      <c r="E51" s="34" t="e">
        <f t="shared" si="5"/>
        <v>#REF!</v>
      </c>
      <c r="F51" s="34" t="e">
        <f t="shared" si="5"/>
        <v>#REF!</v>
      </c>
      <c r="G51" s="34">
        <f t="shared" si="5"/>
        <v>0</v>
      </c>
      <c r="H51" s="34">
        <f t="shared" si="5"/>
        <v>0</v>
      </c>
      <c r="I51" s="27">
        <f>SUM(I52:I75)</f>
        <v>0</v>
      </c>
      <c r="J51" s="59" t="e">
        <f>SUM(J52:J79)</f>
        <v>#REF!</v>
      </c>
      <c r="K51" s="28">
        <f>SUM(K52:K81)</f>
        <v>6000</v>
      </c>
      <c r="L51" s="27">
        <f>SUM(L52:L81)</f>
        <v>0</v>
      </c>
      <c r="M51" s="59">
        <f>SUM(M52:M81)</f>
        <v>1575000</v>
      </c>
    </row>
    <row r="52" spans="1:20" x14ac:dyDescent="0.25">
      <c r="A52" s="180" t="s">
        <v>51</v>
      </c>
      <c r="B52" s="24">
        <v>200000</v>
      </c>
      <c r="C52" s="23"/>
      <c r="D52" s="24"/>
      <c r="E52" s="35"/>
      <c r="F52" s="35">
        <v>350000</v>
      </c>
      <c r="G52" s="35"/>
      <c r="H52" s="35"/>
      <c r="I52" s="23"/>
      <c r="J52" s="79">
        <v>1000</v>
      </c>
      <c r="K52" s="24">
        <v>1000</v>
      </c>
      <c r="L52" s="23"/>
      <c r="M52" s="79"/>
      <c r="N52" s="217"/>
    </row>
    <row r="53" spans="1:20" x14ac:dyDescent="0.25">
      <c r="A53" s="180" t="s">
        <v>50</v>
      </c>
      <c r="B53" s="24">
        <f>50000</f>
        <v>50000</v>
      </c>
      <c r="C53" s="23"/>
      <c r="D53" s="24"/>
      <c r="E53" s="35"/>
      <c r="F53" s="35">
        <v>210000</v>
      </c>
      <c r="G53" s="35"/>
      <c r="H53" s="35"/>
      <c r="I53" s="23"/>
      <c r="J53" s="79">
        <v>3800</v>
      </c>
      <c r="K53" s="24">
        <v>5000</v>
      </c>
      <c r="L53" s="23"/>
      <c r="M53" s="79"/>
      <c r="N53" s="219"/>
    </row>
    <row r="54" spans="1:20" x14ac:dyDescent="0.25">
      <c r="A54" s="171" t="s">
        <v>69</v>
      </c>
      <c r="B54" s="24"/>
      <c r="C54" s="23"/>
      <c r="D54" s="24"/>
      <c r="E54" s="35"/>
      <c r="F54" s="35"/>
      <c r="G54" s="35"/>
      <c r="H54" s="35"/>
      <c r="I54" s="23"/>
      <c r="J54" s="79"/>
      <c r="K54" s="24"/>
      <c r="L54" s="23"/>
      <c r="M54" s="79"/>
    </row>
    <row r="55" spans="1:20" x14ac:dyDescent="0.25">
      <c r="A55" s="171" t="s">
        <v>49</v>
      </c>
      <c r="B55" s="24"/>
      <c r="C55" s="23"/>
      <c r="D55" s="24"/>
      <c r="E55" s="35"/>
      <c r="F55" s="35" t="e">
        <f>SNA!#REF!</f>
        <v>#REF!</v>
      </c>
      <c r="G55" s="35"/>
      <c r="H55" s="35"/>
      <c r="I55" s="23"/>
      <c r="J55" s="79"/>
      <c r="K55" s="24"/>
      <c r="L55" s="23"/>
      <c r="M55" s="79"/>
    </row>
    <row r="56" spans="1:20" x14ac:dyDescent="0.25">
      <c r="A56" s="171" t="s">
        <v>48</v>
      </c>
      <c r="B56" s="24"/>
      <c r="C56" s="23"/>
      <c r="D56" s="24"/>
      <c r="E56" s="35"/>
      <c r="F56" s="101">
        <f>SWIFT!G6</f>
        <v>1618.2841900000001</v>
      </c>
      <c r="G56" s="101"/>
      <c r="H56" s="35"/>
      <c r="I56" s="23"/>
      <c r="J56" s="79"/>
      <c r="K56" s="24"/>
      <c r="L56" s="23"/>
      <c r="M56" s="79"/>
    </row>
    <row r="57" spans="1:20" x14ac:dyDescent="0.25">
      <c r="A57" s="171" t="s">
        <v>77</v>
      </c>
      <c r="B57" s="24"/>
      <c r="C57" s="23"/>
      <c r="D57" s="276"/>
      <c r="E57" s="101"/>
      <c r="F57" s="35"/>
      <c r="G57" s="35"/>
      <c r="H57" s="35"/>
      <c r="I57" s="23"/>
      <c r="J57" s="79"/>
      <c r="K57" s="24"/>
      <c r="L57" s="23"/>
      <c r="M57" s="79"/>
    </row>
    <row r="58" spans="1:20" x14ac:dyDescent="0.25">
      <c r="A58" s="216" t="s">
        <v>253</v>
      </c>
      <c r="B58" s="24"/>
      <c r="C58" s="23"/>
      <c r="D58" s="276"/>
      <c r="E58" s="101"/>
      <c r="F58" s="35"/>
      <c r="G58" s="35"/>
      <c r="H58" s="35"/>
      <c r="I58" s="23"/>
      <c r="J58" s="79"/>
      <c r="K58" s="24"/>
      <c r="L58" s="23"/>
      <c r="M58" s="79"/>
    </row>
    <row r="59" spans="1:20" x14ac:dyDescent="0.25">
      <c r="A59" s="216" t="s">
        <v>293</v>
      </c>
      <c r="B59" s="24"/>
      <c r="C59" s="23"/>
      <c r="D59" s="276"/>
      <c r="E59" s="101"/>
      <c r="F59" s="56"/>
      <c r="G59" s="56"/>
      <c r="H59" s="35"/>
      <c r="I59" s="23"/>
      <c r="J59" s="79"/>
      <c r="K59" s="24"/>
      <c r="L59" s="23"/>
      <c r="M59" s="79"/>
    </row>
    <row r="60" spans="1:20" x14ac:dyDescent="0.25">
      <c r="A60" s="216" t="s">
        <v>248</v>
      </c>
      <c r="B60" s="24"/>
      <c r="C60" s="23"/>
      <c r="D60" s="276"/>
      <c r="E60" s="101"/>
      <c r="F60" s="35"/>
      <c r="G60" s="35"/>
      <c r="H60" s="35"/>
      <c r="I60" s="23"/>
      <c r="J60" s="79"/>
      <c r="K60" s="24"/>
      <c r="L60" s="23"/>
      <c r="M60" s="79"/>
    </row>
    <row r="61" spans="1:20" x14ac:dyDescent="0.25">
      <c r="A61" s="216" t="s">
        <v>413</v>
      </c>
      <c r="B61" s="24"/>
      <c r="C61" s="23"/>
      <c r="D61" s="276"/>
      <c r="E61" s="101"/>
      <c r="F61" s="35"/>
      <c r="G61" s="35"/>
      <c r="H61" s="35"/>
      <c r="I61" s="23"/>
      <c r="J61" s="79"/>
      <c r="K61" s="24"/>
      <c r="L61" s="23"/>
      <c r="M61" s="79"/>
    </row>
    <row r="62" spans="1:20" x14ac:dyDescent="0.25">
      <c r="A62" s="216" t="s">
        <v>294</v>
      </c>
      <c r="B62" s="24"/>
      <c r="C62" s="23"/>
      <c r="D62" s="276"/>
      <c r="E62" s="101"/>
      <c r="F62" s="35"/>
      <c r="G62" s="35"/>
      <c r="H62" s="35"/>
      <c r="I62" s="23"/>
      <c r="J62" s="79"/>
      <c r="K62" s="24"/>
      <c r="L62" s="23"/>
      <c r="M62" s="79"/>
    </row>
    <row r="63" spans="1:20" x14ac:dyDescent="0.25">
      <c r="A63" s="216" t="s">
        <v>484</v>
      </c>
      <c r="B63" s="24"/>
      <c r="C63" s="23"/>
      <c r="D63" s="276"/>
      <c r="E63" s="101"/>
      <c r="F63" s="35"/>
      <c r="G63" s="35"/>
      <c r="H63" s="35"/>
      <c r="I63" s="23"/>
      <c r="J63" s="79"/>
      <c r="K63" s="24"/>
      <c r="L63" s="23"/>
      <c r="M63" s="79"/>
      <c r="T63" s="217"/>
    </row>
    <row r="64" spans="1:20" x14ac:dyDescent="0.25">
      <c r="A64" s="216" t="s">
        <v>448</v>
      </c>
      <c r="B64" s="24"/>
      <c r="C64" s="23"/>
      <c r="D64" s="276"/>
      <c r="E64" s="101"/>
      <c r="F64" s="35">
        <f>119279.06+(400000-215240)*2.3*1.19</f>
        <v>624967.17999999993</v>
      </c>
      <c r="G64" s="35"/>
      <c r="H64" s="35"/>
      <c r="I64" s="23"/>
      <c r="J64" s="79"/>
      <c r="K64" s="24"/>
      <c r="L64" s="23"/>
      <c r="M64" s="79"/>
      <c r="T64" s="217"/>
    </row>
    <row r="65" spans="1:13" x14ac:dyDescent="0.25">
      <c r="A65" s="216" t="s">
        <v>602</v>
      </c>
      <c r="B65" s="24"/>
      <c r="C65" s="23"/>
      <c r="D65" s="276"/>
      <c r="E65" s="101"/>
      <c r="F65" s="35" t="e">
        <f>SNA!#REF!+50000*2.3*1.19*0.99</f>
        <v>#REF!</v>
      </c>
      <c r="G65" s="35"/>
      <c r="H65" s="35"/>
      <c r="I65" s="23"/>
      <c r="J65" s="79"/>
      <c r="K65" s="24"/>
      <c r="L65" s="23"/>
      <c r="M65" s="79"/>
    </row>
    <row r="66" spans="1:13" x14ac:dyDescent="0.25">
      <c r="A66" s="216" t="s">
        <v>295</v>
      </c>
      <c r="B66" s="24"/>
      <c r="C66" s="23"/>
      <c r="D66" s="276"/>
      <c r="E66" s="101"/>
      <c r="F66" s="56" t="e">
        <f>SNA!#REF!</f>
        <v>#REF!</v>
      </c>
      <c r="G66" s="56"/>
      <c r="H66" s="35"/>
      <c r="I66" s="23"/>
      <c r="J66" s="79"/>
      <c r="K66" s="24"/>
      <c r="L66" s="23"/>
      <c r="M66" s="79"/>
    </row>
    <row r="67" spans="1:13" x14ac:dyDescent="0.25">
      <c r="A67" s="171" t="s">
        <v>47</v>
      </c>
      <c r="B67" s="24"/>
      <c r="C67" s="23"/>
      <c r="D67" s="24"/>
      <c r="E67" s="35"/>
      <c r="F67" s="35"/>
      <c r="G67" s="35"/>
      <c r="H67" s="35"/>
      <c r="I67" s="23"/>
      <c r="J67" s="79"/>
      <c r="K67" s="24"/>
      <c r="L67" s="23"/>
      <c r="M67" s="79"/>
    </row>
    <row r="68" spans="1:13" s="5" customFormat="1" x14ac:dyDescent="0.25">
      <c r="A68" s="171" t="s">
        <v>23</v>
      </c>
      <c r="B68" s="99"/>
      <c r="C68" s="178"/>
      <c r="D68" s="99"/>
      <c r="E68" s="56"/>
      <c r="F68" s="101"/>
      <c r="G68" s="101"/>
      <c r="H68" s="35"/>
      <c r="I68" s="23"/>
      <c r="J68" s="277"/>
      <c r="K68" s="276"/>
      <c r="L68" s="23"/>
      <c r="M68" s="277"/>
    </row>
    <row r="69" spans="1:13" s="5" customFormat="1" x14ac:dyDescent="0.25">
      <c r="A69" s="171" t="s">
        <v>46</v>
      </c>
      <c r="B69" s="24"/>
      <c r="C69" s="23"/>
      <c r="D69" s="24"/>
      <c r="E69" s="35"/>
      <c r="F69" s="173"/>
      <c r="G69" s="173"/>
      <c r="H69" s="35"/>
      <c r="I69" s="23"/>
      <c r="J69" s="277"/>
      <c r="K69" s="276"/>
      <c r="L69" s="23"/>
      <c r="M69" s="277"/>
    </row>
    <row r="70" spans="1:13" x14ac:dyDescent="0.25">
      <c r="A70" s="171" t="s">
        <v>22</v>
      </c>
      <c r="B70" s="24">
        <v>855000</v>
      </c>
      <c r="C70" s="23">
        <v>285000</v>
      </c>
      <c r="D70" s="24"/>
      <c r="E70" s="35"/>
      <c r="F70" s="173"/>
      <c r="G70" s="173"/>
      <c r="H70" s="35"/>
      <c r="I70" s="23"/>
      <c r="J70" s="378"/>
      <c r="K70" s="99"/>
      <c r="L70" s="23"/>
      <c r="M70" s="378">
        <v>0</v>
      </c>
    </row>
    <row r="71" spans="1:13" x14ac:dyDescent="0.25">
      <c r="A71" s="171" t="s">
        <v>70</v>
      </c>
      <c r="B71" s="24"/>
      <c r="C71" s="23"/>
      <c r="D71" s="24"/>
      <c r="E71" s="35"/>
      <c r="F71" s="56"/>
      <c r="G71" s="56"/>
      <c r="H71" s="56">
        <v>0</v>
      </c>
      <c r="I71" s="178"/>
      <c r="J71" s="277"/>
      <c r="K71" s="99"/>
      <c r="L71" s="23"/>
      <c r="M71" s="277"/>
    </row>
    <row r="72" spans="1:13" x14ac:dyDescent="0.25">
      <c r="A72" s="171" t="s">
        <v>796</v>
      </c>
      <c r="B72" s="24"/>
      <c r="C72" s="23"/>
      <c r="D72" s="24"/>
      <c r="E72" s="35"/>
      <c r="F72" s="56">
        <v>1575000</v>
      </c>
      <c r="G72" s="56"/>
      <c r="H72" s="35"/>
      <c r="I72" s="23"/>
      <c r="J72" s="79"/>
      <c r="K72" s="24"/>
      <c r="L72" s="23"/>
      <c r="M72" s="79"/>
    </row>
    <row r="73" spans="1:13" x14ac:dyDescent="0.25">
      <c r="A73" s="171" t="s">
        <v>254</v>
      </c>
      <c r="B73" s="24"/>
      <c r="C73" s="23"/>
      <c r="D73" s="276"/>
      <c r="E73" s="101"/>
      <c r="F73" s="56">
        <v>15000</v>
      </c>
      <c r="G73" s="56"/>
      <c r="H73" s="35"/>
      <c r="I73" s="23"/>
      <c r="J73" s="79"/>
      <c r="K73" s="24"/>
      <c r="L73" s="23"/>
      <c r="M73" s="79"/>
    </row>
    <row r="74" spans="1:13" x14ac:dyDescent="0.25">
      <c r="A74" s="171" t="s">
        <v>66</v>
      </c>
      <c r="B74" s="24"/>
      <c r="C74" s="23"/>
      <c r="D74" s="99"/>
      <c r="E74" s="56"/>
      <c r="F74" s="56">
        <v>10000</v>
      </c>
      <c r="G74" s="56"/>
      <c r="H74" s="35"/>
      <c r="I74" s="23"/>
      <c r="J74" s="79"/>
      <c r="K74" s="24"/>
      <c r="L74" s="23"/>
      <c r="M74" s="79"/>
    </row>
    <row r="75" spans="1:13" x14ac:dyDescent="0.25">
      <c r="A75" s="171" t="s">
        <v>359</v>
      </c>
      <c r="B75" s="24">
        <v>5000</v>
      </c>
      <c r="C75" s="23"/>
      <c r="D75" s="24"/>
      <c r="E75" s="101"/>
      <c r="F75" s="101">
        <v>50000</v>
      </c>
      <c r="G75" s="101"/>
      <c r="H75" s="35"/>
      <c r="I75" s="23"/>
      <c r="J75" s="79"/>
      <c r="K75" s="24"/>
      <c r="L75" s="23"/>
      <c r="M75" s="79"/>
    </row>
    <row r="76" spans="1:13" x14ac:dyDescent="0.25">
      <c r="A76" s="171" t="s">
        <v>360</v>
      </c>
      <c r="B76" s="24" t="e">
        <f>SND!#REF!</f>
        <v>#REF!</v>
      </c>
      <c r="C76" s="23"/>
      <c r="D76" s="24"/>
      <c r="E76" s="101"/>
      <c r="F76" s="101" t="e">
        <f>SUM(SNA!#REF!)+SUM(SNA!F32:F32)+SUM(SNA!#REF!)</f>
        <v>#REF!</v>
      </c>
      <c r="G76" s="101"/>
      <c r="H76" s="35"/>
      <c r="I76" s="23"/>
      <c r="J76" s="79"/>
      <c r="K76" s="24"/>
      <c r="L76" s="23"/>
      <c r="M76" s="79"/>
    </row>
    <row r="77" spans="1:13" x14ac:dyDescent="0.25">
      <c r="A77" s="171" t="s">
        <v>358</v>
      </c>
      <c r="B77" s="24" t="e">
        <f>SUM(SND!#REF!)</f>
        <v>#REF!</v>
      </c>
      <c r="C77" s="23"/>
      <c r="D77" s="24"/>
      <c r="E77" s="101" t="e">
        <f>SUM(SNA!#REF!)+SNA!#REF!+SNA!#REF!+SNA!#REF!+SNA!#REF!+SNA!#REF!+SNA!#REF!</f>
        <v>#REF!</v>
      </c>
      <c r="F77" s="101" t="e">
        <f>SUM(SNA!#REF!)+SNA!#REF!+SNA!#REF!+SNA!#REF!+SNA!#REF!+SNA!#REF!+SNA!#REF!+SNA!#REF!+SNA!#REF!+SNA!#REF!+SUM(SNA!#REF!)+SUM(SNA!F33:F33)+SUM(SNA!#REF!)</f>
        <v>#REF!</v>
      </c>
      <c r="G77" s="101"/>
      <c r="H77" s="35"/>
      <c r="I77" s="23"/>
      <c r="J77" s="79" t="e">
        <f>TIP!#REF!+TIP!#REF!</f>
        <v>#REF!</v>
      </c>
      <c r="K77" s="24"/>
      <c r="L77" s="23"/>
      <c r="M77" s="79"/>
    </row>
    <row r="78" spans="1:13" x14ac:dyDescent="0.25">
      <c r="A78" s="171" t="s">
        <v>361</v>
      </c>
      <c r="B78" s="24" t="e">
        <f>SND!F2+SND!#REF!</f>
        <v>#REF!</v>
      </c>
      <c r="C78" s="23"/>
      <c r="D78" s="24"/>
      <c r="E78" s="101" t="e">
        <f>SNA!#REF!</f>
        <v>#REF!</v>
      </c>
      <c r="F78" s="101" t="e">
        <f>SUM(SNA!#REF!)+SUM(SNA!F34:F34)+SUM(SNA!#REF!)+SUM(SNA!#REF!)</f>
        <v>#REF!</v>
      </c>
      <c r="G78" s="101"/>
      <c r="H78" s="35"/>
      <c r="I78" s="23"/>
      <c r="J78" s="79"/>
      <c r="K78" s="24"/>
      <c r="L78" s="23"/>
      <c r="M78" s="79"/>
    </row>
    <row r="79" spans="1:13" x14ac:dyDescent="0.25">
      <c r="A79" s="171" t="s">
        <v>199</v>
      </c>
      <c r="B79" s="24">
        <v>5000</v>
      </c>
      <c r="C79" s="23"/>
      <c r="D79" s="24"/>
      <c r="E79" s="101"/>
      <c r="F79" s="101">
        <v>50000</v>
      </c>
      <c r="G79" s="101"/>
      <c r="H79" s="35"/>
      <c r="I79" s="23"/>
      <c r="J79" s="79"/>
      <c r="K79" s="24"/>
      <c r="L79" s="23"/>
      <c r="M79" s="79"/>
    </row>
    <row r="80" spans="1:13" x14ac:dyDescent="0.25">
      <c r="A80" s="328" t="s">
        <v>733</v>
      </c>
      <c r="B80" s="99"/>
      <c r="C80" s="178"/>
      <c r="D80" s="24"/>
      <c r="E80" s="35"/>
      <c r="F80" s="56"/>
      <c r="G80" s="56"/>
      <c r="H80" s="56"/>
      <c r="I80" s="23"/>
      <c r="J80" s="79"/>
      <c r="K80" s="24"/>
      <c r="L80" s="23"/>
      <c r="M80" s="378">
        <v>1575000</v>
      </c>
    </row>
    <row r="81" spans="1:13" x14ac:dyDescent="0.25">
      <c r="A81" s="171" t="s">
        <v>68</v>
      </c>
      <c r="B81" s="172"/>
      <c r="C81" s="174"/>
      <c r="D81" s="24"/>
      <c r="E81" s="35"/>
      <c r="F81" s="56"/>
      <c r="G81" s="56"/>
      <c r="H81" s="35"/>
      <c r="I81" s="23"/>
      <c r="J81" s="79"/>
      <c r="K81" s="24"/>
      <c r="L81" s="23"/>
      <c r="M81" s="79"/>
    </row>
    <row r="82" spans="1:13" s="5" customFormat="1" ht="14.25" x14ac:dyDescent="0.2">
      <c r="A82" s="10" t="s">
        <v>38</v>
      </c>
      <c r="B82" s="26">
        <f>SUM(B83:B86)</f>
        <v>0</v>
      </c>
      <c r="C82" s="25">
        <f>SUM(C83:C86)</f>
        <v>0</v>
      </c>
      <c r="D82" s="26">
        <f t="shared" ref="D82:L82" si="6">SUM(D83:D86)</f>
        <v>0</v>
      </c>
      <c r="E82" s="33">
        <f t="shared" si="6"/>
        <v>0</v>
      </c>
      <c r="F82" s="33">
        <f t="shared" si="6"/>
        <v>304337.96366666665</v>
      </c>
      <c r="G82" s="33">
        <f t="shared" si="6"/>
        <v>0</v>
      </c>
      <c r="H82" s="33">
        <f t="shared" si="6"/>
        <v>0</v>
      </c>
      <c r="I82" s="25">
        <f t="shared" si="6"/>
        <v>0</v>
      </c>
      <c r="J82" s="338">
        <f t="shared" si="6"/>
        <v>0</v>
      </c>
      <c r="K82" s="26">
        <f t="shared" si="6"/>
        <v>0</v>
      </c>
      <c r="L82" s="25">
        <f t="shared" si="6"/>
        <v>0</v>
      </c>
      <c r="M82" s="338">
        <f t="shared" ref="M82" si="7">SUM(M83:M86)</f>
        <v>1896250</v>
      </c>
    </row>
    <row r="83" spans="1:13" x14ac:dyDescent="0.25">
      <c r="A83" s="171" t="s">
        <v>45</v>
      </c>
      <c r="B83" s="24"/>
      <c r="C83" s="23"/>
      <c r="D83" s="24"/>
      <c r="E83" s="35"/>
      <c r="F83" s="35">
        <f>CMT!G32</f>
        <v>304337.96366666665</v>
      </c>
      <c r="G83" s="35"/>
      <c r="H83" s="35"/>
      <c r="I83" s="23"/>
      <c r="J83" s="79"/>
      <c r="K83" s="24"/>
      <c r="L83" s="23"/>
      <c r="M83" s="79"/>
    </row>
    <row r="84" spans="1:13" x14ac:dyDescent="0.25">
      <c r="A84" s="171" t="s">
        <v>371</v>
      </c>
      <c r="B84" s="24"/>
      <c r="C84" s="23"/>
      <c r="D84" s="24"/>
      <c r="E84" s="35"/>
      <c r="F84" s="35"/>
      <c r="G84" s="35"/>
      <c r="H84" s="35"/>
      <c r="I84" s="23"/>
      <c r="J84" s="79"/>
      <c r="K84" s="24"/>
      <c r="L84" s="23"/>
      <c r="M84" s="79">
        <v>1896250</v>
      </c>
    </row>
    <row r="85" spans="1:13" x14ac:dyDescent="0.25">
      <c r="A85" s="171" t="s">
        <v>281</v>
      </c>
      <c r="B85" s="24"/>
      <c r="C85" s="23"/>
      <c r="D85" s="24"/>
      <c r="E85" s="35"/>
      <c r="F85" s="35"/>
      <c r="G85" s="35"/>
      <c r="H85" s="35"/>
      <c r="I85" s="23"/>
      <c r="J85" s="79"/>
      <c r="K85" s="24"/>
      <c r="L85" s="23"/>
      <c r="M85" s="79"/>
    </row>
    <row r="86" spans="1:13" ht="15.75" thickBot="1" x14ac:dyDescent="0.3">
      <c r="A86" s="572" t="s">
        <v>247</v>
      </c>
      <c r="B86" s="550"/>
      <c r="C86" s="551"/>
      <c r="D86" s="550"/>
      <c r="E86" s="560"/>
      <c r="F86" s="560"/>
      <c r="G86" s="560"/>
      <c r="H86" s="560"/>
      <c r="I86" s="551"/>
      <c r="J86" s="562"/>
      <c r="K86" s="575"/>
      <c r="L86" s="576"/>
      <c r="M86" s="562"/>
    </row>
    <row r="87" spans="1:13" s="8" customFormat="1" x14ac:dyDescent="0.25">
      <c r="A87" s="7" t="s">
        <v>1203</v>
      </c>
      <c r="B87" s="552" t="e">
        <f t="shared" ref="B87:L87" si="8">B3+B4+B9-B33</f>
        <v>#REF!</v>
      </c>
      <c r="C87" s="553">
        <f t="shared" si="8"/>
        <v>1592.3919999999925</v>
      </c>
      <c r="D87" s="552">
        <f t="shared" si="8"/>
        <v>3113.9349999999999</v>
      </c>
      <c r="E87" s="561" t="e">
        <f t="shared" si="8"/>
        <v>#REF!</v>
      </c>
      <c r="F87" s="561" t="e">
        <f t="shared" si="8"/>
        <v>#REF!</v>
      </c>
      <c r="G87" s="561">
        <f t="shared" ref="G87" si="9">G3+G4+G9-G33</f>
        <v>272235.82900000003</v>
      </c>
      <c r="H87" s="561">
        <f t="shared" si="8"/>
        <v>95139.709999999963</v>
      </c>
      <c r="I87" s="553">
        <f t="shared" si="8"/>
        <v>4.21</v>
      </c>
      <c r="J87" s="563" t="e">
        <f t="shared" si="8"/>
        <v>#REF!</v>
      </c>
      <c r="K87" s="552">
        <f t="shared" si="8"/>
        <v>3582.0400000000009</v>
      </c>
      <c r="L87" s="553">
        <f t="shared" si="8"/>
        <v>5.69</v>
      </c>
      <c r="M87" s="563">
        <f t="shared" ref="M87" si="10">M3+M4+M9-M33</f>
        <v>595451.33799999999</v>
      </c>
    </row>
    <row r="88" spans="1:13" s="8" customFormat="1" ht="15.75" thickBot="1" x14ac:dyDescent="0.3">
      <c r="A88" s="176" t="s">
        <v>39</v>
      </c>
      <c r="B88" s="22">
        <v>-500000</v>
      </c>
      <c r="C88" s="21">
        <v>0</v>
      </c>
      <c r="D88" s="22">
        <v>0</v>
      </c>
      <c r="E88" s="36">
        <v>0</v>
      </c>
      <c r="F88" s="36">
        <v>-3000000</v>
      </c>
      <c r="G88" s="36">
        <v>0</v>
      </c>
      <c r="H88" s="36">
        <v>0</v>
      </c>
      <c r="I88" s="21">
        <v>0</v>
      </c>
      <c r="J88" s="176">
        <v>0</v>
      </c>
      <c r="K88" s="22">
        <v>0</v>
      </c>
      <c r="L88" s="21">
        <v>0</v>
      </c>
      <c r="M88" s="176">
        <v>0</v>
      </c>
    </row>
    <row r="90" spans="1:13" s="177" customFormat="1" ht="14.25" x14ac:dyDescent="0.2">
      <c r="B90" s="54" t="e">
        <f>B88-B87</f>
        <v>#REF!</v>
      </c>
      <c r="C90" s="54">
        <f>C88-C87</f>
        <v>-1592.3919999999925</v>
      </c>
      <c r="D90" s="54"/>
      <c r="E90" s="54"/>
      <c r="F90" s="54" t="e">
        <f>F88-F87</f>
        <v>#REF!</v>
      </c>
      <c r="G90" s="54">
        <f>G88-G87</f>
        <v>-272235.82900000003</v>
      </c>
      <c r="H90" s="54"/>
      <c r="I90" s="54"/>
    </row>
    <row r="91" spans="1:13" s="177" customFormat="1" ht="14.25" x14ac:dyDescent="0.2">
      <c r="B91" s="54"/>
      <c r="C91" s="54"/>
      <c r="D91" s="54"/>
      <c r="E91" s="54"/>
      <c r="F91" s="54"/>
      <c r="G91" s="54"/>
      <c r="H91" s="54"/>
      <c r="I91" s="54"/>
    </row>
    <row r="92" spans="1:13" s="53" customFormat="1" x14ac:dyDescent="0.25">
      <c r="B92" s="54"/>
      <c r="C92" s="54"/>
      <c r="D92" s="54">
        <f>+D87</f>
        <v>3113.9349999999999</v>
      </c>
      <c r="E92" s="54" t="e">
        <f>+E87</f>
        <v>#REF!</v>
      </c>
      <c r="F92" s="54">
        <v>300000</v>
      </c>
      <c r="G92" s="54"/>
      <c r="H92" s="52">
        <f>+H87*3.21</f>
        <v>305398.46909999987</v>
      </c>
      <c r="I92" s="52"/>
      <c r="J92" s="514" t="e">
        <f>+J87</f>
        <v>#REF!</v>
      </c>
      <c r="K92" s="514">
        <f>+K87</f>
        <v>3582.0400000000009</v>
      </c>
    </row>
  </sheetData>
  <mergeCells count="3">
    <mergeCell ref="D1:I1"/>
    <mergeCell ref="K1:L1"/>
    <mergeCell ref="B1:C1"/>
  </mergeCells>
  <pageMargins left="0.7" right="0.7" top="0.75" bottom="0.75" header="0.3" footer="0.3"/>
  <pageSetup paperSize="9" orientation="portrait" horizontalDpi="180" verticalDpi="180" r:id="rId1"/>
  <ignoredErrors>
    <ignoredError sqref="L14" formula="1"/>
    <ignoredError sqref="M1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98"/>
  <sheetViews>
    <sheetView topLeftCell="A64" zoomScale="90" zoomScaleNormal="90" workbookViewId="0">
      <selection activeCell="C44" sqref="C44"/>
    </sheetView>
  </sheetViews>
  <sheetFormatPr baseColWidth="10" defaultColWidth="11.42578125" defaultRowHeight="12.75" x14ac:dyDescent="0.2"/>
  <cols>
    <col min="1" max="1" width="17.5703125" style="1" bestFit="1" customWidth="1"/>
    <col min="2" max="2" width="9.42578125" style="1" bestFit="1" customWidth="1"/>
    <col min="3" max="3" width="12.28515625" style="1" customWidth="1"/>
    <col min="4" max="4" width="14.7109375" style="62" customWidth="1"/>
    <col min="5" max="5" width="15.7109375" style="1" customWidth="1"/>
    <col min="6" max="6" width="11.85546875" style="1" customWidth="1"/>
    <col min="7" max="7" width="6.140625" style="1" bestFit="1" customWidth="1"/>
    <col min="8" max="8" width="15.140625" style="1" bestFit="1" customWidth="1"/>
    <col min="9" max="12" width="11.42578125" style="1"/>
    <col min="13" max="13" width="11" style="1" bestFit="1" customWidth="1"/>
    <col min="14" max="16" width="11.42578125" style="1"/>
    <col min="17" max="17" width="11.42578125" style="62"/>
    <col min="18" max="16384" width="11.42578125" style="1"/>
  </cols>
  <sheetData>
    <row r="1" spans="1:15" x14ac:dyDescent="0.2">
      <c r="A1" s="11">
        <f ca="1">TODAY()</f>
        <v>45309</v>
      </c>
    </row>
    <row r="2" spans="1:15" x14ac:dyDescent="0.2">
      <c r="A2" s="1" t="s">
        <v>40</v>
      </c>
      <c r="C2" s="11">
        <v>44592</v>
      </c>
      <c r="D2" s="179">
        <v>3.23577</v>
      </c>
    </row>
    <row r="3" spans="1:15" x14ac:dyDescent="0.2">
      <c r="A3" s="1" t="s">
        <v>41</v>
      </c>
      <c r="C3" s="11">
        <v>44592</v>
      </c>
      <c r="D3" s="179">
        <v>2.90265</v>
      </c>
      <c r="I3" s="150"/>
    </row>
    <row r="4" spans="1:15" x14ac:dyDescent="0.2">
      <c r="A4" s="1" t="s">
        <v>42</v>
      </c>
      <c r="C4" s="11">
        <v>44592</v>
      </c>
      <c r="D4" s="179">
        <v>3.8890600000000002</v>
      </c>
      <c r="I4" s="184"/>
    </row>
    <row r="5" spans="1:15" x14ac:dyDescent="0.2">
      <c r="A5" s="1" t="s">
        <v>79</v>
      </c>
      <c r="C5" s="11">
        <v>44592</v>
      </c>
      <c r="D5" s="179">
        <v>0.45623000000000002</v>
      </c>
    </row>
    <row r="6" spans="1:15" ht="13.5" thickBot="1" x14ac:dyDescent="0.25"/>
    <row r="7" spans="1:15" ht="13.5" thickBot="1" x14ac:dyDescent="0.25">
      <c r="A7" s="625" t="s">
        <v>44</v>
      </c>
      <c r="B7" s="626"/>
      <c r="C7" s="626"/>
      <c r="D7" s="626"/>
      <c r="E7" s="626"/>
      <c r="F7" s="627"/>
    </row>
    <row r="8" spans="1:15" x14ac:dyDescent="0.2">
      <c r="A8" s="431" t="s">
        <v>734</v>
      </c>
      <c r="B8" s="432" t="s">
        <v>16</v>
      </c>
      <c r="C8" s="529">
        <v>62660.52</v>
      </c>
      <c r="D8" s="434">
        <f t="shared" ref="D8:D20" si="0">+C8*$D$2</f>
        <v>202755.03080039998</v>
      </c>
      <c r="E8" s="435">
        <v>44665</v>
      </c>
      <c r="F8" s="436">
        <f t="shared" ref="F8:F20" si="1">E8+90</f>
        <v>44755</v>
      </c>
      <c r="H8" s="11"/>
      <c r="J8" s="281"/>
      <c r="K8" s="282"/>
      <c r="L8" s="283"/>
      <c r="M8" s="281"/>
      <c r="N8" s="281"/>
      <c r="O8" s="281"/>
    </row>
    <row r="9" spans="1:15" x14ac:dyDescent="0.2">
      <c r="A9" s="431" t="s">
        <v>781</v>
      </c>
      <c r="B9" s="432" t="s">
        <v>16</v>
      </c>
      <c r="C9" s="529">
        <v>19178.03</v>
      </c>
      <c r="D9" s="434">
        <f t="shared" si="0"/>
        <v>62055.694133099998</v>
      </c>
      <c r="E9" s="435">
        <v>44691</v>
      </c>
      <c r="F9" s="436">
        <f t="shared" si="1"/>
        <v>44781</v>
      </c>
      <c r="H9" s="11"/>
      <c r="J9" s="281"/>
      <c r="K9" s="282"/>
      <c r="L9" s="283"/>
      <c r="M9" s="281"/>
      <c r="N9" s="281"/>
      <c r="O9" s="281"/>
    </row>
    <row r="10" spans="1:15" x14ac:dyDescent="0.2">
      <c r="A10" s="431" t="s">
        <v>782</v>
      </c>
      <c r="B10" s="432" t="s">
        <v>16</v>
      </c>
      <c r="C10" s="529">
        <v>28936.53</v>
      </c>
      <c r="D10" s="434">
        <f t="shared" si="0"/>
        <v>93631.955678099999</v>
      </c>
      <c r="E10" s="435">
        <v>44699</v>
      </c>
      <c r="F10" s="436">
        <f t="shared" si="1"/>
        <v>44789</v>
      </c>
      <c r="H10" s="11"/>
      <c r="J10" s="281"/>
      <c r="K10" s="282"/>
      <c r="L10" s="283"/>
      <c r="M10" s="281"/>
      <c r="N10" s="281"/>
      <c r="O10" s="281"/>
    </row>
    <row r="11" spans="1:15" x14ac:dyDescent="0.2">
      <c r="A11" s="431" t="s">
        <v>904</v>
      </c>
      <c r="B11" s="432" t="s">
        <v>16</v>
      </c>
      <c r="C11" s="529">
        <v>40471.43</v>
      </c>
      <c r="D11" s="434">
        <f t="shared" si="0"/>
        <v>130956.2390511</v>
      </c>
      <c r="E11" s="435">
        <v>44708</v>
      </c>
      <c r="F11" s="436">
        <f t="shared" si="1"/>
        <v>44798</v>
      </c>
      <c r="H11" s="11"/>
      <c r="J11" s="281"/>
      <c r="K11" s="282"/>
      <c r="L11" s="283"/>
      <c r="M11" s="281"/>
      <c r="N11" s="281"/>
      <c r="O11" s="281"/>
    </row>
    <row r="12" spans="1:15" x14ac:dyDescent="0.2">
      <c r="A12" s="431" t="s">
        <v>905</v>
      </c>
      <c r="B12" s="432" t="s">
        <v>16</v>
      </c>
      <c r="C12" s="433">
        <v>34429.67</v>
      </c>
      <c r="D12" s="434">
        <f t="shared" si="0"/>
        <v>111406.4932959</v>
      </c>
      <c r="E12" s="435">
        <v>44712</v>
      </c>
      <c r="F12" s="436">
        <f t="shared" si="1"/>
        <v>44802</v>
      </c>
      <c r="H12" s="11"/>
      <c r="J12" s="281"/>
      <c r="K12" s="282"/>
      <c r="L12" s="283"/>
      <c r="M12" s="281"/>
      <c r="N12" s="281"/>
      <c r="O12" s="281"/>
    </row>
    <row r="13" spans="1:15" x14ac:dyDescent="0.2">
      <c r="A13" s="431" t="s">
        <v>906</v>
      </c>
      <c r="B13" s="432" t="s">
        <v>16</v>
      </c>
      <c r="C13" s="433">
        <v>11631.36</v>
      </c>
      <c r="D13" s="434">
        <f t="shared" si="0"/>
        <v>37636.405747200006</v>
      </c>
      <c r="E13" s="435">
        <v>44742</v>
      </c>
      <c r="F13" s="436">
        <f t="shared" si="1"/>
        <v>44832</v>
      </c>
      <c r="H13" s="11"/>
      <c r="J13" s="281"/>
      <c r="K13" s="282"/>
      <c r="L13" s="283"/>
      <c r="M13" s="281"/>
      <c r="N13" s="281"/>
      <c r="O13" s="281"/>
    </row>
    <row r="14" spans="1:15" x14ac:dyDescent="0.2">
      <c r="A14" s="72" t="s">
        <v>907</v>
      </c>
      <c r="B14" s="84" t="s">
        <v>16</v>
      </c>
      <c r="C14" s="85">
        <v>26975.23</v>
      </c>
      <c r="D14" s="73">
        <f t="shared" si="0"/>
        <v>87285.6399771</v>
      </c>
      <c r="E14" s="83">
        <v>44753</v>
      </c>
      <c r="F14" s="280">
        <f t="shared" si="1"/>
        <v>44843</v>
      </c>
      <c r="H14" s="11"/>
      <c r="J14" s="281"/>
      <c r="K14" s="282"/>
      <c r="L14" s="283"/>
      <c r="M14" s="281"/>
      <c r="N14" s="281"/>
      <c r="O14" s="281"/>
    </row>
    <row r="15" spans="1:15" x14ac:dyDescent="0.2">
      <c r="A15" s="72" t="s">
        <v>908</v>
      </c>
      <c r="B15" s="84" t="s">
        <v>16</v>
      </c>
      <c r="C15" s="85">
        <v>43440.12</v>
      </c>
      <c r="D15" s="73">
        <f t="shared" si="0"/>
        <v>140562.2370924</v>
      </c>
      <c r="E15" s="83">
        <v>44757</v>
      </c>
      <c r="F15" s="280">
        <f t="shared" si="1"/>
        <v>44847</v>
      </c>
      <c r="H15" s="11"/>
      <c r="J15" s="281"/>
      <c r="K15" s="282"/>
      <c r="L15" s="283"/>
      <c r="M15" s="281"/>
      <c r="N15" s="281"/>
      <c r="O15" s="281"/>
    </row>
    <row r="16" spans="1:15" x14ac:dyDescent="0.2">
      <c r="A16" s="72" t="s">
        <v>976</v>
      </c>
      <c r="B16" s="84" t="s">
        <v>16</v>
      </c>
      <c r="C16" s="85">
        <v>40898.18</v>
      </c>
      <c r="D16" s="73">
        <f t="shared" si="0"/>
        <v>132337.10389860001</v>
      </c>
      <c r="E16" s="83">
        <v>44777</v>
      </c>
      <c r="F16" s="280">
        <f t="shared" si="1"/>
        <v>44867</v>
      </c>
      <c r="H16" s="11"/>
      <c r="J16" s="281"/>
      <c r="K16" s="282"/>
      <c r="L16" s="283"/>
      <c r="M16" s="281"/>
      <c r="N16" s="281"/>
      <c r="O16" s="281"/>
    </row>
    <row r="17" spans="1:15" x14ac:dyDescent="0.2">
      <c r="A17" s="72" t="s">
        <v>977</v>
      </c>
      <c r="B17" s="84" t="s">
        <v>16</v>
      </c>
      <c r="C17" s="85">
        <v>12795.77</v>
      </c>
      <c r="D17" s="73">
        <f t="shared" si="0"/>
        <v>41404.168692899999</v>
      </c>
      <c r="E17" s="83">
        <v>44778</v>
      </c>
      <c r="F17" s="280">
        <f t="shared" si="1"/>
        <v>44868</v>
      </c>
      <c r="H17" s="11"/>
      <c r="J17" s="281"/>
      <c r="K17" s="282"/>
      <c r="L17" s="283"/>
      <c r="M17" s="281"/>
      <c r="N17" s="281"/>
      <c r="O17" s="281"/>
    </row>
    <row r="18" spans="1:15" x14ac:dyDescent="0.2">
      <c r="A18" s="72" t="s">
        <v>1056</v>
      </c>
      <c r="B18" s="84" t="s">
        <v>16</v>
      </c>
      <c r="C18" s="85">
        <v>14911.41</v>
      </c>
      <c r="D18" s="73">
        <f t="shared" si="0"/>
        <v>48249.893135699996</v>
      </c>
      <c r="E18" s="83">
        <v>44796</v>
      </c>
      <c r="F18" s="280">
        <f t="shared" si="1"/>
        <v>44886</v>
      </c>
      <c r="H18" s="11"/>
      <c r="J18" s="281"/>
      <c r="K18" s="282"/>
      <c r="L18" s="283"/>
      <c r="M18" s="281"/>
      <c r="N18" s="281"/>
      <c r="O18" s="281"/>
    </row>
    <row r="19" spans="1:15" x14ac:dyDescent="0.2">
      <c r="A19" s="72" t="s">
        <v>1057</v>
      </c>
      <c r="B19" s="84" t="s">
        <v>16</v>
      </c>
      <c r="C19" s="85">
        <v>47195.93</v>
      </c>
      <c r="D19" s="73">
        <f t="shared" si="0"/>
        <v>152715.1744161</v>
      </c>
      <c r="E19" s="83">
        <v>44799</v>
      </c>
      <c r="F19" s="280">
        <f t="shared" si="1"/>
        <v>44889</v>
      </c>
      <c r="H19" s="11"/>
      <c r="J19" s="281"/>
      <c r="K19" s="282"/>
      <c r="L19" s="283"/>
      <c r="M19" s="281"/>
      <c r="N19" s="281"/>
      <c r="O19" s="281"/>
    </row>
    <row r="20" spans="1:15" x14ac:dyDescent="0.2">
      <c r="A20" s="72" t="s">
        <v>1058</v>
      </c>
      <c r="B20" s="84" t="s">
        <v>16</v>
      </c>
      <c r="C20" s="85">
        <v>37793.410000000003</v>
      </c>
      <c r="D20" s="73">
        <f t="shared" si="0"/>
        <v>122290.78227570001</v>
      </c>
      <c r="E20" s="83">
        <v>44804</v>
      </c>
      <c r="F20" s="280">
        <f t="shared" si="1"/>
        <v>44894</v>
      </c>
      <c r="H20" s="11"/>
      <c r="J20" s="281"/>
      <c r="K20" s="282"/>
      <c r="L20" s="283"/>
      <c r="M20" s="281"/>
      <c r="N20" s="281"/>
      <c r="O20" s="281"/>
    </row>
    <row r="21" spans="1:15" ht="13.5" thickBot="1" x14ac:dyDescent="0.25">
      <c r="A21" s="42"/>
      <c r="B21" s="55"/>
      <c r="C21" s="43"/>
      <c r="D21" s="65"/>
      <c r="E21" s="121"/>
      <c r="F21" s="122"/>
      <c r="H21" s="11"/>
      <c r="K21" s="11"/>
      <c r="L21" s="150"/>
    </row>
    <row r="22" spans="1:15" ht="13.5" thickBot="1" x14ac:dyDescent="0.25">
      <c r="A22" s="625" t="s">
        <v>43</v>
      </c>
      <c r="B22" s="626"/>
      <c r="C22" s="40">
        <f>SUM(C8:C21)</f>
        <v>421317.58999999997</v>
      </c>
      <c r="D22" s="64"/>
      <c r="E22" s="12"/>
      <c r="F22" s="12"/>
    </row>
    <row r="23" spans="1:15" ht="13.5" thickBot="1" x14ac:dyDescent="0.25">
      <c r="A23" s="68"/>
      <c r="B23" s="68"/>
      <c r="C23" s="69"/>
      <c r="D23" s="66"/>
      <c r="E23" s="67"/>
      <c r="F23" s="67"/>
    </row>
    <row r="24" spans="1:15" ht="13.5" thickBot="1" x14ac:dyDescent="0.25">
      <c r="A24" s="115"/>
      <c r="B24" s="116"/>
      <c r="C24" s="117"/>
      <c r="D24" s="118"/>
      <c r="E24" s="119"/>
      <c r="F24" s="533"/>
    </row>
    <row r="25" spans="1:15" ht="13.5" thickBot="1" x14ac:dyDescent="0.25">
      <c r="A25" s="625" t="s">
        <v>43</v>
      </c>
      <c r="B25" s="626"/>
      <c r="C25" s="40">
        <f>SUM(C24)</f>
        <v>0</v>
      </c>
      <c r="D25" s="64"/>
      <c r="E25" s="12"/>
      <c r="F25" s="12"/>
      <c r="L25" s="151"/>
    </row>
    <row r="26" spans="1:15" ht="13.5" thickBot="1" x14ac:dyDescent="0.25">
      <c r="A26" s="152"/>
      <c r="B26" s="152"/>
      <c r="C26" s="153"/>
      <c r="D26" s="66"/>
      <c r="E26" s="67"/>
      <c r="F26" s="67"/>
      <c r="L26" s="150"/>
    </row>
    <row r="27" spans="1:15" x14ac:dyDescent="0.2">
      <c r="A27" s="80"/>
      <c r="B27" s="15"/>
      <c r="C27" s="245"/>
      <c r="D27" s="81"/>
      <c r="E27" s="120"/>
      <c r="F27" s="185"/>
      <c r="H27" s="289"/>
    </row>
    <row r="28" spans="1:15" ht="13.5" thickBot="1" x14ac:dyDescent="0.25">
      <c r="A28" s="42"/>
      <c r="B28" s="55"/>
      <c r="C28" s="233"/>
      <c r="D28" s="65"/>
      <c r="E28" s="121"/>
      <c r="F28" s="122"/>
    </row>
    <row r="29" spans="1:15" ht="13.5" thickBot="1" x14ac:dyDescent="0.25">
      <c r="A29" s="625" t="s">
        <v>43</v>
      </c>
      <c r="B29" s="626"/>
      <c r="C29" s="40">
        <f>SUM(C27:C28)</f>
        <v>0</v>
      </c>
      <c r="D29" s="64"/>
      <c r="E29" s="12"/>
      <c r="F29" s="12"/>
    </row>
    <row r="30" spans="1:15" ht="13.5" thickBot="1" x14ac:dyDescent="0.25">
      <c r="A30" s="68"/>
      <c r="B30" s="68"/>
      <c r="C30" s="69"/>
      <c r="D30" s="66"/>
      <c r="E30" s="67"/>
      <c r="F30" s="67"/>
    </row>
    <row r="31" spans="1:15" x14ac:dyDescent="0.2">
      <c r="A31" s="80" t="s">
        <v>973</v>
      </c>
      <c r="B31" s="15" t="s">
        <v>16</v>
      </c>
      <c r="C31" s="245">
        <v>38546.449999999997</v>
      </c>
      <c r="D31" s="245">
        <f>+C31*D2</f>
        <v>124727.44651649999</v>
      </c>
      <c r="E31" s="120">
        <v>44781</v>
      </c>
      <c r="F31" s="246">
        <f>+E31+90</f>
        <v>44871</v>
      </c>
    </row>
    <row r="32" spans="1:15" ht="13.5" thickBot="1" x14ac:dyDescent="0.25">
      <c r="A32" s="42"/>
      <c r="B32" s="55"/>
      <c r="C32" s="43"/>
      <c r="D32" s="43"/>
      <c r="E32" s="121"/>
      <c r="F32" s="279"/>
    </row>
    <row r="33" spans="1:9" ht="13.5" thickBot="1" x14ac:dyDescent="0.25">
      <c r="A33" s="617" t="s">
        <v>43</v>
      </c>
      <c r="B33" s="618"/>
      <c r="C33" s="74">
        <f>SUM(C31:C32)</f>
        <v>38546.449999999997</v>
      </c>
    </row>
    <row r="34" spans="1:9" ht="13.5" thickBot="1" x14ac:dyDescent="0.25"/>
    <row r="35" spans="1:9" x14ac:dyDescent="0.2">
      <c r="A35" s="414" t="s">
        <v>909</v>
      </c>
      <c r="B35" s="415" t="s">
        <v>16</v>
      </c>
      <c r="C35" s="416">
        <v>5641.9</v>
      </c>
      <c r="D35" s="534">
        <f>+C35*D2</f>
        <v>18255.890762999999</v>
      </c>
      <c r="E35" s="417">
        <v>44749</v>
      </c>
      <c r="F35" s="465">
        <f>+E35+30</f>
        <v>44779</v>
      </c>
    </row>
    <row r="36" spans="1:9" x14ac:dyDescent="0.2">
      <c r="A36" s="461"/>
      <c r="B36" s="462"/>
      <c r="C36" s="463"/>
      <c r="D36" s="535"/>
      <c r="E36" s="464"/>
      <c r="F36" s="467"/>
    </row>
    <row r="37" spans="1:9" ht="13.5" thickBot="1" x14ac:dyDescent="0.25">
      <c r="A37" s="525"/>
      <c r="B37" s="526"/>
      <c r="C37" s="527"/>
      <c r="D37" s="528"/>
      <c r="E37" s="254"/>
      <c r="F37" s="255"/>
    </row>
    <row r="38" spans="1:9" ht="13.5" thickBot="1" x14ac:dyDescent="0.25">
      <c r="A38" s="617" t="s">
        <v>43</v>
      </c>
      <c r="B38" s="618"/>
      <c r="C38" s="74">
        <f>SUM(C35:C37)</f>
        <v>5641.9</v>
      </c>
      <c r="I38" s="57"/>
    </row>
    <row r="39" spans="1:9" ht="13.5" thickBot="1" x14ac:dyDescent="0.25"/>
    <row r="40" spans="1:9" x14ac:dyDescent="0.2">
      <c r="A40" s="414" t="s">
        <v>722</v>
      </c>
      <c r="B40" s="415" t="s">
        <v>16</v>
      </c>
      <c r="C40" s="416">
        <v>64425</v>
      </c>
      <c r="D40" s="416">
        <f>+C40*D2</f>
        <v>208464.48225</v>
      </c>
      <c r="E40" s="417">
        <v>44622</v>
      </c>
      <c r="F40" s="465">
        <f t="shared" ref="F40:F45" si="2">+E40+60</f>
        <v>44682</v>
      </c>
    </row>
    <row r="41" spans="1:9" x14ac:dyDescent="0.2">
      <c r="A41" s="461" t="s">
        <v>910</v>
      </c>
      <c r="B41" s="462" t="s">
        <v>16</v>
      </c>
      <c r="C41" s="463">
        <v>35280.629999999997</v>
      </c>
      <c r="D41" s="463">
        <f>+C41*D2</f>
        <v>114160.0041351</v>
      </c>
      <c r="E41" s="464">
        <v>44679</v>
      </c>
      <c r="F41" s="467">
        <f t="shared" si="2"/>
        <v>44739</v>
      </c>
    </row>
    <row r="42" spans="1:9" x14ac:dyDescent="0.2">
      <c r="A42" s="461" t="s">
        <v>911</v>
      </c>
      <c r="B42" s="462" t="s">
        <v>16</v>
      </c>
      <c r="C42" s="463">
        <f>30960.64+1562.44</f>
        <v>32523.079999999998</v>
      </c>
      <c r="D42" s="463">
        <f>+C42*D2</f>
        <v>105237.20657159999</v>
      </c>
      <c r="E42" s="464">
        <v>44712</v>
      </c>
      <c r="F42" s="467">
        <f t="shared" si="2"/>
        <v>44772</v>
      </c>
    </row>
    <row r="43" spans="1:9" x14ac:dyDescent="0.2">
      <c r="A43" s="461" t="s">
        <v>912</v>
      </c>
      <c r="B43" s="462" t="s">
        <v>16</v>
      </c>
      <c r="C43" s="433">
        <v>33720</v>
      </c>
      <c r="D43" s="433">
        <f>+C43*D2</f>
        <v>109110.16439999999</v>
      </c>
      <c r="E43" s="435">
        <v>44729</v>
      </c>
      <c r="F43" s="513">
        <f t="shared" si="2"/>
        <v>44789</v>
      </c>
    </row>
    <row r="44" spans="1:9" x14ac:dyDescent="0.2">
      <c r="A44" s="461" t="s">
        <v>913</v>
      </c>
      <c r="B44" s="462" t="s">
        <v>16</v>
      </c>
      <c r="C44" s="433">
        <v>60762.65</v>
      </c>
      <c r="D44" s="433">
        <f>+C44*D2</f>
        <v>196613.95999050001</v>
      </c>
      <c r="E44" s="435">
        <v>44741</v>
      </c>
      <c r="F44" s="513">
        <f t="shared" si="2"/>
        <v>44801</v>
      </c>
    </row>
    <row r="45" spans="1:9" x14ac:dyDescent="0.2">
      <c r="A45" s="461" t="s">
        <v>914</v>
      </c>
      <c r="B45" s="462" t="s">
        <v>16</v>
      </c>
      <c r="C45" s="433">
        <v>33740</v>
      </c>
      <c r="D45" s="433">
        <f>+C45*D2</f>
        <v>109174.8798</v>
      </c>
      <c r="E45" s="435">
        <v>44741</v>
      </c>
      <c r="F45" s="513">
        <f t="shared" si="2"/>
        <v>44801</v>
      </c>
    </row>
    <row r="46" spans="1:9" x14ac:dyDescent="0.2">
      <c r="A46" s="431"/>
      <c r="B46" s="432"/>
      <c r="C46" s="433"/>
      <c r="D46" s="433"/>
      <c r="E46" s="435"/>
      <c r="F46" s="513"/>
    </row>
    <row r="47" spans="1:9" ht="13.5" thickBot="1" x14ac:dyDescent="0.25">
      <c r="A47" s="42"/>
      <c r="B47" s="55"/>
      <c r="C47" s="43"/>
      <c r="D47" s="43"/>
      <c r="E47" s="121"/>
      <c r="F47" s="279"/>
    </row>
    <row r="48" spans="1:9" ht="13.5" thickBot="1" x14ac:dyDescent="0.25">
      <c r="A48" s="617" t="s">
        <v>43</v>
      </c>
      <c r="B48" s="618"/>
      <c r="C48" s="74">
        <f>SUM(C40:C47)</f>
        <v>260451.36</v>
      </c>
    </row>
    <row r="49" spans="1:10" ht="13.5" thickBot="1" x14ac:dyDescent="0.25"/>
    <row r="50" spans="1:10" x14ac:dyDescent="0.2">
      <c r="A50" s="414"/>
      <c r="B50" s="415"/>
      <c r="C50" s="416"/>
      <c r="D50" s="416"/>
      <c r="E50" s="417"/>
      <c r="F50" s="465"/>
    </row>
    <row r="51" spans="1:10" ht="13.5" thickBot="1" x14ac:dyDescent="0.25">
      <c r="A51" s="42"/>
      <c r="B51" s="55"/>
      <c r="C51" s="43"/>
      <c r="D51" s="43"/>
      <c r="E51" s="121"/>
      <c r="F51" s="279"/>
    </row>
    <row r="52" spans="1:10" ht="13.5" thickBot="1" x14ac:dyDescent="0.25">
      <c r="A52" s="617" t="s">
        <v>43</v>
      </c>
      <c r="B52" s="618"/>
      <c r="C52" s="74">
        <f>SUM(C50:C51)</f>
        <v>0</v>
      </c>
    </row>
    <row r="53" spans="1:10" ht="13.5" thickBot="1" x14ac:dyDescent="0.25"/>
    <row r="54" spans="1:10" ht="13.5" thickBot="1" x14ac:dyDescent="0.25">
      <c r="A54" s="468" t="s">
        <v>915</v>
      </c>
      <c r="B54" s="469" t="s">
        <v>16</v>
      </c>
      <c r="C54" s="470">
        <v>14500</v>
      </c>
      <c r="D54" s="470">
        <f>+C54*D2</f>
        <v>46918.665000000001</v>
      </c>
      <c r="E54" s="471">
        <v>44726</v>
      </c>
      <c r="F54" s="472">
        <f>+E54</f>
        <v>44726</v>
      </c>
      <c r="I54" s="57"/>
    </row>
    <row r="55" spans="1:10" ht="13.5" thickBot="1" x14ac:dyDescent="0.25">
      <c r="A55" s="617" t="s">
        <v>43</v>
      </c>
      <c r="B55" s="618"/>
      <c r="C55" s="74">
        <f>SUM(C54:C54)</f>
        <v>14500</v>
      </c>
    </row>
    <row r="56" spans="1:10" ht="13.5" thickBot="1" x14ac:dyDescent="0.25"/>
    <row r="57" spans="1:10" ht="13.5" thickBot="1" x14ac:dyDescent="0.25">
      <c r="A57" s="115"/>
      <c r="B57" s="116"/>
      <c r="C57" s="117"/>
      <c r="D57" s="117"/>
      <c r="E57" s="119"/>
      <c r="F57" s="252"/>
    </row>
    <row r="58" spans="1:10" ht="13.5" thickBot="1" x14ac:dyDescent="0.25">
      <c r="A58" s="617" t="s">
        <v>43</v>
      </c>
      <c r="B58" s="618"/>
      <c r="C58" s="74">
        <f>SUM(C57:C57)</f>
        <v>0</v>
      </c>
    </row>
    <row r="59" spans="1:10" ht="13.5" thickBot="1" x14ac:dyDescent="0.25">
      <c r="J59" s="57"/>
    </row>
    <row r="60" spans="1:10" ht="13.5" thickBot="1" x14ac:dyDescent="0.25">
      <c r="A60" s="115"/>
      <c r="B60" s="116"/>
      <c r="C60" s="117"/>
      <c r="D60" s="117"/>
      <c r="E60" s="119"/>
      <c r="F60" s="252"/>
      <c r="I60" s="57"/>
    </row>
    <row r="61" spans="1:10" ht="13.5" thickBot="1" x14ac:dyDescent="0.25">
      <c r="A61" s="617" t="s">
        <v>43</v>
      </c>
      <c r="B61" s="618"/>
      <c r="C61" s="74">
        <f>SUM(C60:C60)</f>
        <v>0</v>
      </c>
    </row>
    <row r="62" spans="1:10" ht="13.5" thickBot="1" x14ac:dyDescent="0.25"/>
    <row r="63" spans="1:10" ht="13.5" thickBot="1" x14ac:dyDescent="0.25">
      <c r="A63" s="115"/>
      <c r="B63" s="116"/>
      <c r="C63" s="117"/>
      <c r="D63" s="117"/>
      <c r="E63" s="119"/>
      <c r="F63" s="252"/>
    </row>
    <row r="64" spans="1:10" ht="13.5" thickBot="1" x14ac:dyDescent="0.25">
      <c r="A64" s="617" t="s">
        <v>43</v>
      </c>
      <c r="B64" s="618"/>
      <c r="C64" s="74">
        <f>SUM(C63:C63)</f>
        <v>0</v>
      </c>
    </row>
    <row r="65" spans="1:10" ht="13.5" thickBot="1" x14ac:dyDescent="0.25">
      <c r="J65" s="57"/>
    </row>
    <row r="66" spans="1:10" x14ac:dyDescent="0.2">
      <c r="A66" s="80" t="s">
        <v>483</v>
      </c>
      <c r="B66" s="15" t="s">
        <v>463</v>
      </c>
      <c r="C66" s="351">
        <v>950000</v>
      </c>
      <c r="D66" s="245">
        <f>+C66*D5</f>
        <v>433418.5</v>
      </c>
      <c r="E66" s="120"/>
      <c r="F66" s="246">
        <v>44372</v>
      </c>
      <c r="H66" s="253">
        <f>C66*0.9</f>
        <v>855000</v>
      </c>
      <c r="I66" s="57"/>
      <c r="J66" s="57">
        <f>+C66-H66</f>
        <v>95000</v>
      </c>
    </row>
    <row r="67" spans="1:10" ht="13.5" thickBot="1" x14ac:dyDescent="0.25">
      <c r="A67" s="42"/>
      <c r="B67" s="55"/>
      <c r="C67" s="193"/>
      <c r="D67" s="43"/>
      <c r="E67" s="121"/>
      <c r="F67" s="279"/>
      <c r="H67" s="57"/>
      <c r="I67" s="57"/>
      <c r="J67" s="57"/>
    </row>
    <row r="68" spans="1:10" ht="13.5" thickBot="1" x14ac:dyDescent="0.25">
      <c r="A68" s="243" t="s">
        <v>43</v>
      </c>
      <c r="B68" s="244"/>
      <c r="C68" s="74">
        <v>294823</v>
      </c>
    </row>
    <row r="69" spans="1:10" ht="13.5" thickBot="1" x14ac:dyDescent="0.25"/>
    <row r="70" spans="1:10" ht="13.5" thickBot="1" x14ac:dyDescent="0.25">
      <c r="A70" s="115"/>
      <c r="B70" s="116"/>
      <c r="C70" s="117"/>
      <c r="D70" s="117"/>
      <c r="E70" s="119"/>
      <c r="F70" s="252"/>
      <c r="I70" s="57"/>
    </row>
    <row r="71" spans="1:10" ht="13.5" thickBot="1" x14ac:dyDescent="0.25">
      <c r="A71" s="617" t="s">
        <v>43</v>
      </c>
      <c r="B71" s="618"/>
      <c r="C71" s="74">
        <f>SUM(C70:C70)</f>
        <v>0</v>
      </c>
    </row>
    <row r="72" spans="1:10" ht="13.5" thickBot="1" x14ac:dyDescent="0.25"/>
    <row r="73" spans="1:10" ht="13.5" thickBot="1" x14ac:dyDescent="0.25">
      <c r="A73" s="115"/>
      <c r="B73" s="116"/>
      <c r="C73" s="117"/>
      <c r="D73" s="117"/>
      <c r="E73" s="119"/>
      <c r="F73" s="252"/>
      <c r="I73" s="57"/>
    </row>
    <row r="74" spans="1:10" ht="13.5" thickBot="1" x14ac:dyDescent="0.25">
      <c r="A74" s="617" t="s">
        <v>43</v>
      </c>
      <c r="B74" s="618"/>
      <c r="C74" s="74">
        <f>SUM(C73:C73)</f>
        <v>0</v>
      </c>
    </row>
    <row r="77" spans="1:10" ht="13.5" thickBot="1" x14ac:dyDescent="0.25"/>
    <row r="78" spans="1:10" x14ac:dyDescent="0.2">
      <c r="A78" s="619" t="s">
        <v>74</v>
      </c>
      <c r="B78" s="622" t="s">
        <v>16</v>
      </c>
      <c r="C78" s="628">
        <v>335000</v>
      </c>
      <c r="D78" s="81"/>
      <c r="E78" s="120">
        <v>42898</v>
      </c>
      <c r="F78" s="91">
        <v>71000</v>
      </c>
    </row>
    <row r="79" spans="1:10" x14ac:dyDescent="0.2">
      <c r="A79" s="620"/>
      <c r="B79" s="623"/>
      <c r="C79" s="629"/>
      <c r="D79" s="63"/>
      <c r="E79" s="146">
        <v>42927</v>
      </c>
      <c r="F79" s="92">
        <v>40000</v>
      </c>
    </row>
    <row r="80" spans="1:10" x14ac:dyDescent="0.2">
      <c r="A80" s="620"/>
      <c r="B80" s="623"/>
      <c r="C80" s="629"/>
      <c r="D80" s="63"/>
      <c r="E80" s="146">
        <v>43004</v>
      </c>
      <c r="F80" s="92">
        <v>15000</v>
      </c>
    </row>
    <row r="81" spans="1:10" x14ac:dyDescent="0.2">
      <c r="A81" s="620"/>
      <c r="B81" s="623"/>
      <c r="C81" s="629"/>
      <c r="D81" s="63"/>
      <c r="E81" s="146">
        <v>43006</v>
      </c>
      <c r="F81" s="92">
        <v>16000</v>
      </c>
      <c r="H81" s="57"/>
      <c r="J81" s="57"/>
    </row>
    <row r="82" spans="1:10" x14ac:dyDescent="0.2">
      <c r="A82" s="620"/>
      <c r="B82" s="623"/>
      <c r="C82" s="629"/>
      <c r="D82" s="63"/>
      <c r="E82" s="146">
        <v>43020</v>
      </c>
      <c r="F82" s="92">
        <v>25000</v>
      </c>
    </row>
    <row r="83" spans="1:10" x14ac:dyDescent="0.2">
      <c r="A83" s="621"/>
      <c r="B83" s="624"/>
      <c r="C83" s="630"/>
      <c r="D83" s="63"/>
      <c r="E83" s="146">
        <v>43208</v>
      </c>
      <c r="F83" s="92">
        <v>45000</v>
      </c>
      <c r="H83" s="57"/>
      <c r="I83" s="57"/>
    </row>
    <row r="84" spans="1:10" x14ac:dyDescent="0.2">
      <c r="A84" s="58" t="s">
        <v>74</v>
      </c>
      <c r="B84" s="70" t="s">
        <v>16</v>
      </c>
      <c r="C84" s="71">
        <f>65000+9000</f>
        <v>74000</v>
      </c>
      <c r="D84" s="63"/>
      <c r="E84" s="146">
        <v>43189</v>
      </c>
      <c r="F84" s="92">
        <v>59500</v>
      </c>
      <c r="H84" s="57"/>
      <c r="I84" s="57"/>
    </row>
    <row r="85" spans="1:10" x14ac:dyDescent="0.2">
      <c r="A85" s="58"/>
      <c r="B85" s="70"/>
      <c r="C85" s="71"/>
      <c r="D85" s="63"/>
      <c r="E85" s="146"/>
      <c r="F85" s="92"/>
    </row>
    <row r="86" spans="1:10" ht="13.5" thickBot="1" x14ac:dyDescent="0.25">
      <c r="A86" s="42" t="s">
        <v>74</v>
      </c>
      <c r="B86" s="55" t="s">
        <v>16</v>
      </c>
      <c r="C86" s="43">
        <f>14477.06+837.73</f>
        <v>15314.789999999999</v>
      </c>
      <c r="D86" s="65"/>
      <c r="E86" s="121"/>
      <c r="F86" s="61"/>
    </row>
    <row r="87" spans="1:10" ht="13.5" thickBot="1" x14ac:dyDescent="0.25">
      <c r="A87" s="617" t="s">
        <v>43</v>
      </c>
      <c r="B87" s="618"/>
      <c r="C87" s="74">
        <f>SUM(C78:C86)</f>
        <v>424314.79</v>
      </c>
      <c r="F87" s="57"/>
    </row>
    <row r="88" spans="1:10" ht="13.5" thickBot="1" x14ac:dyDescent="0.25">
      <c r="F88" s="57"/>
    </row>
    <row r="89" spans="1:10" ht="13.5" thickBot="1" x14ac:dyDescent="0.25">
      <c r="A89" s="115" t="s">
        <v>258</v>
      </c>
      <c r="B89" s="116" t="s">
        <v>16</v>
      </c>
      <c r="C89" s="117">
        <v>67500</v>
      </c>
      <c r="D89" s="118"/>
      <c r="E89" s="119">
        <v>43074</v>
      </c>
      <c r="F89" s="147">
        <v>12000</v>
      </c>
    </row>
    <row r="90" spans="1:10" ht="13.5" thickBot="1" x14ac:dyDescent="0.25">
      <c r="A90" s="617" t="s">
        <v>43</v>
      </c>
      <c r="B90" s="618"/>
      <c r="C90" s="74">
        <f>SUM(C89:C89)</f>
        <v>67500</v>
      </c>
    </row>
    <row r="91" spans="1:10" ht="13.5" thickBot="1" x14ac:dyDescent="0.25"/>
    <row r="92" spans="1:10" x14ac:dyDescent="0.2">
      <c r="A92" s="247" t="s">
        <v>421</v>
      </c>
      <c r="B92" s="248" t="s">
        <v>16</v>
      </c>
      <c r="C92" s="232">
        <v>80151.97</v>
      </c>
      <c r="D92" s="245">
        <f>+C92*D2</f>
        <v>259353.33996690001</v>
      </c>
      <c r="E92" s="120">
        <v>44043</v>
      </c>
      <c r="F92" s="246">
        <v>44043</v>
      </c>
      <c r="H92" s="1" t="s">
        <v>422</v>
      </c>
    </row>
    <row r="93" spans="1:10" ht="13.5" thickBot="1" x14ac:dyDescent="0.25">
      <c r="A93" s="249"/>
      <c r="B93" s="250"/>
      <c r="C93" s="233"/>
      <c r="D93" s="43"/>
      <c r="E93" s="250"/>
      <c r="F93" s="251"/>
    </row>
    <row r="94" spans="1:10" ht="13.5" thickBot="1" x14ac:dyDescent="0.25">
      <c r="A94" s="617" t="s">
        <v>43</v>
      </c>
      <c r="B94" s="618"/>
      <c r="C94" s="74">
        <f>SUM(C92:C92)</f>
        <v>80151.97</v>
      </c>
    </row>
    <row r="95" spans="1:10" ht="13.5" thickBot="1" x14ac:dyDescent="0.25"/>
    <row r="96" spans="1:10" x14ac:dyDescent="0.2">
      <c r="A96" s="44" t="s">
        <v>353</v>
      </c>
      <c r="B96" s="46" t="s">
        <v>16</v>
      </c>
      <c r="C96" s="41">
        <v>4199.57</v>
      </c>
      <c r="D96" s="47">
        <f>+C96*D2</f>
        <v>13588.842618899998</v>
      </c>
      <c r="E96" s="45">
        <v>43951</v>
      </c>
      <c r="F96" s="48">
        <f>+E96</f>
        <v>43951</v>
      </c>
      <c r="H96" s="1" t="s">
        <v>354</v>
      </c>
    </row>
    <row r="97" spans="1:6" ht="13.5" thickBot="1" x14ac:dyDescent="0.25">
      <c r="A97" s="42"/>
      <c r="B97" s="55"/>
      <c r="C97" s="233"/>
      <c r="D97" s="43"/>
      <c r="E97" s="254"/>
      <c r="F97" s="255"/>
    </row>
    <row r="98" spans="1:6" ht="13.5" thickBot="1" x14ac:dyDescent="0.25">
      <c r="A98" s="617" t="s">
        <v>43</v>
      </c>
      <c r="B98" s="618"/>
      <c r="C98" s="74">
        <f>SUM(C96:C97)</f>
        <v>4199.57</v>
      </c>
    </row>
  </sheetData>
  <sortState xmlns:xlrd2="http://schemas.microsoft.com/office/spreadsheetml/2017/richdata2" ref="A49:F50">
    <sortCondition ref="F49:F50"/>
  </sortState>
  <mergeCells count="21">
    <mergeCell ref="C78:C83"/>
    <mergeCell ref="A55:B55"/>
    <mergeCell ref="A64:B64"/>
    <mergeCell ref="A61:B61"/>
    <mergeCell ref="A71:B71"/>
    <mergeCell ref="A74:B74"/>
    <mergeCell ref="A58:B58"/>
    <mergeCell ref="A7:F7"/>
    <mergeCell ref="A22:B22"/>
    <mergeCell ref="A33:B33"/>
    <mergeCell ref="A29:B29"/>
    <mergeCell ref="A25:B25"/>
    <mergeCell ref="A98:B98"/>
    <mergeCell ref="A94:B94"/>
    <mergeCell ref="A87:B87"/>
    <mergeCell ref="A38:B38"/>
    <mergeCell ref="A78:A83"/>
    <mergeCell ref="A90:B90"/>
    <mergeCell ref="B78:B83"/>
    <mergeCell ref="A48:B48"/>
    <mergeCell ref="A52:B52"/>
  </mergeCells>
  <pageMargins left="0.70866141732283472" right="0.70866141732283472" top="0.74803149606299213" bottom="0.74803149606299213" header="0.31496062992125984" footer="0.31496062992125984"/>
  <pageSetup paperSize="9" scale="125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B1:P43"/>
  <sheetViews>
    <sheetView topLeftCell="A4" workbookViewId="0">
      <selection activeCell="Q32" sqref="Q32"/>
    </sheetView>
  </sheetViews>
  <sheetFormatPr baseColWidth="10" defaultColWidth="11.42578125" defaultRowHeight="12.75" x14ac:dyDescent="0.2"/>
  <cols>
    <col min="1" max="1" width="11.42578125" style="128"/>
    <col min="2" max="3" width="11.140625" style="128" customWidth="1"/>
    <col min="4" max="6" width="11.140625" style="141" customWidth="1"/>
    <col min="7" max="9" width="11.140625" style="127" customWidth="1"/>
    <col min="10" max="10" width="1" style="128" customWidth="1"/>
    <col min="11" max="16384" width="11.42578125" style="128"/>
  </cols>
  <sheetData>
    <row r="1" spans="2:16" x14ac:dyDescent="0.2">
      <c r="G1" s="128"/>
      <c r="H1" s="128"/>
      <c r="I1" s="128"/>
    </row>
    <row r="2" spans="2:16" x14ac:dyDescent="0.2">
      <c r="B2" s="631" t="s">
        <v>65</v>
      </c>
      <c r="C2" s="631"/>
      <c r="D2" s="631"/>
      <c r="E2" s="631"/>
      <c r="F2" s="631"/>
      <c r="G2" s="631"/>
      <c r="H2" s="631"/>
      <c r="I2" s="631"/>
    </row>
    <row r="3" spans="2:16" x14ac:dyDescent="0.2">
      <c r="B3" s="631" t="s">
        <v>433</v>
      </c>
      <c r="C3" s="631"/>
      <c r="D3" s="631"/>
      <c r="E3" s="631"/>
      <c r="F3" s="631"/>
      <c r="G3" s="631"/>
      <c r="H3" s="631"/>
      <c r="I3" s="631"/>
    </row>
    <row r="4" spans="2:16" ht="13.5" thickBot="1" x14ac:dyDescent="0.25"/>
    <row r="5" spans="2:16" ht="13.5" thickBot="1" x14ac:dyDescent="0.25">
      <c r="B5" s="639" t="s">
        <v>64</v>
      </c>
      <c r="C5" s="640"/>
      <c r="D5" s="129" t="s">
        <v>10</v>
      </c>
      <c r="E5" s="130" t="s">
        <v>63</v>
      </c>
      <c r="F5" s="130" t="s">
        <v>62</v>
      </c>
      <c r="G5" s="130" t="s">
        <v>61</v>
      </c>
      <c r="H5" s="131" t="s">
        <v>60</v>
      </c>
      <c r="I5" s="132" t="s">
        <v>59</v>
      </c>
    </row>
    <row r="6" spans="2:16" x14ac:dyDescent="0.2">
      <c r="B6" s="365" t="s">
        <v>442</v>
      </c>
      <c r="C6" s="366">
        <v>2500000</v>
      </c>
      <c r="D6" s="367">
        <v>44592</v>
      </c>
      <c r="E6" s="368"/>
      <c r="F6" s="366">
        <v>31678.241000000002</v>
      </c>
      <c r="G6" s="369">
        <f>SUM(E6:F6)</f>
        <v>31678.241000000002</v>
      </c>
      <c r="H6" s="370"/>
      <c r="I6" s="371"/>
    </row>
    <row r="7" spans="2:16" ht="13.5" thickBot="1" x14ac:dyDescent="0.25">
      <c r="B7" s="372" t="s">
        <v>442</v>
      </c>
      <c r="C7" s="373">
        <v>1250000</v>
      </c>
      <c r="D7" s="374">
        <v>44592</v>
      </c>
      <c r="E7" s="375">
        <v>104166.667</v>
      </c>
      <c r="F7" s="373">
        <v>18101.851999999999</v>
      </c>
      <c r="G7" s="376">
        <f>SUM(E7:F7)</f>
        <v>122268.519</v>
      </c>
      <c r="H7" s="372"/>
      <c r="I7" s="377"/>
    </row>
    <row r="8" spans="2:16" ht="14.25" thickBot="1" x14ac:dyDescent="0.3">
      <c r="B8" s="635" t="s">
        <v>434</v>
      </c>
      <c r="C8" s="636"/>
      <c r="D8" s="638"/>
      <c r="E8" s="133">
        <f>SUM(E6:E7)</f>
        <v>104166.667</v>
      </c>
      <c r="F8" s="143">
        <f>SUM(F6:F7)</f>
        <v>49780.093000000001</v>
      </c>
      <c r="G8" s="220">
        <f>SUM(G6:G7)</f>
        <v>153946.76</v>
      </c>
      <c r="H8" s="145"/>
      <c r="I8" s="135"/>
    </row>
    <row r="9" spans="2:16" ht="14.25" customHeight="1" x14ac:dyDescent="0.2">
      <c r="B9" s="365" t="s">
        <v>442</v>
      </c>
      <c r="C9" s="366">
        <v>500000</v>
      </c>
      <c r="D9" s="367">
        <v>44651</v>
      </c>
      <c r="E9" s="419">
        <v>41666.667000000001</v>
      </c>
      <c r="F9" s="420">
        <v>2656.25</v>
      </c>
      <c r="G9" s="369">
        <f>SUM(E9:F9)</f>
        <v>44322.917000000001</v>
      </c>
      <c r="H9" s="365"/>
      <c r="I9" s="421"/>
      <c r="J9" s="142"/>
    </row>
    <row r="10" spans="2:16" x14ac:dyDescent="0.2">
      <c r="B10" s="422" t="s">
        <v>442</v>
      </c>
      <c r="C10" s="423">
        <v>1150000</v>
      </c>
      <c r="D10" s="424">
        <v>44651</v>
      </c>
      <c r="E10" s="425">
        <v>95833.333333333328</v>
      </c>
      <c r="F10" s="426">
        <v>6109.375</v>
      </c>
      <c r="G10" s="427">
        <f>SUM(E10:F10)</f>
        <v>101942.70833333333</v>
      </c>
      <c r="H10" s="422"/>
      <c r="I10" s="428"/>
      <c r="J10" s="142"/>
    </row>
    <row r="11" spans="2:16" x14ac:dyDescent="0.2">
      <c r="B11" s="422" t="s">
        <v>442</v>
      </c>
      <c r="C11" s="423">
        <v>1000000</v>
      </c>
      <c r="D11" s="424">
        <v>44651</v>
      </c>
      <c r="E11" s="425">
        <v>83333.333333333328</v>
      </c>
      <c r="F11" s="426">
        <v>5312.5</v>
      </c>
      <c r="G11" s="427">
        <f t="shared" ref="G11:G13" si="0">SUM(E11:F11)</f>
        <v>88645.833333333328</v>
      </c>
      <c r="H11" s="422"/>
      <c r="I11" s="428"/>
      <c r="J11" s="142"/>
    </row>
    <row r="12" spans="2:16" x14ac:dyDescent="0.2">
      <c r="B12" s="422" t="s">
        <v>442</v>
      </c>
      <c r="C12" s="423">
        <v>350000</v>
      </c>
      <c r="D12" s="424">
        <v>44651</v>
      </c>
      <c r="E12" s="425">
        <v>29166.667000000001</v>
      </c>
      <c r="F12" s="426">
        <v>1859.375</v>
      </c>
      <c r="G12" s="427">
        <f t="shared" si="0"/>
        <v>31026.042000000001</v>
      </c>
      <c r="H12" s="422"/>
      <c r="I12" s="428"/>
      <c r="J12" s="142"/>
      <c r="L12" s="336"/>
      <c r="M12" s="337"/>
      <c r="N12" s="335"/>
      <c r="O12" s="332"/>
      <c r="P12" s="335"/>
    </row>
    <row r="13" spans="2:16" ht="13.5" thickBot="1" x14ac:dyDescent="0.25">
      <c r="B13" s="372" t="s">
        <v>442</v>
      </c>
      <c r="C13" s="373">
        <v>500000</v>
      </c>
      <c r="D13" s="374">
        <v>44651</v>
      </c>
      <c r="E13" s="429">
        <v>41666.667000000001</v>
      </c>
      <c r="F13" s="430">
        <v>2656.25</v>
      </c>
      <c r="G13" s="427">
        <f t="shared" si="0"/>
        <v>44322.917000000001</v>
      </c>
      <c r="H13" s="372"/>
      <c r="I13" s="377"/>
      <c r="J13" s="142"/>
      <c r="L13" s="333"/>
      <c r="M13" s="334"/>
      <c r="N13" s="332"/>
      <c r="O13" s="332"/>
      <c r="P13" s="335"/>
    </row>
    <row r="14" spans="2:16" ht="14.25" thickBot="1" x14ac:dyDescent="0.3">
      <c r="B14" s="635" t="s">
        <v>435</v>
      </c>
      <c r="C14" s="636"/>
      <c r="D14" s="637"/>
      <c r="E14" s="133">
        <f>SUM(E9:E13)</f>
        <v>291666.66766666668</v>
      </c>
      <c r="F14" s="143">
        <f>SUM(F9:F13)</f>
        <v>18593.75</v>
      </c>
      <c r="G14" s="144">
        <f t="shared" ref="G14" si="1">SUM(E14:F14)</f>
        <v>310260.41766666668</v>
      </c>
      <c r="H14" s="134"/>
      <c r="I14" s="135"/>
      <c r="J14" s="142"/>
      <c r="L14" s="336"/>
      <c r="M14" s="337"/>
      <c r="N14" s="335"/>
      <c r="O14" s="332"/>
      <c r="P14" s="335"/>
    </row>
    <row r="15" spans="2:16" x14ac:dyDescent="0.2">
      <c r="B15" s="365" t="s">
        <v>442</v>
      </c>
      <c r="C15" s="366">
        <v>2500000</v>
      </c>
      <c r="D15" s="367">
        <v>44681</v>
      </c>
      <c r="E15" s="368">
        <v>208333.33333333334</v>
      </c>
      <c r="F15" s="366">
        <v>30645.255000000001</v>
      </c>
      <c r="G15" s="369">
        <f>SUM(E15:F15)</f>
        <v>238978.58833333335</v>
      </c>
      <c r="H15" s="365"/>
      <c r="I15" s="421"/>
      <c r="L15" s="333"/>
      <c r="M15" s="334"/>
      <c r="N15" s="332"/>
      <c r="O15" s="332"/>
      <c r="P15" s="335"/>
    </row>
    <row r="16" spans="2:16" ht="13.5" thickBot="1" x14ac:dyDescent="0.25">
      <c r="B16" s="372" t="s">
        <v>442</v>
      </c>
      <c r="C16" s="373">
        <v>1250000</v>
      </c>
      <c r="D16" s="374">
        <v>44681</v>
      </c>
      <c r="E16" s="375"/>
      <c r="F16" s="373">
        <v>15322.627</v>
      </c>
      <c r="G16" s="376">
        <f>SUM(E16:F16)</f>
        <v>15322.627</v>
      </c>
      <c r="H16" s="372"/>
      <c r="I16" s="377"/>
      <c r="M16" s="333"/>
      <c r="N16" s="334"/>
      <c r="O16" s="332"/>
      <c r="P16" s="332"/>
    </row>
    <row r="17" spans="2:10" ht="14.25" thickBot="1" x14ac:dyDescent="0.3">
      <c r="B17" s="635" t="s">
        <v>436</v>
      </c>
      <c r="C17" s="636"/>
      <c r="D17" s="638"/>
      <c r="E17" s="133">
        <f>SUM(E15:E16)</f>
        <v>208333.33333333334</v>
      </c>
      <c r="F17" s="143">
        <f>SUM(F15:F16)</f>
        <v>45967.881999999998</v>
      </c>
      <c r="G17" s="144">
        <f t="shared" ref="G17" si="2">SUM(E17:F17)</f>
        <v>254301.21533333336</v>
      </c>
      <c r="H17" s="145"/>
      <c r="I17" s="135"/>
    </row>
    <row r="18" spans="2:10" x14ac:dyDescent="0.2">
      <c r="B18" s="44" t="s">
        <v>442</v>
      </c>
      <c r="C18" s="485">
        <v>500000</v>
      </c>
      <c r="D18" s="48">
        <v>44742</v>
      </c>
      <c r="E18" s="370"/>
      <c r="F18" s="420">
        <v>1790.509</v>
      </c>
      <c r="G18" s="486">
        <f>SUM(E18:F18)</f>
        <v>1790.509</v>
      </c>
      <c r="H18" s="44"/>
      <c r="I18" s="487"/>
      <c r="J18" s="142"/>
    </row>
    <row r="19" spans="2:10" x14ac:dyDescent="0.2">
      <c r="B19" s="488" t="s">
        <v>442</v>
      </c>
      <c r="C19" s="489">
        <v>1150000</v>
      </c>
      <c r="D19" s="490">
        <v>44742</v>
      </c>
      <c r="E19" s="491"/>
      <c r="F19" s="426">
        <v>4118.1710000000003</v>
      </c>
      <c r="G19" s="492">
        <f t="shared" ref="G19:G22" si="3">SUM(E19:F19)</f>
        <v>4118.1710000000003</v>
      </c>
      <c r="H19" s="488"/>
      <c r="I19" s="493"/>
    </row>
    <row r="20" spans="2:10" x14ac:dyDescent="0.2">
      <c r="B20" s="488" t="s">
        <v>442</v>
      </c>
      <c r="C20" s="489">
        <v>1000000</v>
      </c>
      <c r="D20" s="490">
        <v>44742</v>
      </c>
      <c r="E20" s="491"/>
      <c r="F20" s="426">
        <v>3581.0189999999998</v>
      </c>
      <c r="G20" s="492">
        <f t="shared" si="3"/>
        <v>3581.0189999999998</v>
      </c>
      <c r="H20" s="488"/>
      <c r="I20" s="493"/>
    </row>
    <row r="21" spans="2:10" x14ac:dyDescent="0.2">
      <c r="B21" s="488" t="s">
        <v>442</v>
      </c>
      <c r="C21" s="489">
        <v>350000</v>
      </c>
      <c r="D21" s="490">
        <v>44742</v>
      </c>
      <c r="E21" s="491"/>
      <c r="F21" s="426">
        <v>1253.356</v>
      </c>
      <c r="G21" s="492">
        <f t="shared" si="3"/>
        <v>1253.356</v>
      </c>
      <c r="H21" s="488"/>
      <c r="I21" s="493"/>
    </row>
    <row r="22" spans="2:10" ht="13.5" thickBot="1" x14ac:dyDescent="0.25">
      <c r="B22" s="494" t="s">
        <v>442</v>
      </c>
      <c r="C22" s="495">
        <v>500000</v>
      </c>
      <c r="D22" s="496">
        <v>44742</v>
      </c>
      <c r="E22" s="497"/>
      <c r="F22" s="430">
        <v>1790.509</v>
      </c>
      <c r="G22" s="498">
        <f t="shared" si="3"/>
        <v>1790.509</v>
      </c>
      <c r="H22" s="494"/>
      <c r="I22" s="499"/>
    </row>
    <row r="23" spans="2:10" ht="14.25" thickBot="1" x14ac:dyDescent="0.3">
      <c r="B23" s="635" t="s">
        <v>437</v>
      </c>
      <c r="C23" s="636"/>
      <c r="D23" s="637"/>
      <c r="E23" s="133">
        <f>SUM(E18:E22)</f>
        <v>0</v>
      </c>
      <c r="F23" s="143">
        <f>SUM(F18:F22)</f>
        <v>12533.564</v>
      </c>
      <c r="G23" s="144">
        <f t="shared" ref="G23" si="4">SUM(E23:F23)</f>
        <v>12533.564</v>
      </c>
      <c r="H23" s="134"/>
      <c r="I23" s="135"/>
    </row>
    <row r="24" spans="2:10" x14ac:dyDescent="0.2">
      <c r="B24" s="365" t="s">
        <v>442</v>
      </c>
      <c r="C24" s="366">
        <v>2500000</v>
      </c>
      <c r="D24" s="367">
        <v>44773</v>
      </c>
      <c r="E24" s="368"/>
      <c r="F24" s="366">
        <v>27152.777999999998</v>
      </c>
      <c r="G24" s="369">
        <f>SUM(E24:F24)</f>
        <v>27152.777999999998</v>
      </c>
      <c r="H24" s="365"/>
      <c r="I24" s="421"/>
    </row>
    <row r="25" spans="2:10" ht="13.5" thickBot="1" x14ac:dyDescent="0.25">
      <c r="B25" s="372" t="s">
        <v>442</v>
      </c>
      <c r="C25" s="373">
        <v>1250000</v>
      </c>
      <c r="D25" s="374">
        <v>44773</v>
      </c>
      <c r="E25" s="375">
        <v>104166.167</v>
      </c>
      <c r="F25" s="373">
        <v>15839.12</v>
      </c>
      <c r="G25" s="376">
        <f>SUM(E25:F25)</f>
        <v>120005.287</v>
      </c>
      <c r="H25" s="372"/>
      <c r="I25" s="377"/>
    </row>
    <row r="26" spans="2:10" ht="14.25" thickBot="1" x14ac:dyDescent="0.3">
      <c r="B26" s="635" t="s">
        <v>438</v>
      </c>
      <c r="C26" s="636"/>
      <c r="D26" s="638"/>
      <c r="E26" s="143">
        <f>SUM(E24:E25)</f>
        <v>104166.167</v>
      </c>
      <c r="F26" s="143">
        <f>SUM(F24:F25)</f>
        <v>42991.898000000001</v>
      </c>
      <c r="G26" s="143">
        <f>SUM(G24:G25)</f>
        <v>147158.065</v>
      </c>
      <c r="H26" s="145"/>
      <c r="I26" s="135"/>
    </row>
    <row r="27" spans="2:10" x14ac:dyDescent="0.2">
      <c r="B27" s="123" t="s">
        <v>442</v>
      </c>
      <c r="C27" s="257">
        <v>500000</v>
      </c>
      <c r="D27" s="346">
        <v>44834</v>
      </c>
      <c r="E27" s="339">
        <v>41666.667000000001</v>
      </c>
      <c r="F27" s="341">
        <v>1810.1849999999999</v>
      </c>
      <c r="G27" s="260">
        <f>SUM(E27:F27)</f>
        <v>43476.851999999999</v>
      </c>
      <c r="H27" s="123"/>
      <c r="I27" s="125"/>
    </row>
    <row r="28" spans="2:10" x14ac:dyDescent="0.2">
      <c r="B28" s="124" t="s">
        <v>442</v>
      </c>
      <c r="C28" s="259">
        <v>1150000</v>
      </c>
      <c r="D28" s="350">
        <v>44834</v>
      </c>
      <c r="E28" s="340">
        <v>95833.333333333328</v>
      </c>
      <c r="F28" s="342">
        <v>4163.4260000000004</v>
      </c>
      <c r="G28" s="262">
        <f t="shared" ref="G28:G31" si="5">SUM(E28:F28)</f>
        <v>99996.759333333335</v>
      </c>
      <c r="H28" s="124"/>
      <c r="I28" s="126"/>
    </row>
    <row r="29" spans="2:10" x14ac:dyDescent="0.2">
      <c r="B29" s="124" t="s">
        <v>442</v>
      </c>
      <c r="C29" s="259">
        <v>1000000</v>
      </c>
      <c r="D29" s="350">
        <v>44834</v>
      </c>
      <c r="E29" s="340">
        <v>83333.333333333328</v>
      </c>
      <c r="F29" s="342">
        <v>3620.37</v>
      </c>
      <c r="G29" s="262">
        <f t="shared" si="5"/>
        <v>86953.703333333324</v>
      </c>
      <c r="H29" s="124"/>
      <c r="I29" s="126"/>
    </row>
    <row r="30" spans="2:10" x14ac:dyDescent="0.2">
      <c r="B30" s="124" t="s">
        <v>442</v>
      </c>
      <c r="C30" s="259">
        <v>350000</v>
      </c>
      <c r="D30" s="350">
        <v>44834</v>
      </c>
      <c r="E30" s="340">
        <v>29166.667000000001</v>
      </c>
      <c r="F30" s="342">
        <v>1267.1300000000001</v>
      </c>
      <c r="G30" s="262">
        <f t="shared" si="5"/>
        <v>30433.797000000002</v>
      </c>
      <c r="H30" s="124"/>
      <c r="I30" s="126"/>
    </row>
    <row r="31" spans="2:10" ht="13.5" thickBot="1" x14ac:dyDescent="0.25">
      <c r="B31" s="256" t="s">
        <v>442</v>
      </c>
      <c r="C31" s="258">
        <v>500000</v>
      </c>
      <c r="D31" s="348">
        <v>44834</v>
      </c>
      <c r="E31" s="343">
        <v>41666.667000000001</v>
      </c>
      <c r="F31" s="344">
        <v>1810.1849999999999</v>
      </c>
      <c r="G31" s="261">
        <f t="shared" si="5"/>
        <v>43476.851999999999</v>
      </c>
      <c r="H31" s="256"/>
      <c r="I31" s="345"/>
    </row>
    <row r="32" spans="2:10" ht="14.25" thickBot="1" x14ac:dyDescent="0.3">
      <c r="B32" s="635" t="s">
        <v>439</v>
      </c>
      <c r="C32" s="636"/>
      <c r="D32" s="637"/>
      <c r="E32" s="133">
        <f>SUM(E27:E31)</f>
        <v>291666.66766666668</v>
      </c>
      <c r="F32" s="143">
        <f>SUM(F27:F31)</f>
        <v>12671.296</v>
      </c>
      <c r="G32" s="144">
        <f>SUM(E32:F32)</f>
        <v>304337.96366666665</v>
      </c>
      <c r="H32" s="145"/>
      <c r="I32" s="135"/>
    </row>
    <row r="33" spans="2:9" x14ac:dyDescent="0.2">
      <c r="B33" s="123" t="s">
        <v>442</v>
      </c>
      <c r="C33" s="257">
        <v>2500000</v>
      </c>
      <c r="D33" s="346">
        <v>44865</v>
      </c>
      <c r="E33" s="347">
        <v>208333.33333333334</v>
      </c>
      <c r="F33" s="257">
        <v>27152.777999999998</v>
      </c>
      <c r="G33" s="260">
        <f>SUM(E33:F33)</f>
        <v>235486.11133333333</v>
      </c>
      <c r="H33" s="123"/>
      <c r="I33" s="125"/>
    </row>
    <row r="34" spans="2:9" ht="13.5" thickBot="1" x14ac:dyDescent="0.25">
      <c r="B34" s="256" t="s">
        <v>442</v>
      </c>
      <c r="C34" s="258">
        <v>1250000</v>
      </c>
      <c r="D34" s="348">
        <v>44865</v>
      </c>
      <c r="E34" s="349"/>
      <c r="F34" s="258">
        <v>13576.388999999999</v>
      </c>
      <c r="G34" s="261">
        <f>SUM(E34:F34)</f>
        <v>13576.388999999999</v>
      </c>
      <c r="H34" s="256"/>
      <c r="I34" s="345"/>
    </row>
    <row r="35" spans="2:9" ht="14.25" thickBot="1" x14ac:dyDescent="0.3">
      <c r="B35" s="635" t="s">
        <v>440</v>
      </c>
      <c r="C35" s="636"/>
      <c r="D35" s="638"/>
      <c r="E35" s="133">
        <f>SUM(E33:E34)</f>
        <v>208333.33333333334</v>
      </c>
      <c r="F35" s="143">
        <f>SUM(F33:F34)</f>
        <v>40729.167000000001</v>
      </c>
      <c r="G35" s="144">
        <f>SUM(E35:F35)</f>
        <v>249062.50033333333</v>
      </c>
      <c r="H35" s="145"/>
      <c r="I35" s="135"/>
    </row>
    <row r="36" spans="2:9" x14ac:dyDescent="0.2">
      <c r="B36" s="123" t="s">
        <v>442</v>
      </c>
      <c r="C36" s="257">
        <v>500000</v>
      </c>
      <c r="D36" s="246">
        <v>44926</v>
      </c>
      <c r="E36" s="329"/>
      <c r="F36" s="341">
        <v>905.09299999999996</v>
      </c>
      <c r="G36" s="260">
        <f>SUM(E36:F36)</f>
        <v>905.09299999999996</v>
      </c>
      <c r="H36" s="123"/>
      <c r="I36" s="125"/>
    </row>
    <row r="37" spans="2:9" x14ac:dyDescent="0.2">
      <c r="B37" s="124" t="s">
        <v>442</v>
      </c>
      <c r="C37" s="259">
        <v>1150000</v>
      </c>
      <c r="D37" s="278">
        <v>44926</v>
      </c>
      <c r="E37" s="330"/>
      <c r="F37" s="342">
        <v>2081.7130000000002</v>
      </c>
      <c r="G37" s="262">
        <f t="shared" ref="G37:G40" si="6">SUM(E37:F37)</f>
        <v>2081.7130000000002</v>
      </c>
      <c r="H37" s="124"/>
      <c r="I37" s="126"/>
    </row>
    <row r="38" spans="2:9" x14ac:dyDescent="0.2">
      <c r="B38" s="124" t="s">
        <v>442</v>
      </c>
      <c r="C38" s="259">
        <v>1000000</v>
      </c>
      <c r="D38" s="278">
        <v>44926</v>
      </c>
      <c r="E38" s="330"/>
      <c r="F38" s="342">
        <v>1810.1849999999999</v>
      </c>
      <c r="G38" s="262">
        <f t="shared" si="6"/>
        <v>1810.1849999999999</v>
      </c>
      <c r="H38" s="124"/>
      <c r="I38" s="126"/>
    </row>
    <row r="39" spans="2:9" x14ac:dyDescent="0.2">
      <c r="B39" s="124" t="s">
        <v>442</v>
      </c>
      <c r="C39" s="259">
        <v>350000</v>
      </c>
      <c r="D39" s="278">
        <v>44926</v>
      </c>
      <c r="E39" s="330"/>
      <c r="F39" s="342">
        <v>633.56500000000005</v>
      </c>
      <c r="G39" s="262">
        <f t="shared" si="6"/>
        <v>633.56500000000005</v>
      </c>
      <c r="H39" s="124"/>
      <c r="I39" s="126"/>
    </row>
    <row r="40" spans="2:9" ht="13.5" thickBot="1" x14ac:dyDescent="0.25">
      <c r="B40" s="256" t="s">
        <v>442</v>
      </c>
      <c r="C40" s="258">
        <v>500000</v>
      </c>
      <c r="D40" s="279">
        <v>44926</v>
      </c>
      <c r="E40" s="331"/>
      <c r="F40" s="344">
        <v>905.09299999999996</v>
      </c>
      <c r="G40" s="261">
        <f t="shared" si="6"/>
        <v>905.09299999999996</v>
      </c>
      <c r="H40" s="256"/>
      <c r="I40" s="345"/>
    </row>
    <row r="41" spans="2:9" ht="14.25" thickBot="1" x14ac:dyDescent="0.3">
      <c r="B41" s="635" t="s">
        <v>441</v>
      </c>
      <c r="C41" s="636"/>
      <c r="D41" s="638"/>
      <c r="E41" s="133">
        <f>SUM(E36:E40)</f>
        <v>0</v>
      </c>
      <c r="F41" s="143">
        <f>SUM(F36:F40)</f>
        <v>6335.6490000000003</v>
      </c>
      <c r="G41" s="144">
        <f>SUM(E41:F41)</f>
        <v>6335.6490000000003</v>
      </c>
      <c r="H41" s="134"/>
      <c r="I41" s="135"/>
    </row>
    <row r="42" spans="2:9" ht="13.5" thickBot="1" x14ac:dyDescent="0.25">
      <c r="B42" s="136"/>
      <c r="C42" s="137"/>
      <c r="D42" s="128"/>
      <c r="E42" s="128"/>
      <c r="F42" s="128"/>
      <c r="G42" s="136"/>
      <c r="H42" s="136"/>
      <c r="I42" s="136"/>
    </row>
    <row r="43" spans="2:9" ht="14.25" thickBot="1" x14ac:dyDescent="0.3">
      <c r="B43" s="632" t="s">
        <v>443</v>
      </c>
      <c r="C43" s="633"/>
      <c r="D43" s="634"/>
      <c r="E43" s="138">
        <f>E41+E35+E32+E26+E23+E17+E14+E8</f>
        <v>1208332.8360000001</v>
      </c>
      <c r="F43" s="138">
        <f>F41+F35+F32+F26+F23+F17+F14+F8</f>
        <v>229603.299</v>
      </c>
      <c r="G43" s="138">
        <f>G41+G35+G32+G26+G23+G17+G14+G8</f>
        <v>1437936.135</v>
      </c>
      <c r="H43" s="139"/>
      <c r="I43" s="140"/>
    </row>
  </sheetData>
  <mergeCells count="12">
    <mergeCell ref="B2:I2"/>
    <mergeCell ref="B43:D43"/>
    <mergeCell ref="B32:D32"/>
    <mergeCell ref="B23:D23"/>
    <mergeCell ref="B26:D26"/>
    <mergeCell ref="B5:C5"/>
    <mergeCell ref="B8:D8"/>
    <mergeCell ref="B14:D14"/>
    <mergeCell ref="B35:D35"/>
    <mergeCell ref="B41:D41"/>
    <mergeCell ref="B17:D17"/>
    <mergeCell ref="B3:I3"/>
  </mergeCells>
  <pageMargins left="0.70866141732283472" right="0.70866141732283472" top="0.31496062992125984" bottom="0.74803149606299213" header="0.31496062992125984" footer="0.31496062992125984"/>
  <pageSetup paperSize="9" orientation="portrait" horizontalDpi="180" verticalDpi="180" r:id="rId1"/>
  <ignoredErrors>
    <ignoredError sqref="G1 G4:G5 G6:G7 G18:G22 G24:G25 G36:G40 G9:G13 G15:G16 G27:G34" formulaRange="1"/>
    <ignoredError sqref="G41:G42 G14 G8 G35 G23 G17 G26" formula="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R147"/>
  <sheetViews>
    <sheetView workbookViewId="0">
      <selection activeCell="R100" sqref="R100"/>
    </sheetView>
  </sheetViews>
  <sheetFormatPr baseColWidth="10" defaultRowHeight="12.75" x14ac:dyDescent="0.2"/>
  <cols>
    <col min="1" max="1" width="22.85546875" style="1" bestFit="1" customWidth="1"/>
    <col min="2" max="2" width="9.85546875" style="1" bestFit="1" customWidth="1"/>
    <col min="3" max="3" width="9.7109375" style="1" bestFit="1" customWidth="1"/>
    <col min="4" max="4" width="4.5703125" style="1" bestFit="1" customWidth="1"/>
    <col min="5" max="5" width="10.140625" style="57" bestFit="1" customWidth="1"/>
    <col min="6" max="6" width="11.42578125" style="62" customWidth="1"/>
    <col min="7" max="7" width="13.5703125" style="1" customWidth="1"/>
    <col min="8" max="8" width="10.85546875" style="62" bestFit="1" customWidth="1"/>
    <col min="9" max="9" width="9.85546875" style="1" bestFit="1" customWidth="1"/>
    <col min="10" max="10" width="10.42578125" style="1" bestFit="1" customWidth="1"/>
    <col min="11" max="11" width="12.5703125" style="57" customWidth="1"/>
    <col min="12" max="12" width="9" style="1" hidden="1" customWidth="1"/>
    <col min="13" max="13" width="16.28515625" style="1" bestFit="1" customWidth="1"/>
    <col min="14" max="14" width="9.42578125" style="57" bestFit="1" customWidth="1"/>
    <col min="15" max="15" width="10.7109375" style="57" bestFit="1" customWidth="1"/>
    <col min="16" max="16" width="13.28515625" style="57" bestFit="1" customWidth="1"/>
    <col min="17" max="254" width="11.42578125" style="1"/>
    <col min="255" max="255" width="8.85546875" style="1" bestFit="1" customWidth="1"/>
    <col min="256" max="256" width="10.140625" style="1" bestFit="1" customWidth="1"/>
    <col min="257" max="257" width="12.140625" style="1" bestFit="1" customWidth="1"/>
    <col min="258" max="258" width="4.5703125" style="1" bestFit="1" customWidth="1"/>
    <col min="259" max="259" width="11.28515625" style="1" bestFit="1" customWidth="1"/>
    <col min="260" max="260" width="13.28515625" style="1" bestFit="1" customWidth="1"/>
    <col min="261" max="261" width="12.140625" style="1" bestFit="1" customWidth="1"/>
    <col min="262" max="262" width="14.5703125" style="1" customWidth="1"/>
    <col min="263" max="264" width="12.140625" style="1" bestFit="1" customWidth="1"/>
    <col min="265" max="265" width="11.85546875" style="1" bestFit="1" customWidth="1"/>
    <col min="266" max="266" width="12.140625" style="1" bestFit="1" customWidth="1"/>
    <col min="267" max="267" width="12" style="1" bestFit="1" customWidth="1"/>
    <col min="268" max="268" width="18.7109375" style="1" bestFit="1" customWidth="1"/>
    <col min="269" max="510" width="11.42578125" style="1"/>
    <col min="511" max="511" width="8.85546875" style="1" bestFit="1" customWidth="1"/>
    <col min="512" max="512" width="10.140625" style="1" bestFit="1" customWidth="1"/>
    <col min="513" max="513" width="12.140625" style="1" bestFit="1" customWidth="1"/>
    <col min="514" max="514" width="4.5703125" style="1" bestFit="1" customWidth="1"/>
    <col min="515" max="515" width="11.28515625" style="1" bestFit="1" customWidth="1"/>
    <col min="516" max="516" width="13.28515625" style="1" bestFit="1" customWidth="1"/>
    <col min="517" max="517" width="12.140625" style="1" bestFit="1" customWidth="1"/>
    <col min="518" max="518" width="14.5703125" style="1" customWidth="1"/>
    <col min="519" max="520" width="12.140625" style="1" bestFit="1" customWidth="1"/>
    <col min="521" max="521" width="11.85546875" style="1" bestFit="1" customWidth="1"/>
    <col min="522" max="522" width="12.140625" style="1" bestFit="1" customWidth="1"/>
    <col min="523" max="523" width="12" style="1" bestFit="1" customWidth="1"/>
    <col min="524" max="524" width="18.7109375" style="1" bestFit="1" customWidth="1"/>
    <col min="525" max="766" width="11.42578125" style="1"/>
    <col min="767" max="767" width="8.85546875" style="1" bestFit="1" customWidth="1"/>
    <col min="768" max="768" width="10.140625" style="1" bestFit="1" customWidth="1"/>
    <col min="769" max="769" width="12.140625" style="1" bestFit="1" customWidth="1"/>
    <col min="770" max="770" width="4.5703125" style="1" bestFit="1" customWidth="1"/>
    <col min="771" max="771" width="11.28515625" style="1" bestFit="1" customWidth="1"/>
    <col min="772" max="772" width="13.28515625" style="1" bestFit="1" customWidth="1"/>
    <col min="773" max="773" width="12.140625" style="1" bestFit="1" customWidth="1"/>
    <col min="774" max="774" width="14.5703125" style="1" customWidth="1"/>
    <col min="775" max="776" width="12.140625" style="1" bestFit="1" customWidth="1"/>
    <col min="777" max="777" width="11.85546875" style="1" bestFit="1" customWidth="1"/>
    <col min="778" max="778" width="12.140625" style="1" bestFit="1" customWidth="1"/>
    <col min="779" max="779" width="12" style="1" bestFit="1" customWidth="1"/>
    <col min="780" max="780" width="18.7109375" style="1" bestFit="1" customWidth="1"/>
    <col min="781" max="1022" width="11.42578125" style="1"/>
    <col min="1023" max="1023" width="8.85546875" style="1" bestFit="1" customWidth="1"/>
    <col min="1024" max="1024" width="10.140625" style="1" bestFit="1" customWidth="1"/>
    <col min="1025" max="1025" width="12.140625" style="1" bestFit="1" customWidth="1"/>
    <col min="1026" max="1026" width="4.5703125" style="1" bestFit="1" customWidth="1"/>
    <col min="1027" max="1027" width="11.28515625" style="1" bestFit="1" customWidth="1"/>
    <col min="1028" max="1028" width="13.28515625" style="1" bestFit="1" customWidth="1"/>
    <col min="1029" max="1029" width="12.140625" style="1" bestFit="1" customWidth="1"/>
    <col min="1030" max="1030" width="14.5703125" style="1" customWidth="1"/>
    <col min="1031" max="1032" width="12.140625" style="1" bestFit="1" customWidth="1"/>
    <col min="1033" max="1033" width="11.85546875" style="1" bestFit="1" customWidth="1"/>
    <col min="1034" max="1034" width="12.140625" style="1" bestFit="1" customWidth="1"/>
    <col min="1035" max="1035" width="12" style="1" bestFit="1" customWidth="1"/>
    <col min="1036" max="1036" width="18.7109375" style="1" bestFit="1" customWidth="1"/>
    <col min="1037" max="1278" width="11.42578125" style="1"/>
    <col min="1279" max="1279" width="8.85546875" style="1" bestFit="1" customWidth="1"/>
    <col min="1280" max="1280" width="10.140625" style="1" bestFit="1" customWidth="1"/>
    <col min="1281" max="1281" width="12.140625" style="1" bestFit="1" customWidth="1"/>
    <col min="1282" max="1282" width="4.5703125" style="1" bestFit="1" customWidth="1"/>
    <col min="1283" max="1283" width="11.28515625" style="1" bestFit="1" customWidth="1"/>
    <col min="1284" max="1284" width="13.28515625" style="1" bestFit="1" customWidth="1"/>
    <col min="1285" max="1285" width="12.140625" style="1" bestFit="1" customWidth="1"/>
    <col min="1286" max="1286" width="14.5703125" style="1" customWidth="1"/>
    <col min="1287" max="1288" width="12.140625" style="1" bestFit="1" customWidth="1"/>
    <col min="1289" max="1289" width="11.85546875" style="1" bestFit="1" customWidth="1"/>
    <col min="1290" max="1290" width="12.140625" style="1" bestFit="1" customWidth="1"/>
    <col min="1291" max="1291" width="12" style="1" bestFit="1" customWidth="1"/>
    <col min="1292" max="1292" width="18.7109375" style="1" bestFit="1" customWidth="1"/>
    <col min="1293" max="1534" width="11.42578125" style="1"/>
    <col min="1535" max="1535" width="8.85546875" style="1" bestFit="1" customWidth="1"/>
    <col min="1536" max="1536" width="10.140625" style="1" bestFit="1" customWidth="1"/>
    <col min="1537" max="1537" width="12.140625" style="1" bestFit="1" customWidth="1"/>
    <col min="1538" max="1538" width="4.5703125" style="1" bestFit="1" customWidth="1"/>
    <col min="1539" max="1539" width="11.28515625" style="1" bestFit="1" customWidth="1"/>
    <col min="1540" max="1540" width="13.28515625" style="1" bestFit="1" customWidth="1"/>
    <col min="1541" max="1541" width="12.140625" style="1" bestFit="1" customWidth="1"/>
    <col min="1542" max="1542" width="14.5703125" style="1" customWidth="1"/>
    <col min="1543" max="1544" width="12.140625" style="1" bestFit="1" customWidth="1"/>
    <col min="1545" max="1545" width="11.85546875" style="1" bestFit="1" customWidth="1"/>
    <col min="1546" max="1546" width="12.140625" style="1" bestFit="1" customWidth="1"/>
    <col min="1547" max="1547" width="12" style="1" bestFit="1" customWidth="1"/>
    <col min="1548" max="1548" width="18.7109375" style="1" bestFit="1" customWidth="1"/>
    <col min="1549" max="1790" width="11.42578125" style="1"/>
    <col min="1791" max="1791" width="8.85546875" style="1" bestFit="1" customWidth="1"/>
    <col min="1792" max="1792" width="10.140625" style="1" bestFit="1" customWidth="1"/>
    <col min="1793" max="1793" width="12.140625" style="1" bestFit="1" customWidth="1"/>
    <col min="1794" max="1794" width="4.5703125" style="1" bestFit="1" customWidth="1"/>
    <col min="1795" max="1795" width="11.28515625" style="1" bestFit="1" customWidth="1"/>
    <col min="1796" max="1796" width="13.28515625" style="1" bestFit="1" customWidth="1"/>
    <col min="1797" max="1797" width="12.140625" style="1" bestFit="1" customWidth="1"/>
    <col min="1798" max="1798" width="14.5703125" style="1" customWidth="1"/>
    <col min="1799" max="1800" width="12.140625" style="1" bestFit="1" customWidth="1"/>
    <col min="1801" max="1801" width="11.85546875" style="1" bestFit="1" customWidth="1"/>
    <col min="1802" max="1802" width="12.140625" style="1" bestFit="1" customWidth="1"/>
    <col min="1803" max="1803" width="12" style="1" bestFit="1" customWidth="1"/>
    <col min="1804" max="1804" width="18.7109375" style="1" bestFit="1" customWidth="1"/>
    <col min="1805" max="2046" width="11.42578125" style="1"/>
    <col min="2047" max="2047" width="8.85546875" style="1" bestFit="1" customWidth="1"/>
    <col min="2048" max="2048" width="10.140625" style="1" bestFit="1" customWidth="1"/>
    <col min="2049" max="2049" width="12.140625" style="1" bestFit="1" customWidth="1"/>
    <col min="2050" max="2050" width="4.5703125" style="1" bestFit="1" customWidth="1"/>
    <col min="2051" max="2051" width="11.28515625" style="1" bestFit="1" customWidth="1"/>
    <col min="2052" max="2052" width="13.28515625" style="1" bestFit="1" customWidth="1"/>
    <col min="2053" max="2053" width="12.140625" style="1" bestFit="1" customWidth="1"/>
    <col min="2054" max="2054" width="14.5703125" style="1" customWidth="1"/>
    <col min="2055" max="2056" width="12.140625" style="1" bestFit="1" customWidth="1"/>
    <col min="2057" max="2057" width="11.85546875" style="1" bestFit="1" customWidth="1"/>
    <col min="2058" max="2058" width="12.140625" style="1" bestFit="1" customWidth="1"/>
    <col min="2059" max="2059" width="12" style="1" bestFit="1" customWidth="1"/>
    <col min="2060" max="2060" width="18.7109375" style="1" bestFit="1" customWidth="1"/>
    <col min="2061" max="2302" width="11.42578125" style="1"/>
    <col min="2303" max="2303" width="8.85546875" style="1" bestFit="1" customWidth="1"/>
    <col min="2304" max="2304" width="10.140625" style="1" bestFit="1" customWidth="1"/>
    <col min="2305" max="2305" width="12.140625" style="1" bestFit="1" customWidth="1"/>
    <col min="2306" max="2306" width="4.5703125" style="1" bestFit="1" customWidth="1"/>
    <col min="2307" max="2307" width="11.28515625" style="1" bestFit="1" customWidth="1"/>
    <col min="2308" max="2308" width="13.28515625" style="1" bestFit="1" customWidth="1"/>
    <col min="2309" max="2309" width="12.140625" style="1" bestFit="1" customWidth="1"/>
    <col min="2310" max="2310" width="14.5703125" style="1" customWidth="1"/>
    <col min="2311" max="2312" width="12.140625" style="1" bestFit="1" customWidth="1"/>
    <col min="2313" max="2313" width="11.85546875" style="1" bestFit="1" customWidth="1"/>
    <col min="2314" max="2314" width="12.140625" style="1" bestFit="1" customWidth="1"/>
    <col min="2315" max="2315" width="12" style="1" bestFit="1" customWidth="1"/>
    <col min="2316" max="2316" width="18.7109375" style="1" bestFit="1" customWidth="1"/>
    <col min="2317" max="2558" width="11.42578125" style="1"/>
    <col min="2559" max="2559" width="8.85546875" style="1" bestFit="1" customWidth="1"/>
    <col min="2560" max="2560" width="10.140625" style="1" bestFit="1" customWidth="1"/>
    <col min="2561" max="2561" width="12.140625" style="1" bestFit="1" customWidth="1"/>
    <col min="2562" max="2562" width="4.5703125" style="1" bestFit="1" customWidth="1"/>
    <col min="2563" max="2563" width="11.28515625" style="1" bestFit="1" customWidth="1"/>
    <col min="2564" max="2564" width="13.28515625" style="1" bestFit="1" customWidth="1"/>
    <col min="2565" max="2565" width="12.140625" style="1" bestFit="1" customWidth="1"/>
    <col min="2566" max="2566" width="14.5703125" style="1" customWidth="1"/>
    <col min="2567" max="2568" width="12.140625" style="1" bestFit="1" customWidth="1"/>
    <col min="2569" max="2569" width="11.85546875" style="1" bestFit="1" customWidth="1"/>
    <col min="2570" max="2570" width="12.140625" style="1" bestFit="1" customWidth="1"/>
    <col min="2571" max="2571" width="12" style="1" bestFit="1" customWidth="1"/>
    <col min="2572" max="2572" width="18.7109375" style="1" bestFit="1" customWidth="1"/>
    <col min="2573" max="2814" width="11.42578125" style="1"/>
    <col min="2815" max="2815" width="8.85546875" style="1" bestFit="1" customWidth="1"/>
    <col min="2816" max="2816" width="10.140625" style="1" bestFit="1" customWidth="1"/>
    <col min="2817" max="2817" width="12.140625" style="1" bestFit="1" customWidth="1"/>
    <col min="2818" max="2818" width="4.5703125" style="1" bestFit="1" customWidth="1"/>
    <col min="2819" max="2819" width="11.28515625" style="1" bestFit="1" customWidth="1"/>
    <col min="2820" max="2820" width="13.28515625" style="1" bestFit="1" customWidth="1"/>
    <col min="2821" max="2821" width="12.140625" style="1" bestFit="1" customWidth="1"/>
    <col min="2822" max="2822" width="14.5703125" style="1" customWidth="1"/>
    <col min="2823" max="2824" width="12.140625" style="1" bestFit="1" customWidth="1"/>
    <col min="2825" max="2825" width="11.85546875" style="1" bestFit="1" customWidth="1"/>
    <col min="2826" max="2826" width="12.140625" style="1" bestFit="1" customWidth="1"/>
    <col min="2827" max="2827" width="12" style="1" bestFit="1" customWidth="1"/>
    <col min="2828" max="2828" width="18.7109375" style="1" bestFit="1" customWidth="1"/>
    <col min="2829" max="3070" width="11.42578125" style="1"/>
    <col min="3071" max="3071" width="8.85546875" style="1" bestFit="1" customWidth="1"/>
    <col min="3072" max="3072" width="10.140625" style="1" bestFit="1" customWidth="1"/>
    <col min="3073" max="3073" width="12.140625" style="1" bestFit="1" customWidth="1"/>
    <col min="3074" max="3074" width="4.5703125" style="1" bestFit="1" customWidth="1"/>
    <col min="3075" max="3075" width="11.28515625" style="1" bestFit="1" customWidth="1"/>
    <col min="3076" max="3076" width="13.28515625" style="1" bestFit="1" customWidth="1"/>
    <col min="3077" max="3077" width="12.140625" style="1" bestFit="1" customWidth="1"/>
    <col min="3078" max="3078" width="14.5703125" style="1" customWidth="1"/>
    <col min="3079" max="3080" width="12.140625" style="1" bestFit="1" customWidth="1"/>
    <col min="3081" max="3081" width="11.85546875" style="1" bestFit="1" customWidth="1"/>
    <col min="3082" max="3082" width="12.140625" style="1" bestFit="1" customWidth="1"/>
    <col min="3083" max="3083" width="12" style="1" bestFit="1" customWidth="1"/>
    <col min="3084" max="3084" width="18.7109375" style="1" bestFit="1" customWidth="1"/>
    <col min="3085" max="3326" width="11.42578125" style="1"/>
    <col min="3327" max="3327" width="8.85546875" style="1" bestFit="1" customWidth="1"/>
    <col min="3328" max="3328" width="10.140625" style="1" bestFit="1" customWidth="1"/>
    <col min="3329" max="3329" width="12.140625" style="1" bestFit="1" customWidth="1"/>
    <col min="3330" max="3330" width="4.5703125" style="1" bestFit="1" customWidth="1"/>
    <col min="3331" max="3331" width="11.28515625" style="1" bestFit="1" customWidth="1"/>
    <col min="3332" max="3332" width="13.28515625" style="1" bestFit="1" customWidth="1"/>
    <col min="3333" max="3333" width="12.140625" style="1" bestFit="1" customWidth="1"/>
    <col min="3334" max="3334" width="14.5703125" style="1" customWidth="1"/>
    <col min="3335" max="3336" width="12.140625" style="1" bestFit="1" customWidth="1"/>
    <col min="3337" max="3337" width="11.85546875" style="1" bestFit="1" customWidth="1"/>
    <col min="3338" max="3338" width="12.140625" style="1" bestFit="1" customWidth="1"/>
    <col min="3339" max="3339" width="12" style="1" bestFit="1" customWidth="1"/>
    <col min="3340" max="3340" width="18.7109375" style="1" bestFit="1" customWidth="1"/>
    <col min="3341" max="3582" width="11.42578125" style="1"/>
    <col min="3583" max="3583" width="8.85546875" style="1" bestFit="1" customWidth="1"/>
    <col min="3584" max="3584" width="10.140625" style="1" bestFit="1" customWidth="1"/>
    <col min="3585" max="3585" width="12.140625" style="1" bestFit="1" customWidth="1"/>
    <col min="3586" max="3586" width="4.5703125" style="1" bestFit="1" customWidth="1"/>
    <col min="3587" max="3587" width="11.28515625" style="1" bestFit="1" customWidth="1"/>
    <col min="3588" max="3588" width="13.28515625" style="1" bestFit="1" customWidth="1"/>
    <col min="3589" max="3589" width="12.140625" style="1" bestFit="1" customWidth="1"/>
    <col min="3590" max="3590" width="14.5703125" style="1" customWidth="1"/>
    <col min="3591" max="3592" width="12.140625" style="1" bestFit="1" customWidth="1"/>
    <col min="3593" max="3593" width="11.85546875" style="1" bestFit="1" customWidth="1"/>
    <col min="3594" max="3594" width="12.140625" style="1" bestFit="1" customWidth="1"/>
    <col min="3595" max="3595" width="12" style="1" bestFit="1" customWidth="1"/>
    <col min="3596" max="3596" width="18.7109375" style="1" bestFit="1" customWidth="1"/>
    <col min="3597" max="3838" width="11.42578125" style="1"/>
    <col min="3839" max="3839" width="8.85546875" style="1" bestFit="1" customWidth="1"/>
    <col min="3840" max="3840" width="10.140625" style="1" bestFit="1" customWidth="1"/>
    <col min="3841" max="3841" width="12.140625" style="1" bestFit="1" customWidth="1"/>
    <col min="3842" max="3842" width="4.5703125" style="1" bestFit="1" customWidth="1"/>
    <col min="3843" max="3843" width="11.28515625" style="1" bestFit="1" customWidth="1"/>
    <col min="3844" max="3844" width="13.28515625" style="1" bestFit="1" customWidth="1"/>
    <col min="3845" max="3845" width="12.140625" style="1" bestFit="1" customWidth="1"/>
    <col min="3846" max="3846" width="14.5703125" style="1" customWidth="1"/>
    <col min="3847" max="3848" width="12.140625" style="1" bestFit="1" customWidth="1"/>
    <col min="3849" max="3849" width="11.85546875" style="1" bestFit="1" customWidth="1"/>
    <col min="3850" max="3850" width="12.140625" style="1" bestFit="1" customWidth="1"/>
    <col min="3851" max="3851" width="12" style="1" bestFit="1" customWidth="1"/>
    <col min="3852" max="3852" width="18.7109375" style="1" bestFit="1" customWidth="1"/>
    <col min="3853" max="4094" width="11.42578125" style="1"/>
    <col min="4095" max="4095" width="8.85546875" style="1" bestFit="1" customWidth="1"/>
    <col min="4096" max="4096" width="10.140625" style="1" bestFit="1" customWidth="1"/>
    <col min="4097" max="4097" width="12.140625" style="1" bestFit="1" customWidth="1"/>
    <col min="4098" max="4098" width="4.5703125" style="1" bestFit="1" customWidth="1"/>
    <col min="4099" max="4099" width="11.28515625" style="1" bestFit="1" customWidth="1"/>
    <col min="4100" max="4100" width="13.28515625" style="1" bestFit="1" customWidth="1"/>
    <col min="4101" max="4101" width="12.140625" style="1" bestFit="1" customWidth="1"/>
    <col min="4102" max="4102" width="14.5703125" style="1" customWidth="1"/>
    <col min="4103" max="4104" width="12.140625" style="1" bestFit="1" customWidth="1"/>
    <col min="4105" max="4105" width="11.85546875" style="1" bestFit="1" customWidth="1"/>
    <col min="4106" max="4106" width="12.140625" style="1" bestFit="1" customWidth="1"/>
    <col min="4107" max="4107" width="12" style="1" bestFit="1" customWidth="1"/>
    <col min="4108" max="4108" width="18.7109375" style="1" bestFit="1" customWidth="1"/>
    <col min="4109" max="4350" width="11.42578125" style="1"/>
    <col min="4351" max="4351" width="8.85546875" style="1" bestFit="1" customWidth="1"/>
    <col min="4352" max="4352" width="10.140625" style="1" bestFit="1" customWidth="1"/>
    <col min="4353" max="4353" width="12.140625" style="1" bestFit="1" customWidth="1"/>
    <col min="4354" max="4354" width="4.5703125" style="1" bestFit="1" customWidth="1"/>
    <col min="4355" max="4355" width="11.28515625" style="1" bestFit="1" customWidth="1"/>
    <col min="4356" max="4356" width="13.28515625" style="1" bestFit="1" customWidth="1"/>
    <col min="4357" max="4357" width="12.140625" style="1" bestFit="1" customWidth="1"/>
    <col min="4358" max="4358" width="14.5703125" style="1" customWidth="1"/>
    <col min="4359" max="4360" width="12.140625" style="1" bestFit="1" customWidth="1"/>
    <col min="4361" max="4361" width="11.85546875" style="1" bestFit="1" customWidth="1"/>
    <col min="4362" max="4362" width="12.140625" style="1" bestFit="1" customWidth="1"/>
    <col min="4363" max="4363" width="12" style="1" bestFit="1" customWidth="1"/>
    <col min="4364" max="4364" width="18.7109375" style="1" bestFit="1" customWidth="1"/>
    <col min="4365" max="4606" width="11.42578125" style="1"/>
    <col min="4607" max="4607" width="8.85546875" style="1" bestFit="1" customWidth="1"/>
    <col min="4608" max="4608" width="10.140625" style="1" bestFit="1" customWidth="1"/>
    <col min="4609" max="4609" width="12.140625" style="1" bestFit="1" customWidth="1"/>
    <col min="4610" max="4610" width="4.5703125" style="1" bestFit="1" customWidth="1"/>
    <col min="4611" max="4611" width="11.28515625" style="1" bestFit="1" customWidth="1"/>
    <col min="4612" max="4612" width="13.28515625" style="1" bestFit="1" customWidth="1"/>
    <col min="4613" max="4613" width="12.140625" style="1" bestFit="1" customWidth="1"/>
    <col min="4614" max="4614" width="14.5703125" style="1" customWidth="1"/>
    <col min="4615" max="4616" width="12.140625" style="1" bestFit="1" customWidth="1"/>
    <col min="4617" max="4617" width="11.85546875" style="1" bestFit="1" customWidth="1"/>
    <col min="4618" max="4618" width="12.140625" style="1" bestFit="1" customWidth="1"/>
    <col min="4619" max="4619" width="12" style="1" bestFit="1" customWidth="1"/>
    <col min="4620" max="4620" width="18.7109375" style="1" bestFit="1" customWidth="1"/>
    <col min="4621" max="4862" width="11.42578125" style="1"/>
    <col min="4863" max="4863" width="8.85546875" style="1" bestFit="1" customWidth="1"/>
    <col min="4864" max="4864" width="10.140625" style="1" bestFit="1" customWidth="1"/>
    <col min="4865" max="4865" width="12.140625" style="1" bestFit="1" customWidth="1"/>
    <col min="4866" max="4866" width="4.5703125" style="1" bestFit="1" customWidth="1"/>
    <col min="4867" max="4867" width="11.28515625" style="1" bestFit="1" customWidth="1"/>
    <col min="4868" max="4868" width="13.28515625" style="1" bestFit="1" customWidth="1"/>
    <col min="4869" max="4869" width="12.140625" style="1" bestFit="1" customWidth="1"/>
    <col min="4870" max="4870" width="14.5703125" style="1" customWidth="1"/>
    <col min="4871" max="4872" width="12.140625" style="1" bestFit="1" customWidth="1"/>
    <col min="4873" max="4873" width="11.85546875" style="1" bestFit="1" customWidth="1"/>
    <col min="4874" max="4874" width="12.140625" style="1" bestFit="1" customWidth="1"/>
    <col min="4875" max="4875" width="12" style="1" bestFit="1" customWidth="1"/>
    <col min="4876" max="4876" width="18.7109375" style="1" bestFit="1" customWidth="1"/>
    <col min="4877" max="5118" width="11.42578125" style="1"/>
    <col min="5119" max="5119" width="8.85546875" style="1" bestFit="1" customWidth="1"/>
    <col min="5120" max="5120" width="10.140625" style="1" bestFit="1" customWidth="1"/>
    <col min="5121" max="5121" width="12.140625" style="1" bestFit="1" customWidth="1"/>
    <col min="5122" max="5122" width="4.5703125" style="1" bestFit="1" customWidth="1"/>
    <col min="5123" max="5123" width="11.28515625" style="1" bestFit="1" customWidth="1"/>
    <col min="5124" max="5124" width="13.28515625" style="1" bestFit="1" customWidth="1"/>
    <col min="5125" max="5125" width="12.140625" style="1" bestFit="1" customWidth="1"/>
    <col min="5126" max="5126" width="14.5703125" style="1" customWidth="1"/>
    <col min="5127" max="5128" width="12.140625" style="1" bestFit="1" customWidth="1"/>
    <col min="5129" max="5129" width="11.85546875" style="1" bestFit="1" customWidth="1"/>
    <col min="5130" max="5130" width="12.140625" style="1" bestFit="1" customWidth="1"/>
    <col min="5131" max="5131" width="12" style="1" bestFit="1" customWidth="1"/>
    <col min="5132" max="5132" width="18.7109375" style="1" bestFit="1" customWidth="1"/>
    <col min="5133" max="5374" width="11.42578125" style="1"/>
    <col min="5375" max="5375" width="8.85546875" style="1" bestFit="1" customWidth="1"/>
    <col min="5376" max="5376" width="10.140625" style="1" bestFit="1" customWidth="1"/>
    <col min="5377" max="5377" width="12.140625" style="1" bestFit="1" customWidth="1"/>
    <col min="5378" max="5378" width="4.5703125" style="1" bestFit="1" customWidth="1"/>
    <col min="5379" max="5379" width="11.28515625" style="1" bestFit="1" customWidth="1"/>
    <col min="5380" max="5380" width="13.28515625" style="1" bestFit="1" customWidth="1"/>
    <col min="5381" max="5381" width="12.140625" style="1" bestFit="1" customWidth="1"/>
    <col min="5382" max="5382" width="14.5703125" style="1" customWidth="1"/>
    <col min="5383" max="5384" width="12.140625" style="1" bestFit="1" customWidth="1"/>
    <col min="5385" max="5385" width="11.85546875" style="1" bestFit="1" customWidth="1"/>
    <col min="5386" max="5386" width="12.140625" style="1" bestFit="1" customWidth="1"/>
    <col min="5387" max="5387" width="12" style="1" bestFit="1" customWidth="1"/>
    <col min="5388" max="5388" width="18.7109375" style="1" bestFit="1" customWidth="1"/>
    <col min="5389" max="5630" width="11.42578125" style="1"/>
    <col min="5631" max="5631" width="8.85546875" style="1" bestFit="1" customWidth="1"/>
    <col min="5632" max="5632" width="10.140625" style="1" bestFit="1" customWidth="1"/>
    <col min="5633" max="5633" width="12.140625" style="1" bestFit="1" customWidth="1"/>
    <col min="5634" max="5634" width="4.5703125" style="1" bestFit="1" customWidth="1"/>
    <col min="5635" max="5635" width="11.28515625" style="1" bestFit="1" customWidth="1"/>
    <col min="5636" max="5636" width="13.28515625" style="1" bestFit="1" customWidth="1"/>
    <col min="5637" max="5637" width="12.140625" style="1" bestFit="1" customWidth="1"/>
    <col min="5638" max="5638" width="14.5703125" style="1" customWidth="1"/>
    <col min="5639" max="5640" width="12.140625" style="1" bestFit="1" customWidth="1"/>
    <col min="5641" max="5641" width="11.85546875" style="1" bestFit="1" customWidth="1"/>
    <col min="5642" max="5642" width="12.140625" style="1" bestFit="1" customWidth="1"/>
    <col min="5643" max="5643" width="12" style="1" bestFit="1" customWidth="1"/>
    <col min="5644" max="5644" width="18.7109375" style="1" bestFit="1" customWidth="1"/>
    <col min="5645" max="5886" width="11.42578125" style="1"/>
    <col min="5887" max="5887" width="8.85546875" style="1" bestFit="1" customWidth="1"/>
    <col min="5888" max="5888" width="10.140625" style="1" bestFit="1" customWidth="1"/>
    <col min="5889" max="5889" width="12.140625" style="1" bestFit="1" customWidth="1"/>
    <col min="5890" max="5890" width="4.5703125" style="1" bestFit="1" customWidth="1"/>
    <col min="5891" max="5891" width="11.28515625" style="1" bestFit="1" customWidth="1"/>
    <col min="5892" max="5892" width="13.28515625" style="1" bestFit="1" customWidth="1"/>
    <col min="5893" max="5893" width="12.140625" style="1" bestFit="1" customWidth="1"/>
    <col min="5894" max="5894" width="14.5703125" style="1" customWidth="1"/>
    <col min="5895" max="5896" width="12.140625" style="1" bestFit="1" customWidth="1"/>
    <col min="5897" max="5897" width="11.85546875" style="1" bestFit="1" customWidth="1"/>
    <col min="5898" max="5898" width="12.140625" style="1" bestFit="1" customWidth="1"/>
    <col min="5899" max="5899" width="12" style="1" bestFit="1" customWidth="1"/>
    <col min="5900" max="5900" width="18.7109375" style="1" bestFit="1" customWidth="1"/>
    <col min="5901" max="6142" width="11.42578125" style="1"/>
    <col min="6143" max="6143" width="8.85546875" style="1" bestFit="1" customWidth="1"/>
    <col min="6144" max="6144" width="10.140625" style="1" bestFit="1" customWidth="1"/>
    <col min="6145" max="6145" width="12.140625" style="1" bestFit="1" customWidth="1"/>
    <col min="6146" max="6146" width="4.5703125" style="1" bestFit="1" customWidth="1"/>
    <col min="6147" max="6147" width="11.28515625" style="1" bestFit="1" customWidth="1"/>
    <col min="6148" max="6148" width="13.28515625" style="1" bestFit="1" customWidth="1"/>
    <col min="6149" max="6149" width="12.140625" style="1" bestFit="1" customWidth="1"/>
    <col min="6150" max="6150" width="14.5703125" style="1" customWidth="1"/>
    <col min="6151" max="6152" width="12.140625" style="1" bestFit="1" customWidth="1"/>
    <col min="6153" max="6153" width="11.85546875" style="1" bestFit="1" customWidth="1"/>
    <col min="6154" max="6154" width="12.140625" style="1" bestFit="1" customWidth="1"/>
    <col min="6155" max="6155" width="12" style="1" bestFit="1" customWidth="1"/>
    <col min="6156" max="6156" width="18.7109375" style="1" bestFit="1" customWidth="1"/>
    <col min="6157" max="6398" width="11.42578125" style="1"/>
    <col min="6399" max="6399" width="8.85546875" style="1" bestFit="1" customWidth="1"/>
    <col min="6400" max="6400" width="10.140625" style="1" bestFit="1" customWidth="1"/>
    <col min="6401" max="6401" width="12.140625" style="1" bestFit="1" customWidth="1"/>
    <col min="6402" max="6402" width="4.5703125" style="1" bestFit="1" customWidth="1"/>
    <col min="6403" max="6403" width="11.28515625" style="1" bestFit="1" customWidth="1"/>
    <col min="6404" max="6404" width="13.28515625" style="1" bestFit="1" customWidth="1"/>
    <col min="6405" max="6405" width="12.140625" style="1" bestFit="1" customWidth="1"/>
    <col min="6406" max="6406" width="14.5703125" style="1" customWidth="1"/>
    <col min="6407" max="6408" width="12.140625" style="1" bestFit="1" customWidth="1"/>
    <col min="6409" max="6409" width="11.85546875" style="1" bestFit="1" customWidth="1"/>
    <col min="6410" max="6410" width="12.140625" style="1" bestFit="1" customWidth="1"/>
    <col min="6411" max="6411" width="12" style="1" bestFit="1" customWidth="1"/>
    <col min="6412" max="6412" width="18.7109375" style="1" bestFit="1" customWidth="1"/>
    <col min="6413" max="6654" width="11.42578125" style="1"/>
    <col min="6655" max="6655" width="8.85546875" style="1" bestFit="1" customWidth="1"/>
    <col min="6656" max="6656" width="10.140625" style="1" bestFit="1" customWidth="1"/>
    <col min="6657" max="6657" width="12.140625" style="1" bestFit="1" customWidth="1"/>
    <col min="6658" max="6658" width="4.5703125" style="1" bestFit="1" customWidth="1"/>
    <col min="6659" max="6659" width="11.28515625" style="1" bestFit="1" customWidth="1"/>
    <col min="6660" max="6660" width="13.28515625" style="1" bestFit="1" customWidth="1"/>
    <col min="6661" max="6661" width="12.140625" style="1" bestFit="1" customWidth="1"/>
    <col min="6662" max="6662" width="14.5703125" style="1" customWidth="1"/>
    <col min="6663" max="6664" width="12.140625" style="1" bestFit="1" customWidth="1"/>
    <col min="6665" max="6665" width="11.85546875" style="1" bestFit="1" customWidth="1"/>
    <col min="6666" max="6666" width="12.140625" style="1" bestFit="1" customWidth="1"/>
    <col min="6667" max="6667" width="12" style="1" bestFit="1" customWidth="1"/>
    <col min="6668" max="6668" width="18.7109375" style="1" bestFit="1" customWidth="1"/>
    <col min="6669" max="6910" width="11.42578125" style="1"/>
    <col min="6911" max="6911" width="8.85546875" style="1" bestFit="1" customWidth="1"/>
    <col min="6912" max="6912" width="10.140625" style="1" bestFit="1" customWidth="1"/>
    <col min="6913" max="6913" width="12.140625" style="1" bestFit="1" customWidth="1"/>
    <col min="6914" max="6914" width="4.5703125" style="1" bestFit="1" customWidth="1"/>
    <col min="6915" max="6915" width="11.28515625" style="1" bestFit="1" customWidth="1"/>
    <col min="6916" max="6916" width="13.28515625" style="1" bestFit="1" customWidth="1"/>
    <col min="6917" max="6917" width="12.140625" style="1" bestFit="1" customWidth="1"/>
    <col min="6918" max="6918" width="14.5703125" style="1" customWidth="1"/>
    <col min="6919" max="6920" width="12.140625" style="1" bestFit="1" customWidth="1"/>
    <col min="6921" max="6921" width="11.85546875" style="1" bestFit="1" customWidth="1"/>
    <col min="6922" max="6922" width="12.140625" style="1" bestFit="1" customWidth="1"/>
    <col min="6923" max="6923" width="12" style="1" bestFit="1" customWidth="1"/>
    <col min="6924" max="6924" width="18.7109375" style="1" bestFit="1" customWidth="1"/>
    <col min="6925" max="7166" width="11.42578125" style="1"/>
    <col min="7167" max="7167" width="8.85546875" style="1" bestFit="1" customWidth="1"/>
    <col min="7168" max="7168" width="10.140625" style="1" bestFit="1" customWidth="1"/>
    <col min="7169" max="7169" width="12.140625" style="1" bestFit="1" customWidth="1"/>
    <col min="7170" max="7170" width="4.5703125" style="1" bestFit="1" customWidth="1"/>
    <col min="7171" max="7171" width="11.28515625" style="1" bestFit="1" customWidth="1"/>
    <col min="7172" max="7172" width="13.28515625" style="1" bestFit="1" customWidth="1"/>
    <col min="7173" max="7173" width="12.140625" style="1" bestFit="1" customWidth="1"/>
    <col min="7174" max="7174" width="14.5703125" style="1" customWidth="1"/>
    <col min="7175" max="7176" width="12.140625" style="1" bestFit="1" customWidth="1"/>
    <col min="7177" max="7177" width="11.85546875" style="1" bestFit="1" customWidth="1"/>
    <col min="7178" max="7178" width="12.140625" style="1" bestFit="1" customWidth="1"/>
    <col min="7179" max="7179" width="12" style="1" bestFit="1" customWidth="1"/>
    <col min="7180" max="7180" width="18.7109375" style="1" bestFit="1" customWidth="1"/>
    <col min="7181" max="7422" width="11.42578125" style="1"/>
    <col min="7423" max="7423" width="8.85546875" style="1" bestFit="1" customWidth="1"/>
    <col min="7424" max="7424" width="10.140625" style="1" bestFit="1" customWidth="1"/>
    <col min="7425" max="7425" width="12.140625" style="1" bestFit="1" customWidth="1"/>
    <col min="7426" max="7426" width="4.5703125" style="1" bestFit="1" customWidth="1"/>
    <col min="7427" max="7427" width="11.28515625" style="1" bestFit="1" customWidth="1"/>
    <col min="7428" max="7428" width="13.28515625" style="1" bestFit="1" customWidth="1"/>
    <col min="7429" max="7429" width="12.140625" style="1" bestFit="1" customWidth="1"/>
    <col min="7430" max="7430" width="14.5703125" style="1" customWidth="1"/>
    <col min="7431" max="7432" width="12.140625" style="1" bestFit="1" customWidth="1"/>
    <col min="7433" max="7433" width="11.85546875" style="1" bestFit="1" customWidth="1"/>
    <col min="7434" max="7434" width="12.140625" style="1" bestFit="1" customWidth="1"/>
    <col min="7435" max="7435" width="12" style="1" bestFit="1" customWidth="1"/>
    <col min="7436" max="7436" width="18.7109375" style="1" bestFit="1" customWidth="1"/>
    <col min="7437" max="7678" width="11.42578125" style="1"/>
    <col min="7679" max="7679" width="8.85546875" style="1" bestFit="1" customWidth="1"/>
    <col min="7680" max="7680" width="10.140625" style="1" bestFit="1" customWidth="1"/>
    <col min="7681" max="7681" width="12.140625" style="1" bestFit="1" customWidth="1"/>
    <col min="7682" max="7682" width="4.5703125" style="1" bestFit="1" customWidth="1"/>
    <col min="7683" max="7683" width="11.28515625" style="1" bestFit="1" customWidth="1"/>
    <col min="7684" max="7684" width="13.28515625" style="1" bestFit="1" customWidth="1"/>
    <col min="7685" max="7685" width="12.140625" style="1" bestFit="1" customWidth="1"/>
    <col min="7686" max="7686" width="14.5703125" style="1" customWidth="1"/>
    <col min="7687" max="7688" width="12.140625" style="1" bestFit="1" customWidth="1"/>
    <col min="7689" max="7689" width="11.85546875" style="1" bestFit="1" customWidth="1"/>
    <col min="7690" max="7690" width="12.140625" style="1" bestFit="1" customWidth="1"/>
    <col min="7691" max="7691" width="12" style="1" bestFit="1" customWidth="1"/>
    <col min="7692" max="7692" width="18.7109375" style="1" bestFit="1" customWidth="1"/>
    <col min="7693" max="7934" width="11.42578125" style="1"/>
    <col min="7935" max="7935" width="8.85546875" style="1" bestFit="1" customWidth="1"/>
    <col min="7936" max="7936" width="10.140625" style="1" bestFit="1" customWidth="1"/>
    <col min="7937" max="7937" width="12.140625" style="1" bestFit="1" customWidth="1"/>
    <col min="7938" max="7938" width="4.5703125" style="1" bestFit="1" customWidth="1"/>
    <col min="7939" max="7939" width="11.28515625" style="1" bestFit="1" customWidth="1"/>
    <col min="7940" max="7940" width="13.28515625" style="1" bestFit="1" customWidth="1"/>
    <col min="7941" max="7941" width="12.140625" style="1" bestFit="1" customWidth="1"/>
    <col min="7942" max="7942" width="14.5703125" style="1" customWidth="1"/>
    <col min="7943" max="7944" width="12.140625" style="1" bestFit="1" customWidth="1"/>
    <col min="7945" max="7945" width="11.85546875" style="1" bestFit="1" customWidth="1"/>
    <col min="7946" max="7946" width="12.140625" style="1" bestFit="1" customWidth="1"/>
    <col min="7947" max="7947" width="12" style="1" bestFit="1" customWidth="1"/>
    <col min="7948" max="7948" width="18.7109375" style="1" bestFit="1" customWidth="1"/>
    <col min="7949" max="8190" width="11.42578125" style="1"/>
    <col min="8191" max="8191" width="8.85546875" style="1" bestFit="1" customWidth="1"/>
    <col min="8192" max="8192" width="10.140625" style="1" bestFit="1" customWidth="1"/>
    <col min="8193" max="8193" width="12.140625" style="1" bestFit="1" customWidth="1"/>
    <col min="8194" max="8194" width="4.5703125" style="1" bestFit="1" customWidth="1"/>
    <col min="8195" max="8195" width="11.28515625" style="1" bestFit="1" customWidth="1"/>
    <col min="8196" max="8196" width="13.28515625" style="1" bestFit="1" customWidth="1"/>
    <col min="8197" max="8197" width="12.140625" style="1" bestFit="1" customWidth="1"/>
    <col min="8198" max="8198" width="14.5703125" style="1" customWidth="1"/>
    <col min="8199" max="8200" width="12.140625" style="1" bestFit="1" customWidth="1"/>
    <col min="8201" max="8201" width="11.85546875" style="1" bestFit="1" customWidth="1"/>
    <col min="8202" max="8202" width="12.140625" style="1" bestFit="1" customWidth="1"/>
    <col min="8203" max="8203" width="12" style="1" bestFit="1" customWidth="1"/>
    <col min="8204" max="8204" width="18.7109375" style="1" bestFit="1" customWidth="1"/>
    <col min="8205" max="8446" width="11.42578125" style="1"/>
    <col min="8447" max="8447" width="8.85546875" style="1" bestFit="1" customWidth="1"/>
    <col min="8448" max="8448" width="10.140625" style="1" bestFit="1" customWidth="1"/>
    <col min="8449" max="8449" width="12.140625" style="1" bestFit="1" customWidth="1"/>
    <col min="8450" max="8450" width="4.5703125" style="1" bestFit="1" customWidth="1"/>
    <col min="8451" max="8451" width="11.28515625" style="1" bestFit="1" customWidth="1"/>
    <col min="8452" max="8452" width="13.28515625" style="1" bestFit="1" customWidth="1"/>
    <col min="8453" max="8453" width="12.140625" style="1" bestFit="1" customWidth="1"/>
    <col min="8454" max="8454" width="14.5703125" style="1" customWidth="1"/>
    <col min="8455" max="8456" width="12.140625" style="1" bestFit="1" customWidth="1"/>
    <col min="8457" max="8457" width="11.85546875" style="1" bestFit="1" customWidth="1"/>
    <col min="8458" max="8458" width="12.140625" style="1" bestFit="1" customWidth="1"/>
    <col min="8459" max="8459" width="12" style="1" bestFit="1" customWidth="1"/>
    <col min="8460" max="8460" width="18.7109375" style="1" bestFit="1" customWidth="1"/>
    <col min="8461" max="8702" width="11.42578125" style="1"/>
    <col min="8703" max="8703" width="8.85546875" style="1" bestFit="1" customWidth="1"/>
    <col min="8704" max="8704" width="10.140625" style="1" bestFit="1" customWidth="1"/>
    <col min="8705" max="8705" width="12.140625" style="1" bestFit="1" customWidth="1"/>
    <col min="8706" max="8706" width="4.5703125" style="1" bestFit="1" customWidth="1"/>
    <col min="8707" max="8707" width="11.28515625" style="1" bestFit="1" customWidth="1"/>
    <col min="8708" max="8708" width="13.28515625" style="1" bestFit="1" customWidth="1"/>
    <col min="8709" max="8709" width="12.140625" style="1" bestFit="1" customWidth="1"/>
    <col min="8710" max="8710" width="14.5703125" style="1" customWidth="1"/>
    <col min="8711" max="8712" width="12.140625" style="1" bestFit="1" customWidth="1"/>
    <col min="8713" max="8713" width="11.85546875" style="1" bestFit="1" customWidth="1"/>
    <col min="8714" max="8714" width="12.140625" style="1" bestFit="1" customWidth="1"/>
    <col min="8715" max="8715" width="12" style="1" bestFit="1" customWidth="1"/>
    <col min="8716" max="8716" width="18.7109375" style="1" bestFit="1" customWidth="1"/>
    <col min="8717" max="8958" width="11.42578125" style="1"/>
    <col min="8959" max="8959" width="8.85546875" style="1" bestFit="1" customWidth="1"/>
    <col min="8960" max="8960" width="10.140625" style="1" bestFit="1" customWidth="1"/>
    <col min="8961" max="8961" width="12.140625" style="1" bestFit="1" customWidth="1"/>
    <col min="8962" max="8962" width="4.5703125" style="1" bestFit="1" customWidth="1"/>
    <col min="8963" max="8963" width="11.28515625" style="1" bestFit="1" customWidth="1"/>
    <col min="8964" max="8964" width="13.28515625" style="1" bestFit="1" customWidth="1"/>
    <col min="8965" max="8965" width="12.140625" style="1" bestFit="1" customWidth="1"/>
    <col min="8966" max="8966" width="14.5703125" style="1" customWidth="1"/>
    <col min="8967" max="8968" width="12.140625" style="1" bestFit="1" customWidth="1"/>
    <col min="8969" max="8969" width="11.85546875" style="1" bestFit="1" customWidth="1"/>
    <col min="8970" max="8970" width="12.140625" style="1" bestFit="1" customWidth="1"/>
    <col min="8971" max="8971" width="12" style="1" bestFit="1" customWidth="1"/>
    <col min="8972" max="8972" width="18.7109375" style="1" bestFit="1" customWidth="1"/>
    <col min="8973" max="9214" width="11.42578125" style="1"/>
    <col min="9215" max="9215" width="8.85546875" style="1" bestFit="1" customWidth="1"/>
    <col min="9216" max="9216" width="10.140625" style="1" bestFit="1" customWidth="1"/>
    <col min="9217" max="9217" width="12.140625" style="1" bestFit="1" customWidth="1"/>
    <col min="9218" max="9218" width="4.5703125" style="1" bestFit="1" customWidth="1"/>
    <col min="9219" max="9219" width="11.28515625" style="1" bestFit="1" customWidth="1"/>
    <col min="9220" max="9220" width="13.28515625" style="1" bestFit="1" customWidth="1"/>
    <col min="9221" max="9221" width="12.140625" style="1" bestFit="1" customWidth="1"/>
    <col min="9222" max="9222" width="14.5703125" style="1" customWidth="1"/>
    <col min="9223" max="9224" width="12.140625" style="1" bestFit="1" customWidth="1"/>
    <col min="9225" max="9225" width="11.85546875" style="1" bestFit="1" customWidth="1"/>
    <col min="9226" max="9226" width="12.140625" style="1" bestFit="1" customWidth="1"/>
    <col min="9227" max="9227" width="12" style="1" bestFit="1" customWidth="1"/>
    <col min="9228" max="9228" width="18.7109375" style="1" bestFit="1" customWidth="1"/>
    <col min="9229" max="9470" width="11.42578125" style="1"/>
    <col min="9471" max="9471" width="8.85546875" style="1" bestFit="1" customWidth="1"/>
    <col min="9472" max="9472" width="10.140625" style="1" bestFit="1" customWidth="1"/>
    <col min="9473" max="9473" width="12.140625" style="1" bestFit="1" customWidth="1"/>
    <col min="9474" max="9474" width="4.5703125" style="1" bestFit="1" customWidth="1"/>
    <col min="9475" max="9475" width="11.28515625" style="1" bestFit="1" customWidth="1"/>
    <col min="9476" max="9476" width="13.28515625" style="1" bestFit="1" customWidth="1"/>
    <col min="9477" max="9477" width="12.140625" style="1" bestFit="1" customWidth="1"/>
    <col min="9478" max="9478" width="14.5703125" style="1" customWidth="1"/>
    <col min="9479" max="9480" width="12.140625" style="1" bestFit="1" customWidth="1"/>
    <col min="9481" max="9481" width="11.85546875" style="1" bestFit="1" customWidth="1"/>
    <col min="9482" max="9482" width="12.140625" style="1" bestFit="1" customWidth="1"/>
    <col min="9483" max="9483" width="12" style="1" bestFit="1" customWidth="1"/>
    <col min="9484" max="9484" width="18.7109375" style="1" bestFit="1" customWidth="1"/>
    <col min="9485" max="9726" width="11.42578125" style="1"/>
    <col min="9727" max="9727" width="8.85546875" style="1" bestFit="1" customWidth="1"/>
    <col min="9728" max="9728" width="10.140625" style="1" bestFit="1" customWidth="1"/>
    <col min="9729" max="9729" width="12.140625" style="1" bestFit="1" customWidth="1"/>
    <col min="9730" max="9730" width="4.5703125" style="1" bestFit="1" customWidth="1"/>
    <col min="9731" max="9731" width="11.28515625" style="1" bestFit="1" customWidth="1"/>
    <col min="9732" max="9732" width="13.28515625" style="1" bestFit="1" customWidth="1"/>
    <col min="9733" max="9733" width="12.140625" style="1" bestFit="1" customWidth="1"/>
    <col min="9734" max="9734" width="14.5703125" style="1" customWidth="1"/>
    <col min="9735" max="9736" width="12.140625" style="1" bestFit="1" customWidth="1"/>
    <col min="9737" max="9737" width="11.85546875" style="1" bestFit="1" customWidth="1"/>
    <col min="9738" max="9738" width="12.140625" style="1" bestFit="1" customWidth="1"/>
    <col min="9739" max="9739" width="12" style="1" bestFit="1" customWidth="1"/>
    <col min="9740" max="9740" width="18.7109375" style="1" bestFit="1" customWidth="1"/>
    <col min="9741" max="9982" width="11.42578125" style="1"/>
    <col min="9983" max="9983" width="8.85546875" style="1" bestFit="1" customWidth="1"/>
    <col min="9984" max="9984" width="10.140625" style="1" bestFit="1" customWidth="1"/>
    <col min="9985" max="9985" width="12.140625" style="1" bestFit="1" customWidth="1"/>
    <col min="9986" max="9986" width="4.5703125" style="1" bestFit="1" customWidth="1"/>
    <col min="9987" max="9987" width="11.28515625" style="1" bestFit="1" customWidth="1"/>
    <col min="9988" max="9988" width="13.28515625" style="1" bestFit="1" customWidth="1"/>
    <col min="9989" max="9989" width="12.140625" style="1" bestFit="1" customWidth="1"/>
    <col min="9990" max="9990" width="14.5703125" style="1" customWidth="1"/>
    <col min="9991" max="9992" width="12.140625" style="1" bestFit="1" customWidth="1"/>
    <col min="9993" max="9993" width="11.85546875" style="1" bestFit="1" customWidth="1"/>
    <col min="9994" max="9994" width="12.140625" style="1" bestFit="1" customWidth="1"/>
    <col min="9995" max="9995" width="12" style="1" bestFit="1" customWidth="1"/>
    <col min="9996" max="9996" width="18.7109375" style="1" bestFit="1" customWidth="1"/>
    <col min="9997" max="10238" width="11.42578125" style="1"/>
    <col min="10239" max="10239" width="8.85546875" style="1" bestFit="1" customWidth="1"/>
    <col min="10240" max="10240" width="10.140625" style="1" bestFit="1" customWidth="1"/>
    <col min="10241" max="10241" width="12.140625" style="1" bestFit="1" customWidth="1"/>
    <col min="10242" max="10242" width="4.5703125" style="1" bestFit="1" customWidth="1"/>
    <col min="10243" max="10243" width="11.28515625" style="1" bestFit="1" customWidth="1"/>
    <col min="10244" max="10244" width="13.28515625" style="1" bestFit="1" customWidth="1"/>
    <col min="10245" max="10245" width="12.140625" style="1" bestFit="1" customWidth="1"/>
    <col min="10246" max="10246" width="14.5703125" style="1" customWidth="1"/>
    <col min="10247" max="10248" width="12.140625" style="1" bestFit="1" customWidth="1"/>
    <col min="10249" max="10249" width="11.85546875" style="1" bestFit="1" customWidth="1"/>
    <col min="10250" max="10250" width="12.140625" style="1" bestFit="1" customWidth="1"/>
    <col min="10251" max="10251" width="12" style="1" bestFit="1" customWidth="1"/>
    <col min="10252" max="10252" width="18.7109375" style="1" bestFit="1" customWidth="1"/>
    <col min="10253" max="10494" width="11.42578125" style="1"/>
    <col min="10495" max="10495" width="8.85546875" style="1" bestFit="1" customWidth="1"/>
    <col min="10496" max="10496" width="10.140625" style="1" bestFit="1" customWidth="1"/>
    <col min="10497" max="10497" width="12.140625" style="1" bestFit="1" customWidth="1"/>
    <col min="10498" max="10498" width="4.5703125" style="1" bestFit="1" customWidth="1"/>
    <col min="10499" max="10499" width="11.28515625" style="1" bestFit="1" customWidth="1"/>
    <col min="10500" max="10500" width="13.28515625" style="1" bestFit="1" customWidth="1"/>
    <col min="10501" max="10501" width="12.140625" style="1" bestFit="1" customWidth="1"/>
    <col min="10502" max="10502" width="14.5703125" style="1" customWidth="1"/>
    <col min="10503" max="10504" width="12.140625" style="1" bestFit="1" customWidth="1"/>
    <col min="10505" max="10505" width="11.85546875" style="1" bestFit="1" customWidth="1"/>
    <col min="10506" max="10506" width="12.140625" style="1" bestFit="1" customWidth="1"/>
    <col min="10507" max="10507" width="12" style="1" bestFit="1" customWidth="1"/>
    <col min="10508" max="10508" width="18.7109375" style="1" bestFit="1" customWidth="1"/>
    <col min="10509" max="10750" width="11.42578125" style="1"/>
    <col min="10751" max="10751" width="8.85546875" style="1" bestFit="1" customWidth="1"/>
    <col min="10752" max="10752" width="10.140625" style="1" bestFit="1" customWidth="1"/>
    <col min="10753" max="10753" width="12.140625" style="1" bestFit="1" customWidth="1"/>
    <col min="10754" max="10754" width="4.5703125" style="1" bestFit="1" customWidth="1"/>
    <col min="10755" max="10755" width="11.28515625" style="1" bestFit="1" customWidth="1"/>
    <col min="10756" max="10756" width="13.28515625" style="1" bestFit="1" customWidth="1"/>
    <col min="10757" max="10757" width="12.140625" style="1" bestFit="1" customWidth="1"/>
    <col min="10758" max="10758" width="14.5703125" style="1" customWidth="1"/>
    <col min="10759" max="10760" width="12.140625" style="1" bestFit="1" customWidth="1"/>
    <col min="10761" max="10761" width="11.85546875" style="1" bestFit="1" customWidth="1"/>
    <col min="10762" max="10762" width="12.140625" style="1" bestFit="1" customWidth="1"/>
    <col min="10763" max="10763" width="12" style="1" bestFit="1" customWidth="1"/>
    <col min="10764" max="10764" width="18.7109375" style="1" bestFit="1" customWidth="1"/>
    <col min="10765" max="11006" width="11.42578125" style="1"/>
    <col min="11007" max="11007" width="8.85546875" style="1" bestFit="1" customWidth="1"/>
    <col min="11008" max="11008" width="10.140625" style="1" bestFit="1" customWidth="1"/>
    <col min="11009" max="11009" width="12.140625" style="1" bestFit="1" customWidth="1"/>
    <col min="11010" max="11010" width="4.5703125" style="1" bestFit="1" customWidth="1"/>
    <col min="11011" max="11011" width="11.28515625" style="1" bestFit="1" customWidth="1"/>
    <col min="11012" max="11012" width="13.28515625" style="1" bestFit="1" customWidth="1"/>
    <col min="11013" max="11013" width="12.140625" style="1" bestFit="1" customWidth="1"/>
    <col min="11014" max="11014" width="14.5703125" style="1" customWidth="1"/>
    <col min="11015" max="11016" width="12.140625" style="1" bestFit="1" customWidth="1"/>
    <col min="11017" max="11017" width="11.85546875" style="1" bestFit="1" customWidth="1"/>
    <col min="11018" max="11018" width="12.140625" style="1" bestFit="1" customWidth="1"/>
    <col min="11019" max="11019" width="12" style="1" bestFit="1" customWidth="1"/>
    <col min="11020" max="11020" width="18.7109375" style="1" bestFit="1" customWidth="1"/>
    <col min="11021" max="11262" width="11.42578125" style="1"/>
    <col min="11263" max="11263" width="8.85546875" style="1" bestFit="1" customWidth="1"/>
    <col min="11264" max="11264" width="10.140625" style="1" bestFit="1" customWidth="1"/>
    <col min="11265" max="11265" width="12.140625" style="1" bestFit="1" customWidth="1"/>
    <col min="11266" max="11266" width="4.5703125" style="1" bestFit="1" customWidth="1"/>
    <col min="11267" max="11267" width="11.28515625" style="1" bestFit="1" customWidth="1"/>
    <col min="11268" max="11268" width="13.28515625" style="1" bestFit="1" customWidth="1"/>
    <col min="11269" max="11269" width="12.140625" style="1" bestFit="1" customWidth="1"/>
    <col min="11270" max="11270" width="14.5703125" style="1" customWidth="1"/>
    <col min="11271" max="11272" width="12.140625" style="1" bestFit="1" customWidth="1"/>
    <col min="11273" max="11273" width="11.85546875" style="1" bestFit="1" customWidth="1"/>
    <col min="11274" max="11274" width="12.140625" style="1" bestFit="1" customWidth="1"/>
    <col min="11275" max="11275" width="12" style="1" bestFit="1" customWidth="1"/>
    <col min="11276" max="11276" width="18.7109375" style="1" bestFit="1" customWidth="1"/>
    <col min="11277" max="11518" width="11.42578125" style="1"/>
    <col min="11519" max="11519" width="8.85546875" style="1" bestFit="1" customWidth="1"/>
    <col min="11520" max="11520" width="10.140625" style="1" bestFit="1" customWidth="1"/>
    <col min="11521" max="11521" width="12.140625" style="1" bestFit="1" customWidth="1"/>
    <col min="11522" max="11522" width="4.5703125" style="1" bestFit="1" customWidth="1"/>
    <col min="11523" max="11523" width="11.28515625" style="1" bestFit="1" customWidth="1"/>
    <col min="11524" max="11524" width="13.28515625" style="1" bestFit="1" customWidth="1"/>
    <col min="11525" max="11525" width="12.140625" style="1" bestFit="1" customWidth="1"/>
    <col min="11526" max="11526" width="14.5703125" style="1" customWidth="1"/>
    <col min="11527" max="11528" width="12.140625" style="1" bestFit="1" customWidth="1"/>
    <col min="11529" max="11529" width="11.85546875" style="1" bestFit="1" customWidth="1"/>
    <col min="11530" max="11530" width="12.140625" style="1" bestFit="1" customWidth="1"/>
    <col min="11531" max="11531" width="12" style="1" bestFit="1" customWidth="1"/>
    <col min="11532" max="11532" width="18.7109375" style="1" bestFit="1" customWidth="1"/>
    <col min="11533" max="11774" width="11.42578125" style="1"/>
    <col min="11775" max="11775" width="8.85546875" style="1" bestFit="1" customWidth="1"/>
    <col min="11776" max="11776" width="10.140625" style="1" bestFit="1" customWidth="1"/>
    <col min="11777" max="11777" width="12.140625" style="1" bestFit="1" customWidth="1"/>
    <col min="11778" max="11778" width="4.5703125" style="1" bestFit="1" customWidth="1"/>
    <col min="11779" max="11779" width="11.28515625" style="1" bestFit="1" customWidth="1"/>
    <col min="11780" max="11780" width="13.28515625" style="1" bestFit="1" customWidth="1"/>
    <col min="11781" max="11781" width="12.140625" style="1" bestFit="1" customWidth="1"/>
    <col min="11782" max="11782" width="14.5703125" style="1" customWidth="1"/>
    <col min="11783" max="11784" width="12.140625" style="1" bestFit="1" customWidth="1"/>
    <col min="11785" max="11785" width="11.85546875" style="1" bestFit="1" customWidth="1"/>
    <col min="11786" max="11786" width="12.140625" style="1" bestFit="1" customWidth="1"/>
    <col min="11787" max="11787" width="12" style="1" bestFit="1" customWidth="1"/>
    <col min="11788" max="11788" width="18.7109375" style="1" bestFit="1" customWidth="1"/>
    <col min="11789" max="12030" width="11.42578125" style="1"/>
    <col min="12031" max="12031" width="8.85546875" style="1" bestFit="1" customWidth="1"/>
    <col min="12032" max="12032" width="10.140625" style="1" bestFit="1" customWidth="1"/>
    <col min="12033" max="12033" width="12.140625" style="1" bestFit="1" customWidth="1"/>
    <col min="12034" max="12034" width="4.5703125" style="1" bestFit="1" customWidth="1"/>
    <col min="12035" max="12035" width="11.28515625" style="1" bestFit="1" customWidth="1"/>
    <col min="12036" max="12036" width="13.28515625" style="1" bestFit="1" customWidth="1"/>
    <col min="12037" max="12037" width="12.140625" style="1" bestFit="1" customWidth="1"/>
    <col min="12038" max="12038" width="14.5703125" style="1" customWidth="1"/>
    <col min="12039" max="12040" width="12.140625" style="1" bestFit="1" customWidth="1"/>
    <col min="12041" max="12041" width="11.85546875" style="1" bestFit="1" customWidth="1"/>
    <col min="12042" max="12042" width="12.140625" style="1" bestFit="1" customWidth="1"/>
    <col min="12043" max="12043" width="12" style="1" bestFit="1" customWidth="1"/>
    <col min="12044" max="12044" width="18.7109375" style="1" bestFit="1" customWidth="1"/>
    <col min="12045" max="12286" width="11.42578125" style="1"/>
    <col min="12287" max="12287" width="8.85546875" style="1" bestFit="1" customWidth="1"/>
    <col min="12288" max="12288" width="10.140625" style="1" bestFit="1" customWidth="1"/>
    <col min="12289" max="12289" width="12.140625" style="1" bestFit="1" customWidth="1"/>
    <col min="12290" max="12290" width="4.5703125" style="1" bestFit="1" customWidth="1"/>
    <col min="12291" max="12291" width="11.28515625" style="1" bestFit="1" customWidth="1"/>
    <col min="12292" max="12292" width="13.28515625" style="1" bestFit="1" customWidth="1"/>
    <col min="12293" max="12293" width="12.140625" style="1" bestFit="1" customWidth="1"/>
    <col min="12294" max="12294" width="14.5703125" style="1" customWidth="1"/>
    <col min="12295" max="12296" width="12.140625" style="1" bestFit="1" customWidth="1"/>
    <col min="12297" max="12297" width="11.85546875" style="1" bestFit="1" customWidth="1"/>
    <col min="12298" max="12298" width="12.140625" style="1" bestFit="1" customWidth="1"/>
    <col min="12299" max="12299" width="12" style="1" bestFit="1" customWidth="1"/>
    <col min="12300" max="12300" width="18.7109375" style="1" bestFit="1" customWidth="1"/>
    <col min="12301" max="12542" width="11.42578125" style="1"/>
    <col min="12543" max="12543" width="8.85546875" style="1" bestFit="1" customWidth="1"/>
    <col min="12544" max="12544" width="10.140625" style="1" bestFit="1" customWidth="1"/>
    <col min="12545" max="12545" width="12.140625" style="1" bestFit="1" customWidth="1"/>
    <col min="12546" max="12546" width="4.5703125" style="1" bestFit="1" customWidth="1"/>
    <col min="12547" max="12547" width="11.28515625" style="1" bestFit="1" customWidth="1"/>
    <col min="12548" max="12548" width="13.28515625" style="1" bestFit="1" customWidth="1"/>
    <col min="12549" max="12549" width="12.140625" style="1" bestFit="1" customWidth="1"/>
    <col min="12550" max="12550" width="14.5703125" style="1" customWidth="1"/>
    <col min="12551" max="12552" width="12.140625" style="1" bestFit="1" customWidth="1"/>
    <col min="12553" max="12553" width="11.85546875" style="1" bestFit="1" customWidth="1"/>
    <col min="12554" max="12554" width="12.140625" style="1" bestFit="1" customWidth="1"/>
    <col min="12555" max="12555" width="12" style="1" bestFit="1" customWidth="1"/>
    <col min="12556" max="12556" width="18.7109375" style="1" bestFit="1" customWidth="1"/>
    <col min="12557" max="12798" width="11.42578125" style="1"/>
    <col min="12799" max="12799" width="8.85546875" style="1" bestFit="1" customWidth="1"/>
    <col min="12800" max="12800" width="10.140625" style="1" bestFit="1" customWidth="1"/>
    <col min="12801" max="12801" width="12.140625" style="1" bestFit="1" customWidth="1"/>
    <col min="12802" max="12802" width="4.5703125" style="1" bestFit="1" customWidth="1"/>
    <col min="12803" max="12803" width="11.28515625" style="1" bestFit="1" customWidth="1"/>
    <col min="12804" max="12804" width="13.28515625" style="1" bestFit="1" customWidth="1"/>
    <col min="12805" max="12805" width="12.140625" style="1" bestFit="1" customWidth="1"/>
    <col min="12806" max="12806" width="14.5703125" style="1" customWidth="1"/>
    <col min="12807" max="12808" width="12.140625" style="1" bestFit="1" customWidth="1"/>
    <col min="12809" max="12809" width="11.85546875" style="1" bestFit="1" customWidth="1"/>
    <col min="12810" max="12810" width="12.140625" style="1" bestFit="1" customWidth="1"/>
    <col min="12811" max="12811" width="12" style="1" bestFit="1" customWidth="1"/>
    <col min="12812" max="12812" width="18.7109375" style="1" bestFit="1" customWidth="1"/>
    <col min="12813" max="13054" width="11.42578125" style="1"/>
    <col min="13055" max="13055" width="8.85546875" style="1" bestFit="1" customWidth="1"/>
    <col min="13056" max="13056" width="10.140625" style="1" bestFit="1" customWidth="1"/>
    <col min="13057" max="13057" width="12.140625" style="1" bestFit="1" customWidth="1"/>
    <col min="13058" max="13058" width="4.5703125" style="1" bestFit="1" customWidth="1"/>
    <col min="13059" max="13059" width="11.28515625" style="1" bestFit="1" customWidth="1"/>
    <col min="13060" max="13060" width="13.28515625" style="1" bestFit="1" customWidth="1"/>
    <col min="13061" max="13061" width="12.140625" style="1" bestFit="1" customWidth="1"/>
    <col min="13062" max="13062" width="14.5703125" style="1" customWidth="1"/>
    <col min="13063" max="13064" width="12.140625" style="1" bestFit="1" customWidth="1"/>
    <col min="13065" max="13065" width="11.85546875" style="1" bestFit="1" customWidth="1"/>
    <col min="13066" max="13066" width="12.140625" style="1" bestFit="1" customWidth="1"/>
    <col min="13067" max="13067" width="12" style="1" bestFit="1" customWidth="1"/>
    <col min="13068" max="13068" width="18.7109375" style="1" bestFit="1" customWidth="1"/>
    <col min="13069" max="13310" width="11.42578125" style="1"/>
    <col min="13311" max="13311" width="8.85546875" style="1" bestFit="1" customWidth="1"/>
    <col min="13312" max="13312" width="10.140625" style="1" bestFit="1" customWidth="1"/>
    <col min="13313" max="13313" width="12.140625" style="1" bestFit="1" customWidth="1"/>
    <col min="13314" max="13314" width="4.5703125" style="1" bestFit="1" customWidth="1"/>
    <col min="13315" max="13315" width="11.28515625" style="1" bestFit="1" customWidth="1"/>
    <col min="13316" max="13316" width="13.28515625" style="1" bestFit="1" customWidth="1"/>
    <col min="13317" max="13317" width="12.140625" style="1" bestFit="1" customWidth="1"/>
    <col min="13318" max="13318" width="14.5703125" style="1" customWidth="1"/>
    <col min="13319" max="13320" width="12.140625" style="1" bestFit="1" customWidth="1"/>
    <col min="13321" max="13321" width="11.85546875" style="1" bestFit="1" customWidth="1"/>
    <col min="13322" max="13322" width="12.140625" style="1" bestFit="1" customWidth="1"/>
    <col min="13323" max="13323" width="12" style="1" bestFit="1" customWidth="1"/>
    <col min="13324" max="13324" width="18.7109375" style="1" bestFit="1" customWidth="1"/>
    <col min="13325" max="13566" width="11.42578125" style="1"/>
    <col min="13567" max="13567" width="8.85546875" style="1" bestFit="1" customWidth="1"/>
    <col min="13568" max="13568" width="10.140625" style="1" bestFit="1" customWidth="1"/>
    <col min="13569" max="13569" width="12.140625" style="1" bestFit="1" customWidth="1"/>
    <col min="13570" max="13570" width="4.5703125" style="1" bestFit="1" customWidth="1"/>
    <col min="13571" max="13571" width="11.28515625" style="1" bestFit="1" customWidth="1"/>
    <col min="13572" max="13572" width="13.28515625" style="1" bestFit="1" customWidth="1"/>
    <col min="13573" max="13573" width="12.140625" style="1" bestFit="1" customWidth="1"/>
    <col min="13574" max="13574" width="14.5703125" style="1" customWidth="1"/>
    <col min="13575" max="13576" width="12.140625" style="1" bestFit="1" customWidth="1"/>
    <col min="13577" max="13577" width="11.85546875" style="1" bestFit="1" customWidth="1"/>
    <col min="13578" max="13578" width="12.140625" style="1" bestFit="1" customWidth="1"/>
    <col min="13579" max="13579" width="12" style="1" bestFit="1" customWidth="1"/>
    <col min="13580" max="13580" width="18.7109375" style="1" bestFit="1" customWidth="1"/>
    <col min="13581" max="13822" width="11.42578125" style="1"/>
    <col min="13823" max="13823" width="8.85546875" style="1" bestFit="1" customWidth="1"/>
    <col min="13824" max="13824" width="10.140625" style="1" bestFit="1" customWidth="1"/>
    <col min="13825" max="13825" width="12.140625" style="1" bestFit="1" customWidth="1"/>
    <col min="13826" max="13826" width="4.5703125" style="1" bestFit="1" customWidth="1"/>
    <col min="13827" max="13827" width="11.28515625" style="1" bestFit="1" customWidth="1"/>
    <col min="13828" max="13828" width="13.28515625" style="1" bestFit="1" customWidth="1"/>
    <col min="13829" max="13829" width="12.140625" style="1" bestFit="1" customWidth="1"/>
    <col min="13830" max="13830" width="14.5703125" style="1" customWidth="1"/>
    <col min="13831" max="13832" width="12.140625" style="1" bestFit="1" customWidth="1"/>
    <col min="13833" max="13833" width="11.85546875" style="1" bestFit="1" customWidth="1"/>
    <col min="13834" max="13834" width="12.140625" style="1" bestFit="1" customWidth="1"/>
    <col min="13835" max="13835" width="12" style="1" bestFit="1" customWidth="1"/>
    <col min="13836" max="13836" width="18.7109375" style="1" bestFit="1" customWidth="1"/>
    <col min="13837" max="14078" width="11.42578125" style="1"/>
    <col min="14079" max="14079" width="8.85546875" style="1" bestFit="1" customWidth="1"/>
    <col min="14080" max="14080" width="10.140625" style="1" bestFit="1" customWidth="1"/>
    <col min="14081" max="14081" width="12.140625" style="1" bestFit="1" customWidth="1"/>
    <col min="14082" max="14082" width="4.5703125" style="1" bestFit="1" customWidth="1"/>
    <col min="14083" max="14083" width="11.28515625" style="1" bestFit="1" customWidth="1"/>
    <col min="14084" max="14084" width="13.28515625" style="1" bestFit="1" customWidth="1"/>
    <col min="14085" max="14085" width="12.140625" style="1" bestFit="1" customWidth="1"/>
    <col min="14086" max="14086" width="14.5703125" style="1" customWidth="1"/>
    <col min="14087" max="14088" width="12.140625" style="1" bestFit="1" customWidth="1"/>
    <col min="14089" max="14089" width="11.85546875" style="1" bestFit="1" customWidth="1"/>
    <col min="14090" max="14090" width="12.140625" style="1" bestFit="1" customWidth="1"/>
    <col min="14091" max="14091" width="12" style="1" bestFit="1" customWidth="1"/>
    <col min="14092" max="14092" width="18.7109375" style="1" bestFit="1" customWidth="1"/>
    <col min="14093" max="14334" width="11.42578125" style="1"/>
    <col min="14335" max="14335" width="8.85546875" style="1" bestFit="1" customWidth="1"/>
    <col min="14336" max="14336" width="10.140625" style="1" bestFit="1" customWidth="1"/>
    <col min="14337" max="14337" width="12.140625" style="1" bestFit="1" customWidth="1"/>
    <col min="14338" max="14338" width="4.5703125" style="1" bestFit="1" customWidth="1"/>
    <col min="14339" max="14339" width="11.28515625" style="1" bestFit="1" customWidth="1"/>
    <col min="14340" max="14340" width="13.28515625" style="1" bestFit="1" customWidth="1"/>
    <col min="14341" max="14341" width="12.140625" style="1" bestFit="1" customWidth="1"/>
    <col min="14342" max="14342" width="14.5703125" style="1" customWidth="1"/>
    <col min="14343" max="14344" width="12.140625" style="1" bestFit="1" customWidth="1"/>
    <col min="14345" max="14345" width="11.85546875" style="1" bestFit="1" customWidth="1"/>
    <col min="14346" max="14346" width="12.140625" style="1" bestFit="1" customWidth="1"/>
    <col min="14347" max="14347" width="12" style="1" bestFit="1" customWidth="1"/>
    <col min="14348" max="14348" width="18.7109375" style="1" bestFit="1" customWidth="1"/>
    <col min="14349" max="14590" width="11.42578125" style="1"/>
    <col min="14591" max="14591" width="8.85546875" style="1" bestFit="1" customWidth="1"/>
    <col min="14592" max="14592" width="10.140625" style="1" bestFit="1" customWidth="1"/>
    <col min="14593" max="14593" width="12.140625" style="1" bestFit="1" customWidth="1"/>
    <col min="14594" max="14594" width="4.5703125" style="1" bestFit="1" customWidth="1"/>
    <col min="14595" max="14595" width="11.28515625" style="1" bestFit="1" customWidth="1"/>
    <col min="14596" max="14596" width="13.28515625" style="1" bestFit="1" customWidth="1"/>
    <col min="14597" max="14597" width="12.140625" style="1" bestFit="1" customWidth="1"/>
    <col min="14598" max="14598" width="14.5703125" style="1" customWidth="1"/>
    <col min="14599" max="14600" width="12.140625" style="1" bestFit="1" customWidth="1"/>
    <col min="14601" max="14601" width="11.85546875" style="1" bestFit="1" customWidth="1"/>
    <col min="14602" max="14602" width="12.140625" style="1" bestFit="1" customWidth="1"/>
    <col min="14603" max="14603" width="12" style="1" bestFit="1" customWidth="1"/>
    <col min="14604" max="14604" width="18.7109375" style="1" bestFit="1" customWidth="1"/>
    <col min="14605" max="14846" width="11.42578125" style="1"/>
    <col min="14847" max="14847" width="8.85546875" style="1" bestFit="1" customWidth="1"/>
    <col min="14848" max="14848" width="10.140625" style="1" bestFit="1" customWidth="1"/>
    <col min="14849" max="14849" width="12.140625" style="1" bestFit="1" customWidth="1"/>
    <col min="14850" max="14850" width="4.5703125" style="1" bestFit="1" customWidth="1"/>
    <col min="14851" max="14851" width="11.28515625" style="1" bestFit="1" customWidth="1"/>
    <col min="14852" max="14852" width="13.28515625" style="1" bestFit="1" customWidth="1"/>
    <col min="14853" max="14853" width="12.140625" style="1" bestFit="1" customWidth="1"/>
    <col min="14854" max="14854" width="14.5703125" style="1" customWidth="1"/>
    <col min="14855" max="14856" width="12.140625" style="1" bestFit="1" customWidth="1"/>
    <col min="14857" max="14857" width="11.85546875" style="1" bestFit="1" customWidth="1"/>
    <col min="14858" max="14858" width="12.140625" style="1" bestFit="1" customWidth="1"/>
    <col min="14859" max="14859" width="12" style="1" bestFit="1" customWidth="1"/>
    <col min="14860" max="14860" width="18.7109375" style="1" bestFit="1" customWidth="1"/>
    <col min="14861" max="15102" width="11.42578125" style="1"/>
    <col min="15103" max="15103" width="8.85546875" style="1" bestFit="1" customWidth="1"/>
    <col min="15104" max="15104" width="10.140625" style="1" bestFit="1" customWidth="1"/>
    <col min="15105" max="15105" width="12.140625" style="1" bestFit="1" customWidth="1"/>
    <col min="15106" max="15106" width="4.5703125" style="1" bestFit="1" customWidth="1"/>
    <col min="15107" max="15107" width="11.28515625" style="1" bestFit="1" customWidth="1"/>
    <col min="15108" max="15108" width="13.28515625" style="1" bestFit="1" customWidth="1"/>
    <col min="15109" max="15109" width="12.140625" style="1" bestFit="1" customWidth="1"/>
    <col min="15110" max="15110" width="14.5703125" style="1" customWidth="1"/>
    <col min="15111" max="15112" width="12.140625" style="1" bestFit="1" customWidth="1"/>
    <col min="15113" max="15113" width="11.85546875" style="1" bestFit="1" customWidth="1"/>
    <col min="15114" max="15114" width="12.140625" style="1" bestFit="1" customWidth="1"/>
    <col min="15115" max="15115" width="12" style="1" bestFit="1" customWidth="1"/>
    <col min="15116" max="15116" width="18.7109375" style="1" bestFit="1" customWidth="1"/>
    <col min="15117" max="15358" width="11.42578125" style="1"/>
    <col min="15359" max="15359" width="8.85546875" style="1" bestFit="1" customWidth="1"/>
    <col min="15360" max="15360" width="10.140625" style="1" bestFit="1" customWidth="1"/>
    <col min="15361" max="15361" width="12.140625" style="1" bestFit="1" customWidth="1"/>
    <col min="15362" max="15362" width="4.5703125" style="1" bestFit="1" customWidth="1"/>
    <col min="15363" max="15363" width="11.28515625" style="1" bestFit="1" customWidth="1"/>
    <col min="15364" max="15364" width="13.28515625" style="1" bestFit="1" customWidth="1"/>
    <col min="15365" max="15365" width="12.140625" style="1" bestFit="1" customWidth="1"/>
    <col min="15366" max="15366" width="14.5703125" style="1" customWidth="1"/>
    <col min="15367" max="15368" width="12.140625" style="1" bestFit="1" customWidth="1"/>
    <col min="15369" max="15369" width="11.85546875" style="1" bestFit="1" customWidth="1"/>
    <col min="15370" max="15370" width="12.140625" style="1" bestFit="1" customWidth="1"/>
    <col min="15371" max="15371" width="12" style="1" bestFit="1" customWidth="1"/>
    <col min="15372" max="15372" width="18.7109375" style="1" bestFit="1" customWidth="1"/>
    <col min="15373" max="15614" width="11.42578125" style="1"/>
    <col min="15615" max="15615" width="8.85546875" style="1" bestFit="1" customWidth="1"/>
    <col min="15616" max="15616" width="10.140625" style="1" bestFit="1" customWidth="1"/>
    <col min="15617" max="15617" width="12.140625" style="1" bestFit="1" customWidth="1"/>
    <col min="15618" max="15618" width="4.5703125" style="1" bestFit="1" customWidth="1"/>
    <col min="15619" max="15619" width="11.28515625" style="1" bestFit="1" customWidth="1"/>
    <col min="15620" max="15620" width="13.28515625" style="1" bestFit="1" customWidth="1"/>
    <col min="15621" max="15621" width="12.140625" style="1" bestFit="1" customWidth="1"/>
    <col min="15622" max="15622" width="14.5703125" style="1" customWidth="1"/>
    <col min="15623" max="15624" width="12.140625" style="1" bestFit="1" customWidth="1"/>
    <col min="15625" max="15625" width="11.85546875" style="1" bestFit="1" customWidth="1"/>
    <col min="15626" max="15626" width="12.140625" style="1" bestFit="1" customWidth="1"/>
    <col min="15627" max="15627" width="12" style="1" bestFit="1" customWidth="1"/>
    <col min="15628" max="15628" width="18.7109375" style="1" bestFit="1" customWidth="1"/>
    <col min="15629" max="15870" width="11.42578125" style="1"/>
    <col min="15871" max="15871" width="8.85546875" style="1" bestFit="1" customWidth="1"/>
    <col min="15872" max="15872" width="10.140625" style="1" bestFit="1" customWidth="1"/>
    <col min="15873" max="15873" width="12.140625" style="1" bestFit="1" customWidth="1"/>
    <col min="15874" max="15874" width="4.5703125" style="1" bestFit="1" customWidth="1"/>
    <col min="15875" max="15875" width="11.28515625" style="1" bestFit="1" customWidth="1"/>
    <col min="15876" max="15876" width="13.28515625" style="1" bestFit="1" customWidth="1"/>
    <col min="15877" max="15877" width="12.140625" style="1" bestFit="1" customWidth="1"/>
    <col min="15878" max="15878" width="14.5703125" style="1" customWidth="1"/>
    <col min="15879" max="15880" width="12.140625" style="1" bestFit="1" customWidth="1"/>
    <col min="15881" max="15881" width="11.85546875" style="1" bestFit="1" customWidth="1"/>
    <col min="15882" max="15882" width="12.140625" style="1" bestFit="1" customWidth="1"/>
    <col min="15883" max="15883" width="12" style="1" bestFit="1" customWidth="1"/>
    <col min="15884" max="15884" width="18.7109375" style="1" bestFit="1" customWidth="1"/>
    <col min="15885" max="16126" width="11.42578125" style="1"/>
    <col min="16127" max="16127" width="8.85546875" style="1" bestFit="1" customWidth="1"/>
    <col min="16128" max="16128" width="10.140625" style="1" bestFit="1" customWidth="1"/>
    <col min="16129" max="16129" width="12.140625" style="1" bestFit="1" customWidth="1"/>
    <col min="16130" max="16130" width="4.5703125" style="1" bestFit="1" customWidth="1"/>
    <col min="16131" max="16131" width="11.28515625" style="1" bestFit="1" customWidth="1"/>
    <col min="16132" max="16132" width="13.28515625" style="1" bestFit="1" customWidth="1"/>
    <col min="16133" max="16133" width="12.140625" style="1" bestFit="1" customWidth="1"/>
    <col min="16134" max="16134" width="14.5703125" style="1" customWidth="1"/>
    <col min="16135" max="16136" width="12.140625" style="1" bestFit="1" customWidth="1"/>
    <col min="16137" max="16137" width="11.85546875" style="1" bestFit="1" customWidth="1"/>
    <col min="16138" max="16138" width="12.140625" style="1" bestFit="1" customWidth="1"/>
    <col min="16139" max="16139" width="12" style="1" bestFit="1" customWidth="1"/>
    <col min="16140" max="16140" width="18.7109375" style="1" bestFit="1" customWidth="1"/>
    <col min="16141" max="16384" width="11.42578125" style="1"/>
  </cols>
  <sheetData>
    <row r="1" spans="1:18" ht="13.5" thickBot="1" x14ac:dyDescent="0.25"/>
    <row r="2" spans="1:18" ht="13.5" thickBot="1" x14ac:dyDescent="0.25">
      <c r="A2" s="643" t="s">
        <v>0</v>
      </c>
      <c r="B2" s="645" t="s">
        <v>1</v>
      </c>
      <c r="C2" s="645"/>
      <c r="D2" s="645"/>
      <c r="E2" s="645"/>
      <c r="F2" s="645"/>
      <c r="G2" s="645"/>
      <c r="H2" s="641" t="s">
        <v>2</v>
      </c>
      <c r="I2" s="641"/>
      <c r="J2" s="641"/>
      <c r="K2" s="641" t="s">
        <v>3</v>
      </c>
      <c r="L2" s="641"/>
      <c r="M2" s="643" t="s">
        <v>4</v>
      </c>
    </row>
    <row r="3" spans="1:18" ht="13.5" thickBot="1" x14ac:dyDescent="0.25">
      <c r="A3" s="644"/>
      <c r="B3" s="187" t="s">
        <v>5</v>
      </c>
      <c r="C3" s="187" t="s">
        <v>6</v>
      </c>
      <c r="D3" s="187" t="s">
        <v>7</v>
      </c>
      <c r="E3" s="3" t="s">
        <v>8</v>
      </c>
      <c r="F3" s="2" t="s">
        <v>9</v>
      </c>
      <c r="G3" s="188" t="s">
        <v>10</v>
      </c>
      <c r="H3" s="2" t="s">
        <v>11</v>
      </c>
      <c r="I3" s="187" t="s">
        <v>12</v>
      </c>
      <c r="J3" s="188" t="s">
        <v>13</v>
      </c>
      <c r="K3" s="3" t="s">
        <v>11</v>
      </c>
      <c r="L3" s="4" t="s">
        <v>14</v>
      </c>
      <c r="M3" s="644"/>
    </row>
    <row r="4" spans="1:18" x14ac:dyDescent="0.2">
      <c r="A4" s="82" t="s">
        <v>19</v>
      </c>
      <c r="B4" s="72" t="s">
        <v>292</v>
      </c>
      <c r="C4" s="83">
        <v>43650</v>
      </c>
      <c r="D4" s="84" t="s">
        <v>16</v>
      </c>
      <c r="E4" s="85">
        <v>80487.839999999997</v>
      </c>
      <c r="F4" s="73">
        <f>+E4*3.2573</f>
        <v>262173.04123199999</v>
      </c>
      <c r="G4" s="186">
        <f t="shared" ref="G4" si="0">+C4+60</f>
        <v>43710</v>
      </c>
      <c r="H4" s="87"/>
      <c r="I4" s="84"/>
      <c r="J4" s="86"/>
      <c r="K4" s="88">
        <f>17160.49+23220.56+11522.21+25585.18</f>
        <v>77488.44</v>
      </c>
      <c r="L4" s="89"/>
      <c r="M4" s="294">
        <f t="shared" ref="M4:M63" si="1">E4-K4</f>
        <v>2999.3999999999942</v>
      </c>
    </row>
    <row r="5" spans="1:18" x14ac:dyDescent="0.2">
      <c r="A5" s="82" t="s">
        <v>19</v>
      </c>
      <c r="B5" s="72" t="s">
        <v>308</v>
      </c>
      <c r="C5" s="83">
        <v>43808</v>
      </c>
      <c r="D5" s="84" t="s">
        <v>16</v>
      </c>
      <c r="E5" s="85">
        <v>72000.600000000006</v>
      </c>
      <c r="F5" s="73">
        <f>E5*3.17075</f>
        <v>228295.90245000002</v>
      </c>
      <c r="G5" s="186">
        <f t="shared" ref="G5:G29" si="2">+C5+60</f>
        <v>43868</v>
      </c>
      <c r="H5" s="87"/>
      <c r="I5" s="84"/>
      <c r="J5" s="86"/>
      <c r="K5" s="88"/>
      <c r="L5" s="89"/>
      <c r="M5" s="294">
        <f t="shared" si="1"/>
        <v>72000.600000000006</v>
      </c>
      <c r="R5" s="57"/>
    </row>
    <row r="6" spans="1:18" hidden="1" x14ac:dyDescent="0.2">
      <c r="A6" s="264" t="s">
        <v>19</v>
      </c>
      <c r="B6" s="265" t="s">
        <v>310</v>
      </c>
      <c r="C6" s="266">
        <v>43820</v>
      </c>
      <c r="D6" s="267" t="s">
        <v>16</v>
      </c>
      <c r="E6" s="268">
        <v>69278.3</v>
      </c>
      <c r="F6" s="269">
        <f>+E6*3.1659</f>
        <v>219328.16997000002</v>
      </c>
      <c r="G6" s="270">
        <f t="shared" si="2"/>
        <v>43880</v>
      </c>
      <c r="H6" s="271"/>
      <c r="I6" s="267"/>
      <c r="J6" s="272"/>
      <c r="K6" s="273">
        <f>54606.25+14672.05</f>
        <v>69278.3</v>
      </c>
      <c r="L6" s="275"/>
      <c r="M6" s="274">
        <f t="shared" si="1"/>
        <v>0</v>
      </c>
      <c r="R6" s="57"/>
    </row>
    <row r="7" spans="1:18" hidden="1" x14ac:dyDescent="0.2">
      <c r="A7" s="264" t="s">
        <v>19</v>
      </c>
      <c r="B7" s="265" t="s">
        <v>333</v>
      </c>
      <c r="C7" s="266">
        <v>43955</v>
      </c>
      <c r="D7" s="267" t="s">
        <v>16</v>
      </c>
      <c r="E7" s="268">
        <v>168227.20000000001</v>
      </c>
      <c r="F7" s="269">
        <f>+E7*3.1521</f>
        <v>530268.95712000004</v>
      </c>
      <c r="G7" s="270">
        <f t="shared" si="2"/>
        <v>44015</v>
      </c>
      <c r="H7" s="271"/>
      <c r="I7" s="267"/>
      <c r="J7" s="272"/>
      <c r="K7" s="273">
        <f>168000+227.2</f>
        <v>168227.20000000001</v>
      </c>
      <c r="L7" s="275"/>
      <c r="M7" s="274">
        <f t="shared" si="1"/>
        <v>0</v>
      </c>
      <c r="R7" s="57"/>
    </row>
    <row r="8" spans="1:18" hidden="1" x14ac:dyDescent="0.2">
      <c r="A8" s="264" t="s">
        <v>90</v>
      </c>
      <c r="B8" s="265" t="s">
        <v>334</v>
      </c>
      <c r="C8" s="266">
        <v>43970</v>
      </c>
      <c r="D8" s="267" t="s">
        <v>16</v>
      </c>
      <c r="E8" s="268">
        <v>15734.26</v>
      </c>
      <c r="F8" s="269">
        <f>E8*3.16385</f>
        <v>49780.838500999998</v>
      </c>
      <c r="G8" s="270">
        <f t="shared" si="2"/>
        <v>44030</v>
      </c>
      <c r="H8" s="271"/>
      <c r="I8" s="267"/>
      <c r="J8" s="272"/>
      <c r="K8" s="273">
        <f>16027.1-13984.3+13691.46</f>
        <v>15734.26</v>
      </c>
      <c r="L8" s="275"/>
      <c r="M8" s="274">
        <f t="shared" si="1"/>
        <v>0</v>
      </c>
      <c r="R8" s="57"/>
    </row>
    <row r="9" spans="1:18" hidden="1" x14ac:dyDescent="0.2">
      <c r="A9" s="264" t="s">
        <v>90</v>
      </c>
      <c r="B9" s="265" t="s">
        <v>362</v>
      </c>
      <c r="C9" s="266">
        <v>44012</v>
      </c>
      <c r="D9" s="267" t="s">
        <v>16</v>
      </c>
      <c r="E9" s="268">
        <v>15834.73</v>
      </c>
      <c r="F9" s="269">
        <f>+E9*3.20945</f>
        <v>50820.774198499996</v>
      </c>
      <c r="G9" s="270">
        <f t="shared" si="2"/>
        <v>44072</v>
      </c>
      <c r="H9" s="271"/>
      <c r="I9" s="267"/>
      <c r="J9" s="272"/>
      <c r="K9" s="273">
        <f>14010.96-13691.46+3000+5000+5985+1530.23</f>
        <v>15834.73</v>
      </c>
      <c r="L9" s="275"/>
      <c r="M9" s="274">
        <f t="shared" si="1"/>
        <v>0</v>
      </c>
      <c r="R9" s="57"/>
    </row>
    <row r="10" spans="1:18" hidden="1" x14ac:dyDescent="0.2">
      <c r="A10" s="264" t="s">
        <v>90</v>
      </c>
      <c r="B10" s="265" t="s">
        <v>376</v>
      </c>
      <c r="C10" s="266">
        <v>44036</v>
      </c>
      <c r="D10" s="267" t="s">
        <v>16</v>
      </c>
      <c r="E10" s="268">
        <v>12626.18</v>
      </c>
      <c r="F10" s="269">
        <f>+E10*3.22895</f>
        <v>40769.303911000003</v>
      </c>
      <c r="G10" s="270">
        <f t="shared" si="2"/>
        <v>44096</v>
      </c>
      <c r="H10" s="271"/>
      <c r="I10" s="267"/>
      <c r="J10" s="272"/>
      <c r="K10" s="273">
        <f>10062.44+2563.74</f>
        <v>12626.18</v>
      </c>
      <c r="L10" s="275"/>
      <c r="M10" s="274">
        <f t="shared" si="1"/>
        <v>0</v>
      </c>
      <c r="R10" s="57"/>
    </row>
    <row r="11" spans="1:18" hidden="1" x14ac:dyDescent="0.2">
      <c r="A11" s="264" t="s">
        <v>90</v>
      </c>
      <c r="B11" s="265" t="s">
        <v>378</v>
      </c>
      <c r="C11" s="266">
        <v>44050</v>
      </c>
      <c r="D11" s="267" t="s">
        <v>16</v>
      </c>
      <c r="E11" s="268">
        <v>22494.77</v>
      </c>
      <c r="F11" s="269">
        <f>+E11*3.23755</f>
        <v>72827.94261350001</v>
      </c>
      <c r="G11" s="270">
        <f t="shared" si="2"/>
        <v>44110</v>
      </c>
      <c r="H11" s="271"/>
      <c r="I11" s="267"/>
      <c r="J11" s="272"/>
      <c r="K11" s="273">
        <f>4370.53+7668.83+10455.41</f>
        <v>22494.77</v>
      </c>
      <c r="L11" s="272"/>
      <c r="M11" s="274">
        <f t="shared" si="1"/>
        <v>0</v>
      </c>
      <c r="R11" s="57"/>
    </row>
    <row r="12" spans="1:18" hidden="1" x14ac:dyDescent="0.2">
      <c r="A12" s="264" t="s">
        <v>90</v>
      </c>
      <c r="B12" s="265" t="s">
        <v>384</v>
      </c>
      <c r="C12" s="266">
        <v>44070</v>
      </c>
      <c r="D12" s="267" t="s">
        <v>16</v>
      </c>
      <c r="E12" s="268">
        <v>11215.72</v>
      </c>
      <c r="F12" s="269">
        <f>+E12*3.24325</f>
        <v>36375.383889999997</v>
      </c>
      <c r="G12" s="270">
        <f t="shared" si="2"/>
        <v>44130</v>
      </c>
      <c r="H12" s="271"/>
      <c r="I12" s="267"/>
      <c r="J12" s="272"/>
      <c r="K12" s="273">
        <v>11215.72</v>
      </c>
      <c r="L12" s="272"/>
      <c r="M12" s="274">
        <f t="shared" si="1"/>
        <v>0</v>
      </c>
      <c r="R12" s="57"/>
    </row>
    <row r="13" spans="1:18" hidden="1" x14ac:dyDescent="0.2">
      <c r="A13" s="264" t="s">
        <v>90</v>
      </c>
      <c r="B13" s="265" t="s">
        <v>388</v>
      </c>
      <c r="C13" s="266">
        <v>44077</v>
      </c>
      <c r="D13" s="267" t="s">
        <v>16</v>
      </c>
      <c r="E13" s="268">
        <v>12083.83</v>
      </c>
      <c r="F13" s="269">
        <f>+E13*3.24375</f>
        <v>39196.9235625</v>
      </c>
      <c r="G13" s="270">
        <f t="shared" si="2"/>
        <v>44137</v>
      </c>
      <c r="H13" s="271"/>
      <c r="I13" s="267"/>
      <c r="J13" s="272"/>
      <c r="K13" s="273">
        <v>12083.83</v>
      </c>
      <c r="L13" s="272"/>
      <c r="M13" s="274">
        <f t="shared" si="1"/>
        <v>0</v>
      </c>
      <c r="R13" s="57"/>
    </row>
    <row r="14" spans="1:18" hidden="1" x14ac:dyDescent="0.2">
      <c r="A14" s="264" t="s">
        <v>19</v>
      </c>
      <c r="B14" s="265" t="s">
        <v>392</v>
      </c>
      <c r="C14" s="266">
        <v>44090</v>
      </c>
      <c r="D14" s="267" t="s">
        <v>16</v>
      </c>
      <c r="E14" s="268">
        <v>81646.899999999994</v>
      </c>
      <c r="F14" s="269">
        <f>+E14*3.25965</f>
        <v>266140.31758500001</v>
      </c>
      <c r="G14" s="270">
        <f t="shared" si="2"/>
        <v>44150</v>
      </c>
      <c r="H14" s="271"/>
      <c r="I14" s="267"/>
      <c r="J14" s="272"/>
      <c r="K14" s="273">
        <f>47799.42+33847.48</f>
        <v>81646.899999999994</v>
      </c>
      <c r="L14" s="272"/>
      <c r="M14" s="274">
        <f t="shared" si="1"/>
        <v>0</v>
      </c>
      <c r="N14" s="263"/>
      <c r="Q14" s="150"/>
      <c r="R14" s="57"/>
    </row>
    <row r="15" spans="1:18" hidden="1" x14ac:dyDescent="0.2">
      <c r="A15" s="264" t="s">
        <v>90</v>
      </c>
      <c r="B15" s="265" t="s">
        <v>397</v>
      </c>
      <c r="C15" s="266">
        <v>44096</v>
      </c>
      <c r="D15" s="267" t="s">
        <v>16</v>
      </c>
      <c r="E15" s="268">
        <v>15922.43</v>
      </c>
      <c r="F15" s="269">
        <f>+E15*3.2507</f>
        <v>51759.043201</v>
      </c>
      <c r="G15" s="270">
        <f t="shared" si="2"/>
        <v>44156</v>
      </c>
      <c r="H15" s="271"/>
      <c r="I15" s="267"/>
      <c r="J15" s="272"/>
      <c r="K15" s="273">
        <v>15922.43</v>
      </c>
      <c r="L15" s="272"/>
      <c r="M15" s="274">
        <f t="shared" si="1"/>
        <v>0</v>
      </c>
      <c r="R15" s="57"/>
    </row>
    <row r="16" spans="1:18" hidden="1" x14ac:dyDescent="0.2">
      <c r="A16" s="264" t="s">
        <v>90</v>
      </c>
      <c r="B16" s="265" t="s">
        <v>402</v>
      </c>
      <c r="C16" s="266">
        <v>44109</v>
      </c>
      <c r="D16" s="267" t="s">
        <v>16</v>
      </c>
      <c r="E16" s="268">
        <v>16380.5</v>
      </c>
      <c r="F16" s="269">
        <f>+E16*3.2461</f>
        <v>53172.741050000004</v>
      </c>
      <c r="G16" s="270">
        <f t="shared" si="2"/>
        <v>44169</v>
      </c>
      <c r="H16" s="271"/>
      <c r="I16" s="267"/>
      <c r="J16" s="272"/>
      <c r="K16" s="273">
        <f>9428.61+2000+3000+1951.89</f>
        <v>16380.5</v>
      </c>
      <c r="L16" s="272"/>
      <c r="M16" s="274">
        <f t="shared" si="1"/>
        <v>0</v>
      </c>
      <c r="O16" s="62"/>
      <c r="R16" s="57"/>
    </row>
    <row r="17" spans="1:18" hidden="1" x14ac:dyDescent="0.2">
      <c r="A17" s="264" t="s">
        <v>90</v>
      </c>
      <c r="B17" s="265" t="s">
        <v>407</v>
      </c>
      <c r="C17" s="266">
        <v>44109</v>
      </c>
      <c r="D17" s="267" t="s">
        <v>16</v>
      </c>
      <c r="E17" s="268">
        <v>27320</v>
      </c>
      <c r="F17" s="269">
        <f>E17*3.24845</f>
        <v>88747.653999999995</v>
      </c>
      <c r="G17" s="270">
        <f t="shared" si="2"/>
        <v>44169</v>
      </c>
      <c r="H17" s="271"/>
      <c r="I17" s="267"/>
      <c r="J17" s="272"/>
      <c r="K17" s="273">
        <f>5000-1951.89+3500+20771.89</f>
        <v>27320</v>
      </c>
      <c r="L17" s="272"/>
      <c r="M17" s="274">
        <f t="shared" si="1"/>
        <v>0</v>
      </c>
      <c r="R17" s="57"/>
    </row>
    <row r="18" spans="1:18" hidden="1" x14ac:dyDescent="0.2">
      <c r="A18" s="264" t="s">
        <v>19</v>
      </c>
      <c r="B18" s="265" t="s">
        <v>403</v>
      </c>
      <c r="C18" s="266">
        <v>44116</v>
      </c>
      <c r="D18" s="267" t="s">
        <v>16</v>
      </c>
      <c r="E18" s="268">
        <v>39840</v>
      </c>
      <c r="F18" s="269">
        <f>+E18*3.25305</f>
        <v>129601.512</v>
      </c>
      <c r="G18" s="270">
        <f t="shared" si="2"/>
        <v>44176</v>
      </c>
      <c r="H18" s="271"/>
      <c r="I18" s="267"/>
      <c r="J18" s="272"/>
      <c r="K18" s="273">
        <f>16152.52+23687.48</f>
        <v>39840</v>
      </c>
      <c r="L18" s="272"/>
      <c r="M18" s="274">
        <f t="shared" si="1"/>
        <v>0</v>
      </c>
      <c r="N18" s="263"/>
      <c r="R18" s="57"/>
    </row>
    <row r="19" spans="1:18" hidden="1" x14ac:dyDescent="0.2">
      <c r="A19" s="264" t="s">
        <v>90</v>
      </c>
      <c r="B19" s="265" t="s">
        <v>406</v>
      </c>
      <c r="C19" s="266">
        <v>44118</v>
      </c>
      <c r="D19" s="267" t="s">
        <v>16</v>
      </c>
      <c r="E19" s="268">
        <v>8621</v>
      </c>
      <c r="F19" s="269">
        <f>+E19*3.2505</f>
        <v>28022.560500000003</v>
      </c>
      <c r="G19" s="270">
        <f t="shared" si="2"/>
        <v>44178</v>
      </c>
      <c r="H19" s="271"/>
      <c r="I19" s="267"/>
      <c r="J19" s="272"/>
      <c r="K19" s="273">
        <f>26500-20771.89+2892.89</f>
        <v>8621</v>
      </c>
      <c r="L19" s="272"/>
      <c r="M19" s="274">
        <f t="shared" si="1"/>
        <v>0</v>
      </c>
      <c r="R19" s="57"/>
    </row>
    <row r="20" spans="1:18" hidden="1" x14ac:dyDescent="0.2">
      <c r="A20" s="264" t="s">
        <v>19</v>
      </c>
      <c r="B20" s="265" t="s">
        <v>411</v>
      </c>
      <c r="C20" s="266">
        <v>44130</v>
      </c>
      <c r="D20" s="267" t="s">
        <v>16</v>
      </c>
      <c r="E20" s="268">
        <v>86254.36</v>
      </c>
      <c r="F20" s="269">
        <f>+E20*3.25165</f>
        <v>280468.98969399999</v>
      </c>
      <c r="G20" s="270">
        <f t="shared" si="2"/>
        <v>44190</v>
      </c>
      <c r="H20" s="271"/>
      <c r="I20" s="267"/>
      <c r="J20" s="272"/>
      <c r="K20" s="273">
        <f>26312.52+59941.84</f>
        <v>86254.36</v>
      </c>
      <c r="L20" s="272"/>
      <c r="M20" s="274">
        <f t="shared" si="1"/>
        <v>0</v>
      </c>
      <c r="R20" s="57"/>
    </row>
    <row r="21" spans="1:18" x14ac:dyDescent="0.2">
      <c r="A21" s="82" t="s">
        <v>19</v>
      </c>
      <c r="B21" s="72" t="s">
        <v>415</v>
      </c>
      <c r="C21" s="83">
        <v>44137</v>
      </c>
      <c r="D21" s="84" t="s">
        <v>16</v>
      </c>
      <c r="E21" s="85">
        <v>83717.440000000002</v>
      </c>
      <c r="F21" s="73">
        <f>+E21*3.23415</f>
        <v>270754.75857599999</v>
      </c>
      <c r="G21" s="186">
        <f t="shared" si="2"/>
        <v>44197</v>
      </c>
      <c r="H21" s="87"/>
      <c r="I21" s="84"/>
      <c r="J21" s="86"/>
      <c r="K21" s="88">
        <f>80000-227.2</f>
        <v>79772.800000000003</v>
      </c>
      <c r="L21" s="86"/>
      <c r="M21" s="90">
        <f t="shared" si="1"/>
        <v>3944.6399999999994</v>
      </c>
      <c r="N21" s="253" t="s">
        <v>470</v>
      </c>
      <c r="R21" s="57"/>
    </row>
    <row r="22" spans="1:18" hidden="1" x14ac:dyDescent="0.2">
      <c r="A22" s="264" t="s">
        <v>90</v>
      </c>
      <c r="B22" s="265" t="s">
        <v>419</v>
      </c>
      <c r="C22" s="266">
        <v>44148</v>
      </c>
      <c r="D22" s="267" t="s">
        <v>16</v>
      </c>
      <c r="E22" s="268">
        <v>15106</v>
      </c>
      <c r="F22" s="269">
        <f>+E22*3.2508</f>
        <v>49106.584799999997</v>
      </c>
      <c r="G22" s="270">
        <f t="shared" si="2"/>
        <v>44208</v>
      </c>
      <c r="H22" s="271"/>
      <c r="I22" s="267"/>
      <c r="J22" s="272"/>
      <c r="K22" s="273">
        <f>15826.5-2892.89+2172.39</f>
        <v>15106</v>
      </c>
      <c r="L22" s="272"/>
      <c r="M22" s="274">
        <f t="shared" si="1"/>
        <v>0</v>
      </c>
    </row>
    <row r="23" spans="1:18" hidden="1" x14ac:dyDescent="0.2">
      <c r="A23" s="264" t="s">
        <v>90</v>
      </c>
      <c r="B23" s="265" t="s">
        <v>420</v>
      </c>
      <c r="C23" s="266">
        <v>44155</v>
      </c>
      <c r="D23" s="267" t="s">
        <v>16</v>
      </c>
      <c r="E23" s="268">
        <v>10412.61</v>
      </c>
      <c r="F23" s="269">
        <f>+E23*3.2515</f>
        <v>33856.601415000005</v>
      </c>
      <c r="G23" s="270">
        <f t="shared" si="2"/>
        <v>44215</v>
      </c>
      <c r="H23" s="271"/>
      <c r="I23" s="267"/>
      <c r="J23" s="272"/>
      <c r="K23" s="273">
        <v>10412.61</v>
      </c>
      <c r="L23" s="272"/>
      <c r="M23" s="274">
        <f t="shared" si="1"/>
        <v>0</v>
      </c>
    </row>
    <row r="24" spans="1:18" hidden="1" x14ac:dyDescent="0.2">
      <c r="A24" s="264" t="s">
        <v>90</v>
      </c>
      <c r="B24" s="265" t="s">
        <v>423</v>
      </c>
      <c r="C24" s="266">
        <v>44168</v>
      </c>
      <c r="D24" s="267" t="s">
        <v>16</v>
      </c>
      <c r="E24" s="268">
        <v>9195.5</v>
      </c>
      <c r="F24" s="269">
        <f>+E24*3.2789</f>
        <v>30151.124950000001</v>
      </c>
      <c r="G24" s="270">
        <f t="shared" si="2"/>
        <v>44228</v>
      </c>
      <c r="H24" s="271"/>
      <c r="I24" s="267"/>
      <c r="J24" s="272"/>
      <c r="K24" s="273">
        <v>9195.5</v>
      </c>
      <c r="L24" s="272"/>
      <c r="M24" s="274">
        <f t="shared" si="1"/>
        <v>0</v>
      </c>
    </row>
    <row r="25" spans="1:18" hidden="1" x14ac:dyDescent="0.2">
      <c r="A25" s="264" t="s">
        <v>90</v>
      </c>
      <c r="B25" s="265" t="s">
        <v>424</v>
      </c>
      <c r="C25" s="266">
        <v>44175</v>
      </c>
      <c r="D25" s="267" t="s">
        <v>16</v>
      </c>
      <c r="E25" s="268">
        <v>8960</v>
      </c>
      <c r="F25" s="269">
        <f>+E25*3.2833</f>
        <v>29418.368000000002</v>
      </c>
      <c r="G25" s="270">
        <f t="shared" si="2"/>
        <v>44235</v>
      </c>
      <c r="H25" s="271"/>
      <c r="I25" s="267"/>
      <c r="J25" s="272"/>
      <c r="K25" s="273">
        <f>25243.6-2172.39-10412.61-9195.5+5000+496.9</f>
        <v>8959.9999999999982</v>
      </c>
      <c r="L25" s="272"/>
      <c r="M25" s="274">
        <f t="shared" si="1"/>
        <v>0</v>
      </c>
    </row>
    <row r="26" spans="1:18" hidden="1" x14ac:dyDescent="0.2">
      <c r="A26" s="264" t="s">
        <v>19</v>
      </c>
      <c r="B26" s="265" t="s">
        <v>426</v>
      </c>
      <c r="C26" s="266">
        <v>44166</v>
      </c>
      <c r="D26" s="267" t="s">
        <v>16</v>
      </c>
      <c r="E26" s="268">
        <v>89529.3</v>
      </c>
      <c r="F26" s="269">
        <f>+E26*3.291</f>
        <v>294640.92629999999</v>
      </c>
      <c r="G26" s="270">
        <f t="shared" si="2"/>
        <v>44226</v>
      </c>
      <c r="H26" s="271"/>
      <c r="I26" s="267"/>
      <c r="J26" s="272"/>
      <c r="K26" s="273">
        <f>65058.16+24471.14</f>
        <v>89529.3</v>
      </c>
      <c r="L26" s="272"/>
      <c r="M26" s="274">
        <f t="shared" si="1"/>
        <v>0</v>
      </c>
    </row>
    <row r="27" spans="1:18" hidden="1" x14ac:dyDescent="0.2">
      <c r="A27" s="264" t="s">
        <v>90</v>
      </c>
      <c r="B27" s="265" t="s">
        <v>446</v>
      </c>
      <c r="C27" s="266">
        <v>44200</v>
      </c>
      <c r="D27" s="267" t="s">
        <v>16</v>
      </c>
      <c r="E27" s="268">
        <v>16027.1</v>
      </c>
      <c r="F27" s="269">
        <f>+E27*3.2928</f>
        <v>52774.034880000007</v>
      </c>
      <c r="G27" s="270">
        <f t="shared" si="2"/>
        <v>44260</v>
      </c>
      <c r="H27" s="271"/>
      <c r="I27" s="267"/>
      <c r="J27" s="272"/>
      <c r="K27" s="273">
        <f>15842.75-496.9+681.25</f>
        <v>16027.1</v>
      </c>
      <c r="L27" s="272"/>
      <c r="M27" s="274">
        <f t="shared" si="1"/>
        <v>0</v>
      </c>
    </row>
    <row r="28" spans="1:18" hidden="1" x14ac:dyDescent="0.2">
      <c r="A28" s="264" t="s">
        <v>17</v>
      </c>
      <c r="B28" s="265" t="s">
        <v>447</v>
      </c>
      <c r="C28" s="266">
        <v>44204</v>
      </c>
      <c r="D28" s="267" t="s">
        <v>16</v>
      </c>
      <c r="E28" s="268">
        <v>98359.84</v>
      </c>
      <c r="F28" s="269">
        <f>+E28*3.2861</f>
        <v>323220.27022399998</v>
      </c>
      <c r="G28" s="270">
        <f t="shared" si="2"/>
        <v>44264</v>
      </c>
      <c r="H28" s="271"/>
      <c r="I28" s="267"/>
      <c r="J28" s="272"/>
      <c r="K28" s="273">
        <v>98224.34</v>
      </c>
      <c r="L28" s="272"/>
      <c r="M28" s="274">
        <f t="shared" si="1"/>
        <v>135.5</v>
      </c>
    </row>
    <row r="29" spans="1:18" hidden="1" x14ac:dyDescent="0.2">
      <c r="A29" s="264" t="s">
        <v>19</v>
      </c>
      <c r="B29" s="265" t="s">
        <v>449</v>
      </c>
      <c r="C29" s="266">
        <v>44214</v>
      </c>
      <c r="D29" s="267" t="s">
        <v>16</v>
      </c>
      <c r="E29" s="268">
        <v>90735.6</v>
      </c>
      <c r="F29" s="269">
        <f>+E29*3.2825</f>
        <v>297839.60700000002</v>
      </c>
      <c r="G29" s="270">
        <f t="shared" si="2"/>
        <v>44274</v>
      </c>
      <c r="H29" s="271"/>
      <c r="I29" s="267"/>
      <c r="J29" s="272"/>
      <c r="K29" s="273">
        <v>90735.6</v>
      </c>
      <c r="L29" s="272"/>
      <c r="M29" s="274">
        <f t="shared" si="1"/>
        <v>0</v>
      </c>
    </row>
    <row r="30" spans="1:18" hidden="1" x14ac:dyDescent="0.2">
      <c r="A30" s="264" t="s">
        <v>90</v>
      </c>
      <c r="B30" s="265" t="s">
        <v>495</v>
      </c>
      <c r="C30" s="266">
        <v>44228</v>
      </c>
      <c r="D30" s="267" t="s">
        <v>16</v>
      </c>
      <c r="E30" s="268">
        <v>14010.96</v>
      </c>
      <c r="F30" s="269">
        <f>+E30*3.2787</f>
        <v>45937.734552000002</v>
      </c>
      <c r="G30" s="270">
        <f t="shared" ref="G30:G77" si="3">+C30+60</f>
        <v>44288</v>
      </c>
      <c r="H30" s="271"/>
      <c r="I30" s="267"/>
      <c r="J30" s="272"/>
      <c r="K30" s="273">
        <f>9659.75+4351.21</f>
        <v>14010.96</v>
      </c>
      <c r="L30" s="272"/>
      <c r="M30" s="274">
        <f t="shared" si="1"/>
        <v>0</v>
      </c>
      <c r="Q30" s="57"/>
      <c r="R30" s="57"/>
    </row>
    <row r="31" spans="1:18" hidden="1" x14ac:dyDescent="0.2">
      <c r="A31" s="264" t="s">
        <v>19</v>
      </c>
      <c r="B31" s="265" t="s">
        <v>454</v>
      </c>
      <c r="C31" s="266">
        <v>44231</v>
      </c>
      <c r="D31" s="267" t="s">
        <v>16</v>
      </c>
      <c r="E31" s="268">
        <v>87121.2</v>
      </c>
      <c r="F31" s="269">
        <f>+E31*3.2695</f>
        <v>284842.7634</v>
      </c>
      <c r="G31" s="270">
        <f t="shared" si="3"/>
        <v>44291</v>
      </c>
      <c r="H31" s="271"/>
      <c r="I31" s="267"/>
      <c r="J31" s="272"/>
      <c r="K31" s="273">
        <f>38293.26+48827.94</f>
        <v>87121.200000000012</v>
      </c>
      <c r="L31" s="272"/>
      <c r="M31" s="274">
        <f t="shared" si="1"/>
        <v>0</v>
      </c>
    </row>
    <row r="32" spans="1:18" hidden="1" x14ac:dyDescent="0.2">
      <c r="A32" s="264" t="s">
        <v>19</v>
      </c>
      <c r="B32" s="265" t="s">
        <v>468</v>
      </c>
      <c r="C32" s="266">
        <v>44240</v>
      </c>
      <c r="D32" s="267" t="s">
        <v>16</v>
      </c>
      <c r="E32" s="268">
        <v>80224.399999999994</v>
      </c>
      <c r="F32" s="269">
        <f>+E32*3.2837</f>
        <v>263432.86228</v>
      </c>
      <c r="G32" s="270">
        <f t="shared" si="3"/>
        <v>44300</v>
      </c>
      <c r="H32" s="271"/>
      <c r="I32" s="267"/>
      <c r="J32" s="272"/>
      <c r="K32" s="273">
        <v>78828.92</v>
      </c>
      <c r="L32" s="272"/>
      <c r="M32" s="274">
        <f t="shared" si="1"/>
        <v>1395.4799999999959</v>
      </c>
      <c r="N32" s="57" t="s">
        <v>471</v>
      </c>
    </row>
    <row r="33" spans="1:14" hidden="1" x14ac:dyDescent="0.2">
      <c r="A33" s="264" t="s">
        <v>19</v>
      </c>
      <c r="B33" s="265" t="s">
        <v>469</v>
      </c>
      <c r="C33" s="266">
        <v>44249</v>
      </c>
      <c r="D33" s="267" t="s">
        <v>16</v>
      </c>
      <c r="E33" s="268">
        <v>88106.32</v>
      </c>
      <c r="F33" s="269">
        <f>+E33*3.2837</f>
        <v>289314.72298400005</v>
      </c>
      <c r="G33" s="270">
        <f t="shared" si="3"/>
        <v>44309</v>
      </c>
      <c r="H33" s="271"/>
      <c r="I33" s="267"/>
      <c r="J33" s="272"/>
      <c r="K33" s="273">
        <f>45172.06+42934.26</f>
        <v>88106.32</v>
      </c>
      <c r="L33" s="272"/>
      <c r="M33" s="274">
        <f t="shared" si="1"/>
        <v>0</v>
      </c>
    </row>
    <row r="34" spans="1:14" hidden="1" x14ac:dyDescent="0.2">
      <c r="A34" s="264" t="s">
        <v>19</v>
      </c>
      <c r="B34" s="265" t="s">
        <v>475</v>
      </c>
      <c r="C34" s="266">
        <v>44266</v>
      </c>
      <c r="D34" s="267" t="s">
        <v>16</v>
      </c>
      <c r="E34" s="268">
        <v>88650.92</v>
      </c>
      <c r="F34" s="269">
        <f>+E34*3.2809</f>
        <v>290854.80342800001</v>
      </c>
      <c r="G34" s="270">
        <f t="shared" si="3"/>
        <v>44326</v>
      </c>
      <c r="H34" s="271"/>
      <c r="I34" s="267"/>
      <c r="J34" s="272"/>
      <c r="K34" s="273">
        <f>33845.18+54805.74</f>
        <v>88650.92</v>
      </c>
      <c r="L34" s="272"/>
      <c r="M34" s="274">
        <f t="shared" si="1"/>
        <v>0</v>
      </c>
    </row>
    <row r="35" spans="1:14" hidden="1" x14ac:dyDescent="0.2">
      <c r="A35" s="264" t="s">
        <v>90</v>
      </c>
      <c r="B35" s="265" t="s">
        <v>476</v>
      </c>
      <c r="C35" s="266">
        <v>44270</v>
      </c>
      <c r="D35" s="267" t="s">
        <v>16</v>
      </c>
      <c r="E35" s="268">
        <v>11592.67</v>
      </c>
      <c r="F35" s="269">
        <f>+E35*3.2809</f>
        <v>38034.391002999997</v>
      </c>
      <c r="G35" s="270">
        <f t="shared" si="3"/>
        <v>44330</v>
      </c>
      <c r="H35" s="271"/>
      <c r="I35" s="267"/>
      <c r="J35" s="272"/>
      <c r="K35" s="273">
        <f>1248.79+8993.7+1350.18</f>
        <v>11592.670000000002</v>
      </c>
      <c r="L35" s="272"/>
      <c r="M35" s="274">
        <f t="shared" si="1"/>
        <v>0</v>
      </c>
    </row>
    <row r="36" spans="1:14" hidden="1" x14ac:dyDescent="0.2">
      <c r="A36" s="264" t="s">
        <v>19</v>
      </c>
      <c r="B36" s="265" t="s">
        <v>490</v>
      </c>
      <c r="C36" s="266">
        <v>44278</v>
      </c>
      <c r="D36" s="267" t="s">
        <v>16</v>
      </c>
      <c r="E36" s="268">
        <v>85322.5</v>
      </c>
      <c r="F36" s="269">
        <f>+E36*3.2742</f>
        <v>279362.92950000003</v>
      </c>
      <c r="G36" s="270">
        <f t="shared" si="3"/>
        <v>44338</v>
      </c>
      <c r="H36" s="271"/>
      <c r="I36" s="267"/>
      <c r="J36" s="272"/>
      <c r="K36" s="273">
        <v>84910.1</v>
      </c>
      <c r="L36" s="272"/>
      <c r="M36" s="274">
        <f t="shared" si="1"/>
        <v>412.39999999999418</v>
      </c>
    </row>
    <row r="37" spans="1:14" hidden="1" x14ac:dyDescent="0.2">
      <c r="A37" s="264" t="s">
        <v>90</v>
      </c>
      <c r="B37" s="265" t="s">
        <v>509</v>
      </c>
      <c r="C37" s="266">
        <v>44285</v>
      </c>
      <c r="D37" s="267" t="s">
        <v>16</v>
      </c>
      <c r="E37" s="268">
        <v>6934.27</v>
      </c>
      <c r="F37" s="269">
        <f>+E37*3.2732</f>
        <v>22697.252564000002</v>
      </c>
      <c r="G37" s="270">
        <f t="shared" si="3"/>
        <v>44345</v>
      </c>
      <c r="H37" s="271"/>
      <c r="I37" s="267"/>
      <c r="J37" s="272"/>
      <c r="K37" s="273">
        <f>6090.12+844.15</f>
        <v>6934.2699999999995</v>
      </c>
      <c r="L37" s="272"/>
      <c r="M37" s="274">
        <f t="shared" si="1"/>
        <v>0</v>
      </c>
    </row>
    <row r="38" spans="1:14" hidden="1" x14ac:dyDescent="0.2">
      <c r="A38" s="264" t="s">
        <v>19</v>
      </c>
      <c r="B38" s="265" t="s">
        <v>491</v>
      </c>
      <c r="C38" s="266">
        <v>44287</v>
      </c>
      <c r="D38" s="267" t="s">
        <v>16</v>
      </c>
      <c r="E38" s="268">
        <v>90868.75</v>
      </c>
      <c r="F38" s="269">
        <f>+E38*3.2742</f>
        <v>297522.46124999999</v>
      </c>
      <c r="G38" s="270">
        <f t="shared" si="3"/>
        <v>44347</v>
      </c>
      <c r="H38" s="271"/>
      <c r="I38" s="267"/>
      <c r="J38" s="272"/>
      <c r="K38" s="273">
        <v>90868.75</v>
      </c>
      <c r="L38" s="272"/>
      <c r="M38" s="311">
        <f t="shared" si="1"/>
        <v>0</v>
      </c>
    </row>
    <row r="39" spans="1:14" hidden="1" x14ac:dyDescent="0.2">
      <c r="A39" s="264" t="s">
        <v>19</v>
      </c>
      <c r="B39" s="265" t="s">
        <v>496</v>
      </c>
      <c r="C39" s="266">
        <v>44293</v>
      </c>
      <c r="D39" s="267" t="s">
        <v>16</v>
      </c>
      <c r="E39" s="268">
        <v>90819</v>
      </c>
      <c r="F39" s="269">
        <f>+E39*3.2877</f>
        <v>298585.6263</v>
      </c>
      <c r="G39" s="270">
        <f t="shared" si="3"/>
        <v>44353</v>
      </c>
      <c r="H39" s="271"/>
      <c r="I39" s="267"/>
      <c r="J39" s="272"/>
      <c r="K39" s="273">
        <v>90347.56</v>
      </c>
      <c r="L39" s="272"/>
      <c r="M39" s="274">
        <f t="shared" si="1"/>
        <v>471.44000000000233</v>
      </c>
      <c r="N39" s="57" t="s">
        <v>471</v>
      </c>
    </row>
    <row r="40" spans="1:14" hidden="1" x14ac:dyDescent="0.2">
      <c r="A40" s="264" t="s">
        <v>90</v>
      </c>
      <c r="B40" s="265" t="s">
        <v>497</v>
      </c>
      <c r="C40" s="266">
        <v>44305</v>
      </c>
      <c r="D40" s="267" t="s">
        <v>16</v>
      </c>
      <c r="E40" s="268">
        <v>7668.83</v>
      </c>
      <c r="F40" s="269">
        <f>+E40*3.3053</f>
        <v>25347.783799000001</v>
      </c>
      <c r="G40" s="270">
        <f t="shared" si="3"/>
        <v>44365</v>
      </c>
      <c r="H40" s="271"/>
      <c r="I40" s="267"/>
      <c r="J40" s="272"/>
      <c r="K40" s="273">
        <f>7331.85+336.98</f>
        <v>7668.83</v>
      </c>
      <c r="L40" s="272"/>
      <c r="M40" s="274">
        <f t="shared" si="1"/>
        <v>0</v>
      </c>
    </row>
    <row r="41" spans="1:14" hidden="1" x14ac:dyDescent="0.2">
      <c r="A41" s="264" t="s">
        <v>90</v>
      </c>
      <c r="B41" s="265" t="s">
        <v>507</v>
      </c>
      <c r="C41" s="266">
        <v>44319</v>
      </c>
      <c r="D41" s="267" t="s">
        <v>16</v>
      </c>
      <c r="E41" s="268">
        <v>59106</v>
      </c>
      <c r="F41" s="269">
        <f>+E41*3.3136</f>
        <v>195853.6416</v>
      </c>
      <c r="G41" s="270">
        <f t="shared" si="3"/>
        <v>44379</v>
      </c>
      <c r="H41" s="271"/>
      <c r="I41" s="267"/>
      <c r="J41" s="272"/>
      <c r="K41" s="273">
        <f>17545.32+18121+22137.2+1302.48</f>
        <v>59106.000000000007</v>
      </c>
      <c r="L41" s="272"/>
      <c r="M41" s="274">
        <f t="shared" si="1"/>
        <v>0</v>
      </c>
    </row>
    <row r="42" spans="1:14" hidden="1" x14ac:dyDescent="0.2">
      <c r="A42" s="264" t="s">
        <v>19</v>
      </c>
      <c r="B42" s="265" t="s">
        <v>508</v>
      </c>
      <c r="C42" s="266">
        <v>44321</v>
      </c>
      <c r="D42" s="267" t="s">
        <v>16</v>
      </c>
      <c r="E42" s="268">
        <v>91956.01</v>
      </c>
      <c r="F42" s="269">
        <f>+E42*3.30275</f>
        <v>303707.71202749998</v>
      </c>
      <c r="G42" s="270">
        <f t="shared" si="3"/>
        <v>44381</v>
      </c>
      <c r="H42" s="271"/>
      <c r="I42" s="267"/>
      <c r="J42" s="272"/>
      <c r="K42" s="273">
        <f>80000+11956.01</f>
        <v>91956.01</v>
      </c>
      <c r="L42" s="272"/>
      <c r="M42" s="311">
        <f t="shared" si="1"/>
        <v>0</v>
      </c>
    </row>
    <row r="43" spans="1:14" hidden="1" x14ac:dyDescent="0.2">
      <c r="A43" s="264" t="s">
        <v>19</v>
      </c>
      <c r="B43" s="265" t="s">
        <v>520</v>
      </c>
      <c r="C43" s="266">
        <v>44351</v>
      </c>
      <c r="D43" s="267" t="s">
        <v>16</v>
      </c>
      <c r="E43" s="268">
        <v>90590.47</v>
      </c>
      <c r="F43" s="269">
        <f>+E43*3.324</f>
        <v>301122.72227999999</v>
      </c>
      <c r="G43" s="270">
        <f t="shared" si="3"/>
        <v>44411</v>
      </c>
      <c r="H43" s="271"/>
      <c r="I43" s="267"/>
      <c r="J43" s="272"/>
      <c r="K43" s="273">
        <f>70000+20590.47</f>
        <v>90590.47</v>
      </c>
      <c r="L43" s="272"/>
      <c r="M43" s="311">
        <f t="shared" si="1"/>
        <v>0</v>
      </c>
    </row>
    <row r="44" spans="1:14" hidden="1" x14ac:dyDescent="0.2">
      <c r="A44" s="264" t="s">
        <v>19</v>
      </c>
      <c r="B44" s="265" t="s">
        <v>523</v>
      </c>
      <c r="C44" s="266">
        <v>44379</v>
      </c>
      <c r="D44" s="267" t="s">
        <v>16</v>
      </c>
      <c r="E44" s="268">
        <v>91567.5</v>
      </c>
      <c r="F44" s="269">
        <f>+E44*3.2957</f>
        <v>301779.00975000003</v>
      </c>
      <c r="G44" s="270">
        <f t="shared" si="3"/>
        <v>44439</v>
      </c>
      <c r="H44" s="271"/>
      <c r="I44" s="267"/>
      <c r="J44" s="272"/>
      <c r="K44" s="273">
        <v>90002.75</v>
      </c>
      <c r="L44" s="272"/>
      <c r="M44" s="274">
        <f t="shared" si="1"/>
        <v>1564.75</v>
      </c>
    </row>
    <row r="45" spans="1:14" hidden="1" x14ac:dyDescent="0.2">
      <c r="A45" s="264" t="s">
        <v>90</v>
      </c>
      <c r="B45" s="265" t="s">
        <v>534</v>
      </c>
      <c r="C45" s="266">
        <v>44391</v>
      </c>
      <c r="D45" s="267" t="s">
        <v>16</v>
      </c>
      <c r="E45" s="268">
        <v>15826.5</v>
      </c>
      <c r="F45" s="269">
        <f>+E45*3.2918</f>
        <v>52097.672699999996</v>
      </c>
      <c r="G45" s="270">
        <f t="shared" si="3"/>
        <v>44451</v>
      </c>
      <c r="H45" s="271"/>
      <c r="I45" s="267"/>
      <c r="J45" s="272"/>
      <c r="K45" s="273">
        <v>15826.5</v>
      </c>
      <c r="L45" s="272"/>
      <c r="M45" s="274">
        <f t="shared" si="1"/>
        <v>0</v>
      </c>
    </row>
    <row r="46" spans="1:14" hidden="1" x14ac:dyDescent="0.2">
      <c r="A46" s="264" t="s">
        <v>17</v>
      </c>
      <c r="B46" s="265" t="s">
        <v>549</v>
      </c>
      <c r="C46" s="266">
        <v>44421</v>
      </c>
      <c r="D46" s="267" t="s">
        <v>16</v>
      </c>
      <c r="E46" s="268">
        <v>215358.11</v>
      </c>
      <c r="F46" s="269">
        <f>+E46*3.2943</f>
        <v>709454.22177299985</v>
      </c>
      <c r="G46" s="270">
        <f t="shared" si="3"/>
        <v>44481</v>
      </c>
      <c r="H46" s="271"/>
      <c r="I46" s="267"/>
      <c r="J46" s="272"/>
      <c r="K46" s="273">
        <f>107543.56+107543.55</f>
        <v>215087.11</v>
      </c>
      <c r="L46" s="272"/>
      <c r="M46" s="274">
        <f t="shared" si="1"/>
        <v>271</v>
      </c>
    </row>
    <row r="47" spans="1:14" hidden="1" x14ac:dyDescent="0.2">
      <c r="A47" s="264" t="s">
        <v>19</v>
      </c>
      <c r="B47" s="265" t="s">
        <v>550</v>
      </c>
      <c r="C47" s="266">
        <v>44413</v>
      </c>
      <c r="D47" s="267" t="s">
        <v>16</v>
      </c>
      <c r="E47" s="268">
        <v>44013.2</v>
      </c>
      <c r="F47" s="269">
        <f>+E47*3.2942</f>
        <v>144988.28344</v>
      </c>
      <c r="G47" s="270">
        <f t="shared" si="3"/>
        <v>44473</v>
      </c>
      <c r="H47" s="271"/>
      <c r="I47" s="267"/>
      <c r="J47" s="272"/>
      <c r="K47" s="273">
        <v>43160.32</v>
      </c>
      <c r="L47" s="272"/>
      <c r="M47" s="274">
        <f t="shared" si="1"/>
        <v>852.87999999999738</v>
      </c>
    </row>
    <row r="48" spans="1:14" hidden="1" x14ac:dyDescent="0.2">
      <c r="A48" s="264" t="s">
        <v>19</v>
      </c>
      <c r="B48" s="265" t="s">
        <v>551</v>
      </c>
      <c r="C48" s="266">
        <v>44419</v>
      </c>
      <c r="D48" s="267" t="s">
        <v>16</v>
      </c>
      <c r="E48" s="268">
        <v>140196.23000000001</v>
      </c>
      <c r="F48" s="269">
        <f>+E48*3.2831</f>
        <v>460278.24271300004</v>
      </c>
      <c r="G48" s="270">
        <f t="shared" si="3"/>
        <v>44479</v>
      </c>
      <c r="H48" s="271"/>
      <c r="I48" s="267"/>
      <c r="J48" s="272"/>
      <c r="K48" s="273">
        <v>137658.96</v>
      </c>
      <c r="L48" s="272"/>
      <c r="M48" s="274">
        <f t="shared" si="1"/>
        <v>2537.2700000000186</v>
      </c>
      <c r="N48" s="57" t="s">
        <v>561</v>
      </c>
    </row>
    <row r="49" spans="1:17" hidden="1" x14ac:dyDescent="0.2">
      <c r="A49" s="264" t="s">
        <v>19</v>
      </c>
      <c r="B49" s="265" t="s">
        <v>552</v>
      </c>
      <c r="C49" s="266">
        <v>44419</v>
      </c>
      <c r="D49" s="267" t="s">
        <v>16</v>
      </c>
      <c r="E49" s="268">
        <v>91965.34</v>
      </c>
      <c r="F49" s="269">
        <f>+E49*3.2831</f>
        <v>301931.40775399999</v>
      </c>
      <c r="G49" s="270">
        <f t="shared" si="3"/>
        <v>44479</v>
      </c>
      <c r="H49" s="271"/>
      <c r="I49" s="267"/>
      <c r="J49" s="272"/>
      <c r="K49" s="273">
        <f>999.59+90965.75</f>
        <v>91965.34</v>
      </c>
      <c r="L49" s="272"/>
      <c r="M49" s="312">
        <f t="shared" si="1"/>
        <v>0</v>
      </c>
    </row>
    <row r="50" spans="1:17" hidden="1" x14ac:dyDescent="0.2">
      <c r="A50" s="264" t="s">
        <v>90</v>
      </c>
      <c r="B50" s="265" t="s">
        <v>562</v>
      </c>
      <c r="C50" s="266">
        <v>44426</v>
      </c>
      <c r="D50" s="267" t="s">
        <v>16</v>
      </c>
      <c r="E50" s="268">
        <v>25243.599999999999</v>
      </c>
      <c r="F50" s="269">
        <f>+E50*3.2837</f>
        <v>82892.409319999992</v>
      </c>
      <c r="G50" s="270">
        <f t="shared" si="3"/>
        <v>44486</v>
      </c>
      <c r="H50" s="271"/>
      <c r="I50" s="267"/>
      <c r="J50" s="272"/>
      <c r="K50" s="273">
        <f>5891.02+7000+4000+8352.58</f>
        <v>25243.599999999999</v>
      </c>
      <c r="L50" s="272"/>
      <c r="M50" s="274">
        <f t="shared" si="1"/>
        <v>0</v>
      </c>
      <c r="Q50" s="57"/>
    </row>
    <row r="51" spans="1:17" hidden="1" x14ac:dyDescent="0.2">
      <c r="A51" s="264" t="s">
        <v>90</v>
      </c>
      <c r="B51" s="265" t="s">
        <v>587</v>
      </c>
      <c r="C51" s="266">
        <v>44453</v>
      </c>
      <c r="D51" s="267" t="s">
        <v>16</v>
      </c>
      <c r="E51" s="268">
        <v>15842.75</v>
      </c>
      <c r="F51" s="269">
        <f>+E51*3.2967</f>
        <v>52228.793924999998</v>
      </c>
      <c r="G51" s="270">
        <f t="shared" si="3"/>
        <v>44513</v>
      </c>
      <c r="H51" s="271"/>
      <c r="I51" s="267"/>
      <c r="J51" s="272"/>
      <c r="K51" s="273">
        <f>7531.42+6000+2311.33</f>
        <v>15842.75</v>
      </c>
      <c r="L51" s="272"/>
      <c r="M51" s="274">
        <f t="shared" si="1"/>
        <v>0</v>
      </c>
      <c r="Q51" s="313"/>
    </row>
    <row r="52" spans="1:17" hidden="1" x14ac:dyDescent="0.2">
      <c r="A52" s="264" t="s">
        <v>19</v>
      </c>
      <c r="B52" s="265" t="s">
        <v>590</v>
      </c>
      <c r="C52" s="266">
        <v>44459</v>
      </c>
      <c r="D52" s="267" t="s">
        <v>16</v>
      </c>
      <c r="E52" s="268">
        <v>95342.89</v>
      </c>
      <c r="F52" s="269">
        <f>+E52*3.2882</f>
        <v>313506.49089799996</v>
      </c>
      <c r="G52" s="270">
        <f t="shared" si="3"/>
        <v>44519</v>
      </c>
      <c r="H52" s="271"/>
      <c r="I52" s="267"/>
      <c r="J52" s="272"/>
      <c r="K52" s="273">
        <f>59034.25+36308.64</f>
        <v>95342.89</v>
      </c>
      <c r="L52" s="272"/>
      <c r="M52" s="311">
        <f t="shared" si="1"/>
        <v>0</v>
      </c>
    </row>
    <row r="53" spans="1:17" hidden="1" x14ac:dyDescent="0.2">
      <c r="A53" s="264" t="s">
        <v>19</v>
      </c>
      <c r="B53" s="265" t="s">
        <v>607</v>
      </c>
      <c r="C53" s="266">
        <v>44466</v>
      </c>
      <c r="D53" s="267" t="s">
        <v>16</v>
      </c>
      <c r="E53" s="268">
        <v>96116.2</v>
      </c>
      <c r="F53" s="269">
        <f>+E53*3.2822</f>
        <v>315472.59164</v>
      </c>
      <c r="G53" s="270">
        <f t="shared" si="3"/>
        <v>44526</v>
      </c>
      <c r="H53" s="271"/>
      <c r="I53" s="267"/>
      <c r="J53" s="272"/>
      <c r="K53" s="273">
        <f>61691.36+22000+10000+2424.84</f>
        <v>96116.2</v>
      </c>
      <c r="L53" s="272"/>
      <c r="M53" s="312">
        <f t="shared" si="1"/>
        <v>0</v>
      </c>
    </row>
    <row r="54" spans="1:17" hidden="1" x14ac:dyDescent="0.2">
      <c r="A54" s="264" t="s">
        <v>90</v>
      </c>
      <c r="B54" s="265" t="s">
        <v>608</v>
      </c>
      <c r="C54" s="266">
        <v>44469</v>
      </c>
      <c r="D54" s="267" t="s">
        <v>16</v>
      </c>
      <c r="E54" s="268">
        <v>10341.1</v>
      </c>
      <c r="F54" s="269">
        <f>+E54*3.2822</f>
        <v>33941.558420000001</v>
      </c>
      <c r="G54" s="270">
        <f>+C54+60</f>
        <v>44529</v>
      </c>
      <c r="H54" s="271"/>
      <c r="I54" s="267"/>
      <c r="J54" s="272"/>
      <c r="K54" s="273">
        <v>10341.1</v>
      </c>
      <c r="L54" s="272"/>
      <c r="M54" s="274">
        <f t="shared" si="1"/>
        <v>0</v>
      </c>
    </row>
    <row r="55" spans="1:17" hidden="1" x14ac:dyDescent="0.2">
      <c r="A55" s="264" t="s">
        <v>19</v>
      </c>
      <c r="B55" s="265" t="s">
        <v>603</v>
      </c>
      <c r="C55" s="266">
        <v>44473</v>
      </c>
      <c r="D55" s="267" t="s">
        <v>16</v>
      </c>
      <c r="E55" s="268">
        <v>96319.360000000001</v>
      </c>
      <c r="F55" s="269">
        <f>+E55*3.27745</f>
        <v>315681.88643200003</v>
      </c>
      <c r="G55" s="270">
        <f t="shared" si="3"/>
        <v>44533</v>
      </c>
      <c r="H55" s="271"/>
      <c r="I55" s="267"/>
      <c r="J55" s="272"/>
      <c r="K55" s="273">
        <f>10000-2424.84+25000+63744.2</f>
        <v>96319.360000000001</v>
      </c>
      <c r="L55" s="272"/>
      <c r="M55" s="311">
        <f t="shared" si="1"/>
        <v>0</v>
      </c>
    </row>
    <row r="56" spans="1:17" hidden="1" x14ac:dyDescent="0.2">
      <c r="A56" s="264" t="s">
        <v>19</v>
      </c>
      <c r="B56" s="265" t="s">
        <v>615</v>
      </c>
      <c r="C56" s="266">
        <v>44480</v>
      </c>
      <c r="D56" s="267" t="s">
        <v>16</v>
      </c>
      <c r="E56" s="268">
        <v>95574.21</v>
      </c>
      <c r="F56" s="269">
        <f>+E56*3.27705</f>
        <v>313201.46488050005</v>
      </c>
      <c r="G56" s="270">
        <f t="shared" si="3"/>
        <v>44540</v>
      </c>
      <c r="H56" s="271"/>
      <c r="I56" s="267"/>
      <c r="J56" s="272"/>
      <c r="K56" s="273">
        <v>95574.21</v>
      </c>
      <c r="L56" s="272"/>
      <c r="M56" s="311">
        <f t="shared" si="1"/>
        <v>0</v>
      </c>
    </row>
    <row r="57" spans="1:17" hidden="1" x14ac:dyDescent="0.2">
      <c r="A57" s="264" t="s">
        <v>90</v>
      </c>
      <c r="B57" s="265" t="s">
        <v>755</v>
      </c>
      <c r="C57" s="266">
        <v>44490</v>
      </c>
      <c r="D57" s="267" t="s">
        <v>16</v>
      </c>
      <c r="E57" s="268">
        <v>8993.7000000000007</v>
      </c>
      <c r="F57" s="269">
        <f>+E57*3.2831</f>
        <v>29527.216470000003</v>
      </c>
      <c r="G57" s="270">
        <f t="shared" si="3"/>
        <v>44550</v>
      </c>
      <c r="H57" s="271"/>
      <c r="I57" s="267"/>
      <c r="J57" s="272"/>
      <c r="K57" s="273">
        <f>3380.97+5612.73</f>
        <v>8993.6999999999989</v>
      </c>
      <c r="L57" s="272"/>
      <c r="M57" s="274">
        <f t="shared" si="1"/>
        <v>0</v>
      </c>
    </row>
    <row r="58" spans="1:17" hidden="1" x14ac:dyDescent="0.2">
      <c r="A58" s="264" t="s">
        <v>19</v>
      </c>
      <c r="B58" s="265" t="s">
        <v>621</v>
      </c>
      <c r="C58" s="266">
        <v>44499</v>
      </c>
      <c r="D58" s="267" t="s">
        <v>16</v>
      </c>
      <c r="E58" s="268">
        <v>100465.94</v>
      </c>
      <c r="F58" s="269">
        <f>+E58*3.2815</f>
        <v>329678.98210999998</v>
      </c>
      <c r="G58" s="270">
        <f t="shared" si="3"/>
        <v>44559</v>
      </c>
      <c r="H58" s="271"/>
      <c r="I58" s="267"/>
      <c r="J58" s="272"/>
      <c r="K58" s="273">
        <v>98765.39</v>
      </c>
      <c r="L58" s="272"/>
      <c r="M58" s="274">
        <f t="shared" si="1"/>
        <v>1700.5500000000029</v>
      </c>
      <c r="N58" s="57" t="s">
        <v>561</v>
      </c>
    </row>
    <row r="59" spans="1:17" hidden="1" x14ac:dyDescent="0.2">
      <c r="A59" s="264" t="s">
        <v>19</v>
      </c>
      <c r="B59" s="265" t="s">
        <v>628</v>
      </c>
      <c r="C59" s="266">
        <v>44509</v>
      </c>
      <c r="D59" s="267" t="s">
        <v>16</v>
      </c>
      <c r="E59" s="268">
        <v>102710.37</v>
      </c>
      <c r="F59" s="269">
        <f>+E59*3.28035</f>
        <v>336925.9622295</v>
      </c>
      <c r="G59" s="270">
        <f t="shared" si="3"/>
        <v>44569</v>
      </c>
      <c r="H59" s="271"/>
      <c r="I59" s="267"/>
      <c r="J59" s="272"/>
      <c r="K59" s="273">
        <v>100978.09</v>
      </c>
      <c r="L59" s="272"/>
      <c r="M59" s="274">
        <f t="shared" si="1"/>
        <v>1732.2799999999988</v>
      </c>
    </row>
    <row r="60" spans="1:17" hidden="1" x14ac:dyDescent="0.2">
      <c r="A60" s="264" t="s">
        <v>19</v>
      </c>
      <c r="B60" s="265" t="s">
        <v>631</v>
      </c>
      <c r="C60" s="266">
        <v>44522</v>
      </c>
      <c r="D60" s="267" t="s">
        <v>16</v>
      </c>
      <c r="E60" s="268">
        <v>95681.600000000006</v>
      </c>
      <c r="F60" s="269">
        <f>+E60*3.2473</f>
        <v>310706.85968000005</v>
      </c>
      <c r="G60" s="270">
        <f t="shared" si="3"/>
        <v>44582</v>
      </c>
      <c r="H60" s="271"/>
      <c r="I60" s="267"/>
      <c r="J60" s="272"/>
      <c r="K60" s="273">
        <f>65681.59+30000.01</f>
        <v>95681.599999999991</v>
      </c>
      <c r="L60" s="272"/>
      <c r="M60" s="312">
        <f t="shared" si="1"/>
        <v>0</v>
      </c>
    </row>
    <row r="61" spans="1:17" hidden="1" x14ac:dyDescent="0.2">
      <c r="A61" s="264" t="s">
        <v>90</v>
      </c>
      <c r="B61" s="265" t="s">
        <v>632</v>
      </c>
      <c r="C61" s="266">
        <v>44525</v>
      </c>
      <c r="D61" s="267" t="s">
        <v>16</v>
      </c>
      <c r="E61" s="268">
        <v>7440.3</v>
      </c>
      <c r="F61" s="269">
        <f>+E61*3.24405</f>
        <v>24136.705215000002</v>
      </c>
      <c r="G61" s="270">
        <f t="shared" si="3"/>
        <v>44585</v>
      </c>
      <c r="H61" s="271"/>
      <c r="I61" s="267"/>
      <c r="J61" s="272"/>
      <c r="K61" s="273">
        <f>4868.57+2571.73</f>
        <v>7440.2999999999993</v>
      </c>
      <c r="L61" s="272"/>
      <c r="M61" s="274">
        <f t="shared" si="1"/>
        <v>0</v>
      </c>
    </row>
    <row r="62" spans="1:17" hidden="1" x14ac:dyDescent="0.2">
      <c r="A62" s="264" t="s">
        <v>19</v>
      </c>
      <c r="B62" s="265" t="s">
        <v>637</v>
      </c>
      <c r="C62" s="266">
        <v>44533</v>
      </c>
      <c r="D62" s="267" t="s">
        <v>16</v>
      </c>
      <c r="E62" s="268">
        <v>98534.04</v>
      </c>
      <c r="F62" s="269">
        <f>+E62*3.25315</f>
        <v>320546.01222600002</v>
      </c>
      <c r="G62" s="270">
        <f t="shared" si="3"/>
        <v>44593</v>
      </c>
      <c r="H62" s="271"/>
      <c r="I62" s="267"/>
      <c r="J62" s="272"/>
      <c r="K62" s="273">
        <f>79999.99+18534.05</f>
        <v>98534.040000000008</v>
      </c>
      <c r="L62" s="272"/>
      <c r="M62" s="274">
        <f t="shared" si="1"/>
        <v>0</v>
      </c>
    </row>
    <row r="63" spans="1:17" hidden="1" x14ac:dyDescent="0.2">
      <c r="A63" s="264" t="s">
        <v>90</v>
      </c>
      <c r="B63" s="265" t="s">
        <v>639</v>
      </c>
      <c r="C63" s="266">
        <v>44538</v>
      </c>
      <c r="D63" s="267" t="s">
        <v>16</v>
      </c>
      <c r="E63" s="268">
        <v>8176</v>
      </c>
      <c r="F63" s="269">
        <f>+E63*3.2506</f>
        <v>26576.905599999998</v>
      </c>
      <c r="G63" s="270">
        <f t="shared" si="3"/>
        <v>44598</v>
      </c>
      <c r="H63" s="271"/>
      <c r="I63" s="267"/>
      <c r="J63" s="272"/>
      <c r="K63" s="273">
        <v>8176</v>
      </c>
      <c r="L63" s="272"/>
      <c r="M63" s="274">
        <f t="shared" si="1"/>
        <v>0</v>
      </c>
    </row>
    <row r="64" spans="1:17" hidden="1" x14ac:dyDescent="0.2">
      <c r="A64" s="264" t="s">
        <v>90</v>
      </c>
      <c r="B64" s="265" t="s">
        <v>640</v>
      </c>
      <c r="C64" s="266">
        <v>44544</v>
      </c>
      <c r="D64" s="267" t="s">
        <v>16</v>
      </c>
      <c r="E64" s="268">
        <v>9706.2999999999993</v>
      </c>
      <c r="F64" s="269">
        <f>+E64*3.251</f>
        <v>31555.181299999997</v>
      </c>
      <c r="G64" s="270">
        <f t="shared" si="3"/>
        <v>44604</v>
      </c>
      <c r="H64" s="271"/>
      <c r="I64" s="267"/>
      <c r="J64" s="272"/>
      <c r="K64" s="273">
        <f>6752.27+2335+619.03</f>
        <v>9706.3000000000011</v>
      </c>
      <c r="L64" s="272"/>
      <c r="M64" s="274">
        <f t="shared" ref="M64:M95" si="4">E64-K64</f>
        <v>0</v>
      </c>
    </row>
    <row r="65" spans="1:17" hidden="1" x14ac:dyDescent="0.2">
      <c r="A65" s="264" t="s">
        <v>19</v>
      </c>
      <c r="B65" s="265" t="s">
        <v>646</v>
      </c>
      <c r="C65" s="266">
        <v>44545</v>
      </c>
      <c r="D65" s="267" t="s">
        <v>16</v>
      </c>
      <c r="E65" s="268">
        <v>92667.83</v>
      </c>
      <c r="F65" s="269">
        <f>+E65*3.24975</f>
        <v>301147.28054250003</v>
      </c>
      <c r="G65" s="270">
        <f t="shared" si="3"/>
        <v>44605</v>
      </c>
      <c r="H65" s="271"/>
      <c r="I65" s="267"/>
      <c r="J65" s="272"/>
      <c r="K65" s="273">
        <v>92667.83</v>
      </c>
      <c r="L65" s="272"/>
      <c r="M65" s="274">
        <f t="shared" si="4"/>
        <v>0</v>
      </c>
    </row>
    <row r="66" spans="1:17" hidden="1" x14ac:dyDescent="0.2">
      <c r="A66" s="264" t="s">
        <v>19</v>
      </c>
      <c r="B66" s="265" t="s">
        <v>719</v>
      </c>
      <c r="C66" s="266">
        <v>44554</v>
      </c>
      <c r="D66" s="267" t="s">
        <v>16</v>
      </c>
      <c r="E66" s="268">
        <v>89655.12</v>
      </c>
      <c r="F66" s="269">
        <v>291827.41600000003</v>
      </c>
      <c r="G66" s="270">
        <v>44614</v>
      </c>
      <c r="H66" s="271"/>
      <c r="I66" s="267"/>
      <c r="J66" s="272"/>
      <c r="K66" s="273">
        <f>6045.72+10000+73609.4</f>
        <v>89655.12</v>
      </c>
      <c r="L66" s="272">
        <v>89655.12</v>
      </c>
      <c r="M66" s="312">
        <f>E66-K66</f>
        <v>0</v>
      </c>
    </row>
    <row r="67" spans="1:17" hidden="1" x14ac:dyDescent="0.2">
      <c r="A67" s="264" t="s">
        <v>651</v>
      </c>
      <c r="B67" s="265" t="s">
        <v>655</v>
      </c>
      <c r="C67" s="266">
        <v>44571</v>
      </c>
      <c r="D67" s="267" t="s">
        <v>16</v>
      </c>
      <c r="E67" s="268">
        <v>4722</v>
      </c>
      <c r="F67" s="269">
        <f>+E67*3.25705</f>
        <v>15379.7901</v>
      </c>
      <c r="G67" s="270">
        <f t="shared" si="3"/>
        <v>44631</v>
      </c>
      <c r="H67" s="271"/>
      <c r="I67" s="267"/>
      <c r="J67" s="272"/>
      <c r="K67" s="273">
        <v>4722</v>
      </c>
      <c r="L67" s="272"/>
      <c r="M67" s="274">
        <f t="shared" si="4"/>
        <v>0</v>
      </c>
    </row>
    <row r="68" spans="1:17" hidden="1" x14ac:dyDescent="0.2">
      <c r="A68" s="264" t="s">
        <v>19</v>
      </c>
      <c r="B68" s="265" t="s">
        <v>670</v>
      </c>
      <c r="C68" s="266">
        <v>44578</v>
      </c>
      <c r="D68" s="267" t="s">
        <v>16</v>
      </c>
      <c r="E68" s="268">
        <v>98137.02</v>
      </c>
      <c r="F68" s="269">
        <f>+E68*3.2715</f>
        <v>321055.26093000005</v>
      </c>
      <c r="G68" s="270">
        <f t="shared" si="3"/>
        <v>44638</v>
      </c>
      <c r="H68" s="271"/>
      <c r="I68" s="267"/>
      <c r="J68" s="272"/>
      <c r="K68" s="273">
        <f>38798.12+59338.9</f>
        <v>98137.02</v>
      </c>
      <c r="L68" s="272"/>
      <c r="M68" s="274">
        <f t="shared" si="4"/>
        <v>0</v>
      </c>
    </row>
    <row r="69" spans="1:17" hidden="1" x14ac:dyDescent="0.2">
      <c r="A69" s="264" t="s">
        <v>90</v>
      </c>
      <c r="B69" s="265" t="s">
        <v>675</v>
      </c>
      <c r="C69" s="266">
        <v>44588</v>
      </c>
      <c r="D69" s="267" t="s">
        <v>16</v>
      </c>
      <c r="E69" s="268">
        <v>18121</v>
      </c>
      <c r="F69" s="269">
        <f>+E69*3.24875</f>
        <v>58870.598749999997</v>
      </c>
      <c r="G69" s="270">
        <f t="shared" si="3"/>
        <v>44648</v>
      </c>
      <c r="H69" s="271"/>
      <c r="I69" s="267"/>
      <c r="J69" s="272"/>
      <c r="K69" s="273">
        <f>9406.77+8714.23</f>
        <v>18121</v>
      </c>
      <c r="L69" s="272"/>
      <c r="M69" s="274">
        <f t="shared" si="4"/>
        <v>0</v>
      </c>
      <c r="Q69" s="150"/>
    </row>
    <row r="70" spans="1:17" hidden="1" x14ac:dyDescent="0.2">
      <c r="A70" s="264" t="s">
        <v>19</v>
      </c>
      <c r="B70" s="265" t="s">
        <v>678</v>
      </c>
      <c r="C70" s="266">
        <v>44590</v>
      </c>
      <c r="D70" s="267" t="s">
        <v>16</v>
      </c>
      <c r="E70" s="268">
        <v>94615.38</v>
      </c>
      <c r="F70" s="269">
        <f>+E70*3.2498</f>
        <v>307481.06192400004</v>
      </c>
      <c r="G70" s="270">
        <f t="shared" si="3"/>
        <v>44650</v>
      </c>
      <c r="H70" s="271"/>
      <c r="I70" s="267"/>
      <c r="J70" s="272"/>
      <c r="K70" s="273">
        <f>661.1+93954.28</f>
        <v>94615.38</v>
      </c>
      <c r="L70" s="272"/>
      <c r="M70" s="312">
        <f t="shared" si="4"/>
        <v>0</v>
      </c>
    </row>
    <row r="71" spans="1:17" hidden="1" x14ac:dyDescent="0.2">
      <c r="A71" s="264" t="s">
        <v>19</v>
      </c>
      <c r="B71" s="265" t="s">
        <v>690</v>
      </c>
      <c r="C71" s="266">
        <v>44608</v>
      </c>
      <c r="D71" s="267" t="s">
        <v>16</v>
      </c>
      <c r="E71" s="268">
        <v>99796.479999999996</v>
      </c>
      <c r="F71" s="269">
        <f>+E71*3.2759</f>
        <v>326923.28883199999</v>
      </c>
      <c r="G71" s="270">
        <f t="shared" si="3"/>
        <v>44668</v>
      </c>
      <c r="H71" s="271"/>
      <c r="I71" s="267"/>
      <c r="J71" s="272"/>
      <c r="K71" s="273">
        <f>66690.6+33105.88</f>
        <v>99796.48000000001</v>
      </c>
      <c r="L71" s="272"/>
      <c r="M71" s="274">
        <f t="shared" si="4"/>
        <v>0</v>
      </c>
    </row>
    <row r="72" spans="1:17" hidden="1" x14ac:dyDescent="0.2">
      <c r="A72" s="264" t="s">
        <v>691</v>
      </c>
      <c r="B72" s="265" t="s">
        <v>692</v>
      </c>
      <c r="C72" s="266">
        <v>44613</v>
      </c>
      <c r="D72" s="267" t="s">
        <v>16</v>
      </c>
      <c r="E72" s="268">
        <v>25019.87</v>
      </c>
      <c r="F72" s="269">
        <f>+E72*3.2681</f>
        <v>81767.43714699999</v>
      </c>
      <c r="G72" s="270">
        <f t="shared" si="3"/>
        <v>44673</v>
      </c>
      <c r="H72" s="271"/>
      <c r="I72" s="267"/>
      <c r="J72" s="272"/>
      <c r="K72" s="273">
        <f>12980.34+11962</f>
        <v>24942.34</v>
      </c>
      <c r="L72" s="272"/>
      <c r="M72" s="274">
        <f t="shared" si="4"/>
        <v>77.529999999998836</v>
      </c>
    </row>
    <row r="73" spans="1:17" x14ac:dyDescent="0.2">
      <c r="A73" s="82" t="s">
        <v>90</v>
      </c>
      <c r="B73" s="72" t="s">
        <v>697</v>
      </c>
      <c r="C73" s="83">
        <v>44622</v>
      </c>
      <c r="D73" s="84" t="s">
        <v>16</v>
      </c>
      <c r="E73" s="85">
        <v>22137.200000000001</v>
      </c>
      <c r="F73" s="73">
        <f>+E73*3.24885</f>
        <v>71920.442219999997</v>
      </c>
      <c r="G73" s="186">
        <f t="shared" si="3"/>
        <v>44682</v>
      </c>
      <c r="H73" s="87"/>
      <c r="I73" s="84"/>
      <c r="J73" s="86"/>
      <c r="K73" s="88">
        <f>901.63+5000</f>
        <v>5901.63</v>
      </c>
      <c r="L73" s="86"/>
      <c r="M73" s="90">
        <f t="shared" si="4"/>
        <v>16235.57</v>
      </c>
    </row>
    <row r="74" spans="1:17" x14ac:dyDescent="0.2">
      <c r="A74" s="82" t="s">
        <v>19</v>
      </c>
      <c r="B74" s="72" t="s">
        <v>710</v>
      </c>
      <c r="C74" s="83">
        <v>44630</v>
      </c>
      <c r="D74" s="84" t="s">
        <v>16</v>
      </c>
      <c r="E74" s="85">
        <v>96226.82</v>
      </c>
      <c r="F74" s="73">
        <f>+E74*3.24825</f>
        <v>312568.76806500001</v>
      </c>
      <c r="G74" s="186">
        <f t="shared" si="3"/>
        <v>44690</v>
      </c>
      <c r="H74" s="87"/>
      <c r="I74" s="84"/>
      <c r="J74" s="86"/>
      <c r="K74" s="88">
        <v>46894.12</v>
      </c>
      <c r="L74" s="86"/>
      <c r="M74" s="293">
        <f t="shared" si="4"/>
        <v>49332.700000000004</v>
      </c>
    </row>
    <row r="75" spans="1:17" x14ac:dyDescent="0.2">
      <c r="A75" s="82" t="s">
        <v>90</v>
      </c>
      <c r="B75" s="72" t="s">
        <v>711</v>
      </c>
      <c r="C75" s="83">
        <v>44636</v>
      </c>
      <c r="D75" s="84" t="s">
        <v>16</v>
      </c>
      <c r="E75" s="85">
        <v>23020</v>
      </c>
      <c r="F75" s="73">
        <f>+E75*3.2535</f>
        <v>74895.569999999992</v>
      </c>
      <c r="G75" s="186">
        <f t="shared" si="3"/>
        <v>44696</v>
      </c>
      <c r="H75" s="87"/>
      <c r="I75" s="84"/>
      <c r="J75" s="86"/>
      <c r="K75" s="88"/>
      <c r="L75" s="86"/>
      <c r="M75" s="90">
        <f t="shared" si="4"/>
        <v>23020</v>
      </c>
    </row>
    <row r="76" spans="1:17" x14ac:dyDescent="0.2">
      <c r="A76" s="82" t="s">
        <v>90</v>
      </c>
      <c r="B76" s="72" t="s">
        <v>721</v>
      </c>
      <c r="C76" s="83">
        <v>44652</v>
      </c>
      <c r="D76" s="84" t="s">
        <v>16</v>
      </c>
      <c r="E76" s="85">
        <v>15884</v>
      </c>
      <c r="F76" s="73">
        <f>+E76*3.2766</f>
        <v>52045.5144</v>
      </c>
      <c r="G76" s="186">
        <f t="shared" si="3"/>
        <v>44712</v>
      </c>
      <c r="H76" s="87"/>
      <c r="I76" s="84"/>
      <c r="J76" s="86"/>
      <c r="K76" s="88"/>
      <c r="L76" s="86"/>
      <c r="M76" s="90">
        <f t="shared" si="4"/>
        <v>15884</v>
      </c>
    </row>
    <row r="77" spans="1:17" x14ac:dyDescent="0.2">
      <c r="A77" s="82" t="s">
        <v>90</v>
      </c>
      <c r="B77" s="72" t="s">
        <v>746</v>
      </c>
      <c r="C77" s="83">
        <v>44678</v>
      </c>
      <c r="D77" s="84" t="s">
        <v>16</v>
      </c>
      <c r="E77" s="85">
        <v>17521</v>
      </c>
      <c r="F77" s="73">
        <f>+E77*3.2318</f>
        <v>56624.367799999993</v>
      </c>
      <c r="G77" s="186">
        <f t="shared" si="3"/>
        <v>44738</v>
      </c>
      <c r="H77" s="87"/>
      <c r="I77" s="84"/>
      <c r="J77" s="86"/>
      <c r="K77" s="88"/>
      <c r="L77" s="86"/>
      <c r="M77" s="90">
        <f t="shared" si="4"/>
        <v>17521</v>
      </c>
    </row>
    <row r="78" spans="1:17" hidden="1" x14ac:dyDescent="0.2">
      <c r="A78" s="264" t="s">
        <v>17</v>
      </c>
      <c r="B78" s="265" t="s">
        <v>780</v>
      </c>
      <c r="C78" s="266">
        <v>44706</v>
      </c>
      <c r="D78" s="267" t="s">
        <v>16</v>
      </c>
      <c r="E78" s="268">
        <v>135007.59</v>
      </c>
      <c r="F78" s="269">
        <f>+E78*3.23245</f>
        <v>436405.28429550002</v>
      </c>
      <c r="G78" s="270">
        <f>+C78+90</f>
        <v>44796</v>
      </c>
      <c r="H78" s="500">
        <v>350000</v>
      </c>
      <c r="I78" s="501">
        <v>44726</v>
      </c>
      <c r="J78" s="502">
        <v>44757</v>
      </c>
      <c r="K78" s="273">
        <f>67368.29+67368.3</f>
        <v>134736.59</v>
      </c>
      <c r="L78" s="272"/>
      <c r="M78" s="274">
        <f>E78-K78</f>
        <v>271</v>
      </c>
    </row>
    <row r="79" spans="1:17" x14ac:dyDescent="0.2">
      <c r="A79" s="82" t="s">
        <v>90</v>
      </c>
      <c r="B79" s="72" t="s">
        <v>783</v>
      </c>
      <c r="C79" s="83">
        <v>44700</v>
      </c>
      <c r="D79" s="84" t="s">
        <v>16</v>
      </c>
      <c r="E79" s="85">
        <v>19835</v>
      </c>
      <c r="F79" s="73">
        <f>+E79*3.21925</f>
        <v>63853.823750000003</v>
      </c>
      <c r="G79" s="186">
        <v>44723</v>
      </c>
      <c r="H79" s="87"/>
      <c r="I79" s="84"/>
      <c r="J79" s="86"/>
      <c r="K79" s="88"/>
      <c r="L79" s="86"/>
      <c r="M79" s="90">
        <f t="shared" si="4"/>
        <v>19835</v>
      </c>
    </row>
    <row r="80" spans="1:17" hidden="1" x14ac:dyDescent="0.2">
      <c r="A80" s="264" t="s">
        <v>15</v>
      </c>
      <c r="B80" s="265" t="s">
        <v>784</v>
      </c>
      <c r="C80" s="266">
        <v>44700</v>
      </c>
      <c r="D80" s="267" t="s">
        <v>16</v>
      </c>
      <c r="E80" s="268">
        <v>41596.370000000003</v>
      </c>
      <c r="F80" s="269">
        <f>+E80*3.21925</f>
        <v>133909.1141225</v>
      </c>
      <c r="G80" s="270">
        <v>44724</v>
      </c>
      <c r="H80" s="271"/>
      <c r="I80" s="267"/>
      <c r="J80" s="272"/>
      <c r="K80" s="273">
        <f>36917.94+4570.87</f>
        <v>41488.810000000005</v>
      </c>
      <c r="L80" s="272"/>
      <c r="M80" s="274">
        <f t="shared" si="4"/>
        <v>107.55999999999767</v>
      </c>
    </row>
    <row r="81" spans="1:17" x14ac:dyDescent="0.2">
      <c r="A81" s="82" t="s">
        <v>90</v>
      </c>
      <c r="B81" s="72" t="s">
        <v>835</v>
      </c>
      <c r="C81" s="83">
        <v>44720</v>
      </c>
      <c r="D81" s="84" t="s">
        <v>16</v>
      </c>
      <c r="E81" s="85">
        <v>15019.5</v>
      </c>
      <c r="F81" s="73">
        <f>+E81*3.2477</f>
        <v>48778.830150000002</v>
      </c>
      <c r="G81" s="186">
        <f>+C81+60</f>
        <v>44780</v>
      </c>
      <c r="H81" s="87"/>
      <c r="I81" s="84"/>
      <c r="J81" s="86"/>
      <c r="K81" s="88"/>
      <c r="L81" s="86"/>
      <c r="M81" s="90">
        <f t="shared" si="4"/>
        <v>15019.5</v>
      </c>
    </row>
    <row r="82" spans="1:17" hidden="1" x14ac:dyDescent="0.2">
      <c r="A82" s="264" t="s">
        <v>87</v>
      </c>
      <c r="B82" s="265" t="s">
        <v>875</v>
      </c>
      <c r="C82" s="266">
        <v>44735</v>
      </c>
      <c r="D82" s="267" t="s">
        <v>16</v>
      </c>
      <c r="E82" s="268">
        <v>16325.5</v>
      </c>
      <c r="F82" s="269">
        <f>+E82*3.2357</f>
        <v>52824.42035</v>
      </c>
      <c r="G82" s="270">
        <f>+C82</f>
        <v>44735</v>
      </c>
      <c r="H82" s="271"/>
      <c r="I82" s="267"/>
      <c r="J82" s="272"/>
      <c r="K82" s="273">
        <f>10000+6325.5</f>
        <v>16325.5</v>
      </c>
      <c r="L82" s="272"/>
      <c r="M82" s="274">
        <f t="shared" si="4"/>
        <v>0</v>
      </c>
    </row>
    <row r="83" spans="1:17" hidden="1" x14ac:dyDescent="0.2">
      <c r="A83" s="264" t="s">
        <v>15</v>
      </c>
      <c r="B83" s="265" t="s">
        <v>876</v>
      </c>
      <c r="C83" s="266">
        <v>44735</v>
      </c>
      <c r="D83" s="267" t="s">
        <v>16</v>
      </c>
      <c r="E83" s="268">
        <v>9705.2900000000009</v>
      </c>
      <c r="F83" s="269">
        <f>+E83*3.23415</f>
        <v>31388.363653500004</v>
      </c>
      <c r="G83" s="270">
        <f>+C83</f>
        <v>44735</v>
      </c>
      <c r="H83" s="271"/>
      <c r="I83" s="267"/>
      <c r="J83" s="272"/>
      <c r="K83" s="273">
        <f>6578.08+3086.72</f>
        <v>9664.7999999999993</v>
      </c>
      <c r="L83" s="272"/>
      <c r="M83" s="274">
        <f t="shared" si="4"/>
        <v>40.490000000001601</v>
      </c>
    </row>
    <row r="84" spans="1:17" x14ac:dyDescent="0.2">
      <c r="A84" s="82" t="s">
        <v>651</v>
      </c>
      <c r="B84" s="72" t="s">
        <v>934</v>
      </c>
      <c r="C84" s="83">
        <v>44753</v>
      </c>
      <c r="D84" s="84" t="s">
        <v>16</v>
      </c>
      <c r="E84" s="85">
        <v>43552.74</v>
      </c>
      <c r="F84" s="73">
        <f>+E84*3.2304</f>
        <v>140692.77129599999</v>
      </c>
      <c r="G84" s="186">
        <f t="shared" ref="G84:G86" si="5">+C84+60</f>
        <v>44813</v>
      </c>
      <c r="H84" s="530"/>
      <c r="I84" s="531"/>
      <c r="J84" s="532"/>
      <c r="K84" s="88"/>
      <c r="L84" s="86"/>
      <c r="M84" s="90">
        <f t="shared" si="4"/>
        <v>43552.74</v>
      </c>
    </row>
    <row r="85" spans="1:17" x14ac:dyDescent="0.2">
      <c r="A85" s="82" t="s">
        <v>651</v>
      </c>
      <c r="B85" s="72" t="s">
        <v>935</v>
      </c>
      <c r="C85" s="83">
        <v>44753</v>
      </c>
      <c r="D85" s="84" t="s">
        <v>16</v>
      </c>
      <c r="E85" s="85">
        <v>43195.28</v>
      </c>
      <c r="F85" s="73">
        <f t="shared" ref="F85:F87" si="6">+E85*3.2304</f>
        <v>139538.03251200001</v>
      </c>
      <c r="G85" s="186">
        <f t="shared" si="5"/>
        <v>44813</v>
      </c>
      <c r="H85" s="530"/>
      <c r="I85" s="531"/>
      <c r="J85" s="532"/>
      <c r="K85" s="88"/>
      <c r="L85" s="86"/>
      <c r="M85" s="90">
        <f t="shared" si="4"/>
        <v>43195.28</v>
      </c>
    </row>
    <row r="86" spans="1:17" x14ac:dyDescent="0.2">
      <c r="A86" s="82" t="s">
        <v>651</v>
      </c>
      <c r="B86" s="72" t="s">
        <v>936</v>
      </c>
      <c r="C86" s="83">
        <v>44753</v>
      </c>
      <c r="D86" s="84" t="s">
        <v>16</v>
      </c>
      <c r="E86" s="85">
        <v>41452.54</v>
      </c>
      <c r="F86" s="73">
        <f t="shared" si="6"/>
        <v>133908.28521599999</v>
      </c>
      <c r="G86" s="186">
        <f t="shared" si="5"/>
        <v>44813</v>
      </c>
      <c r="H86" s="530"/>
      <c r="I86" s="531"/>
      <c r="J86" s="532"/>
      <c r="K86" s="88"/>
      <c r="L86" s="86"/>
      <c r="M86" s="90">
        <f t="shared" si="4"/>
        <v>41452.54</v>
      </c>
    </row>
    <row r="87" spans="1:17" x14ac:dyDescent="0.2">
      <c r="A87" s="82" t="s">
        <v>651</v>
      </c>
      <c r="B87" s="72" t="s">
        <v>933</v>
      </c>
      <c r="C87" s="83">
        <v>44753</v>
      </c>
      <c r="D87" s="84" t="s">
        <v>16</v>
      </c>
      <c r="E87" s="85">
        <v>1207.7</v>
      </c>
      <c r="F87" s="73">
        <f t="shared" si="6"/>
        <v>3901.3540800000001</v>
      </c>
      <c r="G87" s="186">
        <f>+C87+60</f>
        <v>44813</v>
      </c>
      <c r="H87" s="530"/>
      <c r="I87" s="531"/>
      <c r="J87" s="532"/>
      <c r="K87" s="88"/>
      <c r="L87" s="86"/>
      <c r="M87" s="90">
        <f t="shared" si="4"/>
        <v>1207.7</v>
      </c>
    </row>
    <row r="88" spans="1:17" x14ac:dyDescent="0.2">
      <c r="A88" s="515" t="s">
        <v>19</v>
      </c>
      <c r="B88" s="516" t="s">
        <v>931</v>
      </c>
      <c r="C88" s="517">
        <v>44753</v>
      </c>
      <c r="D88" s="518" t="s">
        <v>16</v>
      </c>
      <c r="E88" s="519">
        <v>98603.56</v>
      </c>
      <c r="F88" s="520">
        <f>+E88*3.18275</f>
        <v>313830.48058999999</v>
      </c>
      <c r="G88" s="521">
        <f>+C88+60</f>
        <v>44813</v>
      </c>
      <c r="H88" s="522"/>
      <c r="I88" s="518"/>
      <c r="J88" s="523"/>
      <c r="K88" s="524"/>
      <c r="L88" s="523"/>
      <c r="M88" s="290">
        <f t="shared" si="4"/>
        <v>98603.56</v>
      </c>
      <c r="N88" s="57" t="s">
        <v>561</v>
      </c>
    </row>
    <row r="89" spans="1:17" hidden="1" x14ac:dyDescent="0.2">
      <c r="A89" s="264" t="s">
        <v>937</v>
      </c>
      <c r="B89" s="265" t="s">
        <v>938</v>
      </c>
      <c r="C89" s="266">
        <v>44756</v>
      </c>
      <c r="D89" s="267" t="s">
        <v>16</v>
      </c>
      <c r="E89" s="268">
        <v>47243.16</v>
      </c>
      <c r="F89" s="269">
        <f>+E89*3.19645</f>
        <v>151010.398782</v>
      </c>
      <c r="G89" s="270">
        <v>44756</v>
      </c>
      <c r="H89" s="271"/>
      <c r="I89" s="267"/>
      <c r="J89" s="272"/>
      <c r="K89" s="273">
        <v>47218.16</v>
      </c>
      <c r="L89" s="272"/>
      <c r="M89" s="274">
        <f t="shared" si="4"/>
        <v>25</v>
      </c>
      <c r="Q89" s="57"/>
    </row>
    <row r="90" spans="1:17" hidden="1" x14ac:dyDescent="0.2">
      <c r="A90" s="264" t="s">
        <v>937</v>
      </c>
      <c r="B90" s="265" t="s">
        <v>939</v>
      </c>
      <c r="C90" s="266">
        <v>44756</v>
      </c>
      <c r="D90" s="267" t="s">
        <v>16</v>
      </c>
      <c r="E90" s="268">
        <v>47401.599999999999</v>
      </c>
      <c r="F90" s="269">
        <f>+E90*3.19645</f>
        <v>151516.84432</v>
      </c>
      <c r="G90" s="270">
        <v>44756</v>
      </c>
      <c r="H90" s="271"/>
      <c r="I90" s="267"/>
      <c r="J90" s="272"/>
      <c r="K90" s="273">
        <v>47376.6</v>
      </c>
      <c r="L90" s="272"/>
      <c r="M90" s="274">
        <f t="shared" si="4"/>
        <v>25</v>
      </c>
      <c r="Q90" s="57"/>
    </row>
    <row r="91" spans="1:17" hidden="1" x14ac:dyDescent="0.2">
      <c r="A91" s="264" t="s">
        <v>90</v>
      </c>
      <c r="B91" s="265" t="s">
        <v>932</v>
      </c>
      <c r="C91" s="266">
        <v>44768</v>
      </c>
      <c r="D91" s="267" t="s">
        <v>16</v>
      </c>
      <c r="E91" s="268">
        <v>20384.14</v>
      </c>
      <c r="F91" s="269">
        <f>+E91*3.1936</f>
        <v>65098.789504</v>
      </c>
      <c r="G91" s="270">
        <f>+C91</f>
        <v>44768</v>
      </c>
      <c r="H91" s="271"/>
      <c r="I91" s="267"/>
      <c r="J91" s="272"/>
      <c r="K91" s="273">
        <f>10000+10000+384.14</f>
        <v>20384.14</v>
      </c>
      <c r="L91" s="272"/>
      <c r="M91" s="274">
        <f t="shared" si="4"/>
        <v>0</v>
      </c>
    </row>
    <row r="92" spans="1:17" hidden="1" x14ac:dyDescent="0.2">
      <c r="A92" s="264" t="s">
        <v>15</v>
      </c>
      <c r="B92" s="265" t="s">
        <v>940</v>
      </c>
      <c r="C92" s="266">
        <v>44768</v>
      </c>
      <c r="D92" s="267" t="s">
        <v>16</v>
      </c>
      <c r="E92" s="268">
        <v>6241.69</v>
      </c>
      <c r="F92" s="269">
        <f>+E92*3.1936</f>
        <v>19933.461184</v>
      </c>
      <c r="G92" s="270">
        <f>+C92</f>
        <v>44768</v>
      </c>
      <c r="H92" s="271"/>
      <c r="I92" s="267"/>
      <c r="J92" s="272"/>
      <c r="K92" s="273">
        <v>6184.5</v>
      </c>
      <c r="L92" s="272"/>
      <c r="M92" s="274">
        <f t="shared" si="4"/>
        <v>57.1899999999996</v>
      </c>
    </row>
    <row r="93" spans="1:17" hidden="1" x14ac:dyDescent="0.2">
      <c r="A93" s="264" t="s">
        <v>87</v>
      </c>
      <c r="B93" s="265" t="s">
        <v>1053</v>
      </c>
      <c r="C93" s="266">
        <v>44790</v>
      </c>
      <c r="D93" s="267" t="s">
        <v>16</v>
      </c>
      <c r="E93" s="268">
        <v>21869.49</v>
      </c>
      <c r="F93" s="269">
        <f>+E93*3.20385</f>
        <v>70066.565536500013</v>
      </c>
      <c r="G93" s="270">
        <f>+C93</f>
        <v>44790</v>
      </c>
      <c r="H93" s="271"/>
      <c r="I93" s="267"/>
      <c r="J93" s="272"/>
      <c r="K93" s="273">
        <f>10000+10000+1869.49</f>
        <v>21869.49</v>
      </c>
      <c r="L93" s="272"/>
      <c r="M93" s="274">
        <f t="shared" si="4"/>
        <v>0</v>
      </c>
    </row>
    <row r="94" spans="1:17" x14ac:dyDescent="0.2">
      <c r="A94" s="82" t="s">
        <v>19</v>
      </c>
      <c r="B94" s="72" t="s">
        <v>1059</v>
      </c>
      <c r="C94" s="83">
        <v>44802</v>
      </c>
      <c r="D94" s="84" t="s">
        <v>16</v>
      </c>
      <c r="E94" s="85">
        <v>100230.15</v>
      </c>
      <c r="F94" s="73">
        <f>+E94*3.19025</f>
        <v>319759.23603749997</v>
      </c>
      <c r="G94" s="186">
        <f>+C94+60</f>
        <v>44862</v>
      </c>
      <c r="H94" s="87"/>
      <c r="I94" s="84"/>
      <c r="J94" s="86"/>
      <c r="K94" s="88"/>
      <c r="L94" s="86"/>
      <c r="M94" s="293">
        <f t="shared" si="4"/>
        <v>100230.15</v>
      </c>
    </row>
    <row r="95" spans="1:17" hidden="1" x14ac:dyDescent="0.2">
      <c r="A95" s="264" t="s">
        <v>87</v>
      </c>
      <c r="B95" s="265" t="s">
        <v>1060</v>
      </c>
      <c r="C95" s="266">
        <v>44811</v>
      </c>
      <c r="D95" s="267" t="s">
        <v>16</v>
      </c>
      <c r="E95" s="268">
        <v>11298</v>
      </c>
      <c r="F95" s="269">
        <f>+E95*3.2001</f>
        <v>36154.729800000001</v>
      </c>
      <c r="G95" s="270">
        <f>+C95</f>
        <v>44811</v>
      </c>
      <c r="H95" s="271"/>
      <c r="I95" s="267"/>
      <c r="J95" s="272"/>
      <c r="K95" s="273">
        <v>11298</v>
      </c>
      <c r="L95" s="272"/>
      <c r="M95" s="274">
        <f t="shared" si="4"/>
        <v>0</v>
      </c>
    </row>
    <row r="96" spans="1:17" x14ac:dyDescent="0.2">
      <c r="A96" s="82"/>
      <c r="B96" s="72"/>
      <c r="C96" s="83"/>
      <c r="D96" s="84"/>
      <c r="E96" s="85"/>
      <c r="F96" s="73"/>
      <c r="G96" s="186"/>
      <c r="H96" s="87"/>
      <c r="I96" s="84"/>
      <c r="J96" s="86"/>
      <c r="K96" s="88"/>
      <c r="L96" s="86"/>
      <c r="M96" s="90"/>
    </row>
    <row r="97" spans="1:13" x14ac:dyDescent="0.2">
      <c r="A97" s="82"/>
      <c r="B97" s="72"/>
      <c r="C97" s="83"/>
      <c r="D97" s="84"/>
      <c r="E97" s="85"/>
      <c r="F97" s="73"/>
      <c r="G97" s="186"/>
      <c r="H97" s="87"/>
      <c r="I97" s="84"/>
      <c r="J97" s="86"/>
      <c r="K97" s="88"/>
      <c r="L97" s="86"/>
      <c r="M97" s="90"/>
    </row>
    <row r="98" spans="1:13" x14ac:dyDescent="0.2">
      <c r="A98" s="82"/>
      <c r="B98" s="72"/>
      <c r="C98" s="83"/>
      <c r="D98" s="84"/>
      <c r="E98" s="85"/>
      <c r="F98" s="73"/>
      <c r="G98" s="186"/>
      <c r="H98" s="87"/>
      <c r="I98" s="84"/>
      <c r="J98" s="86"/>
      <c r="K98" s="88"/>
      <c r="L98" s="86"/>
      <c r="M98" s="90"/>
    </row>
    <row r="99" spans="1:13" ht="13.5" thickBot="1" x14ac:dyDescent="0.25">
      <c r="A99" s="199"/>
      <c r="B99" s="42"/>
      <c r="C99" s="55"/>
      <c r="D99" s="55"/>
      <c r="E99" s="43"/>
      <c r="F99" s="65"/>
      <c r="G99" s="200"/>
      <c r="H99" s="201"/>
      <c r="I99" s="55"/>
      <c r="J99" s="61"/>
      <c r="K99" s="202"/>
      <c r="L99" s="61"/>
      <c r="M99" s="203"/>
    </row>
    <row r="100" spans="1:13" x14ac:dyDescent="0.2">
      <c r="G100" s="204"/>
    </row>
    <row r="101" spans="1:13" ht="13.5" thickBot="1" x14ac:dyDescent="0.25">
      <c r="G101" s="11"/>
    </row>
    <row r="102" spans="1:13" ht="13.5" thickBot="1" x14ac:dyDescent="0.25">
      <c r="B102" s="206" t="s">
        <v>24</v>
      </c>
      <c r="C102" s="207" t="s">
        <v>25</v>
      </c>
      <c r="D102" s="659" t="s">
        <v>9</v>
      </c>
      <c r="E102" s="660"/>
    </row>
    <row r="103" spans="1:13" x14ac:dyDescent="0.2">
      <c r="A103" s="208" t="s">
        <v>19</v>
      </c>
      <c r="B103" s="235"/>
      <c r="C103" s="235"/>
      <c r="D103" s="646"/>
      <c r="E103" s="647"/>
    </row>
    <row r="104" spans="1:13" x14ac:dyDescent="0.2">
      <c r="A104" s="237">
        <v>2019</v>
      </c>
      <c r="B104" s="314">
        <f>M4+M5</f>
        <v>75000</v>
      </c>
      <c r="C104" s="237"/>
      <c r="D104" s="651"/>
      <c r="E104" s="652"/>
    </row>
    <row r="105" spans="1:13" x14ac:dyDescent="0.2">
      <c r="A105" s="237">
        <v>2020</v>
      </c>
      <c r="B105" s="314">
        <f>+M21</f>
        <v>3944.6399999999994</v>
      </c>
      <c r="C105" s="237"/>
      <c r="D105" s="651"/>
      <c r="E105" s="652"/>
    </row>
    <row r="106" spans="1:13" x14ac:dyDescent="0.2">
      <c r="A106" s="237">
        <v>2021</v>
      </c>
      <c r="B106" s="314">
        <v>0</v>
      </c>
      <c r="C106" s="242">
        <v>0</v>
      </c>
      <c r="D106" s="653">
        <v>0</v>
      </c>
      <c r="E106" s="654"/>
      <c r="G106" s="57"/>
    </row>
    <row r="107" spans="1:13" ht="13.5" thickBot="1" x14ac:dyDescent="0.25">
      <c r="A107" s="234">
        <v>2022</v>
      </c>
      <c r="B107" s="315">
        <f>+M71+M74+M88+M94</f>
        <v>248166.41</v>
      </c>
      <c r="C107" s="236"/>
      <c r="D107" s="653"/>
      <c r="E107" s="654"/>
      <c r="G107" s="57"/>
    </row>
    <row r="108" spans="1:13" ht="13.5" thickBot="1" x14ac:dyDescent="0.25">
      <c r="A108" s="238" t="s">
        <v>691</v>
      </c>
      <c r="B108" s="239">
        <v>0</v>
      </c>
      <c r="C108" s="239">
        <v>0</v>
      </c>
      <c r="D108" s="648"/>
      <c r="E108" s="648"/>
    </row>
    <row r="109" spans="1:13" ht="13.5" thickBot="1" x14ac:dyDescent="0.25">
      <c r="A109" s="208" t="s">
        <v>17</v>
      </c>
      <c r="B109" s="240">
        <v>0</v>
      </c>
      <c r="C109" s="240"/>
      <c r="D109" s="648"/>
      <c r="E109" s="648"/>
    </row>
    <row r="110" spans="1:13" ht="13.5" thickBot="1" x14ac:dyDescent="0.25">
      <c r="A110" s="208" t="s">
        <v>651</v>
      </c>
      <c r="B110" s="240">
        <f>+M84+M85+M86+M87</f>
        <v>129408.26</v>
      </c>
      <c r="C110" s="240"/>
      <c r="D110" s="668"/>
      <c r="E110" s="669"/>
    </row>
    <row r="111" spans="1:13" x14ac:dyDescent="0.2">
      <c r="A111" s="208" t="s">
        <v>91</v>
      </c>
      <c r="B111" s="240"/>
      <c r="C111" s="241"/>
      <c r="D111" s="649"/>
      <c r="E111" s="649"/>
    </row>
    <row r="112" spans="1:13" x14ac:dyDescent="0.2">
      <c r="A112" s="237">
        <v>2021</v>
      </c>
      <c r="B112" s="314">
        <f>M51+M54+M61+M63+M64+M57</f>
        <v>0</v>
      </c>
      <c r="C112" s="242">
        <v>0</v>
      </c>
      <c r="D112" s="650">
        <v>0</v>
      </c>
      <c r="E112" s="650"/>
      <c r="G112" s="57"/>
    </row>
    <row r="113" spans="1:18" ht="13.5" thickBot="1" x14ac:dyDescent="0.25">
      <c r="A113" s="234">
        <v>2022</v>
      </c>
      <c r="B113" s="315">
        <f>+M73+M75+M76+M77+M79+M81</f>
        <v>107515.07</v>
      </c>
      <c r="C113" s="236"/>
      <c r="D113" s="657"/>
      <c r="E113" s="658"/>
      <c r="G113" s="57"/>
    </row>
    <row r="114" spans="1:18" ht="13.5" thickBot="1" x14ac:dyDescent="0.25">
      <c r="B114" s="209">
        <f>SUM(B103:B113)</f>
        <v>564034.38</v>
      </c>
      <c r="C114" s="210">
        <f>SUM(C103:C113)</f>
        <v>0</v>
      </c>
      <c r="D114" s="655">
        <f>SUM(D103:D113)</f>
        <v>0</v>
      </c>
      <c r="E114" s="656"/>
    </row>
    <row r="116" spans="1:18" ht="13.5" thickBot="1" x14ac:dyDescent="0.25">
      <c r="B116" s="62"/>
      <c r="C116" s="62"/>
    </row>
    <row r="117" spans="1:18" ht="13.5" thickBot="1" x14ac:dyDescent="0.25">
      <c r="A117" s="643" t="s">
        <v>0</v>
      </c>
      <c r="B117" s="645" t="s">
        <v>1</v>
      </c>
      <c r="C117" s="645"/>
      <c r="D117" s="645"/>
      <c r="E117" s="645"/>
      <c r="F117" s="645"/>
      <c r="G117" s="645"/>
      <c r="H117" s="641" t="s">
        <v>2</v>
      </c>
      <c r="I117" s="641"/>
      <c r="J117" s="641"/>
      <c r="K117" s="641" t="s">
        <v>3</v>
      </c>
      <c r="L117" s="641"/>
      <c r="M117" s="643" t="s">
        <v>4</v>
      </c>
    </row>
    <row r="118" spans="1:18" ht="13.5" thickBot="1" x14ac:dyDescent="0.25">
      <c r="A118" s="644"/>
      <c r="B118" s="187" t="s">
        <v>5</v>
      </c>
      <c r="C118" s="187" t="s">
        <v>6</v>
      </c>
      <c r="D118" s="187" t="s">
        <v>7</v>
      </c>
      <c r="E118" s="3" t="s">
        <v>8</v>
      </c>
      <c r="F118" s="2" t="s">
        <v>9</v>
      </c>
      <c r="G118" s="188" t="s">
        <v>10</v>
      </c>
      <c r="H118" s="2" t="s">
        <v>11</v>
      </c>
      <c r="I118" s="187" t="s">
        <v>12</v>
      </c>
      <c r="J118" s="188" t="s">
        <v>13</v>
      </c>
      <c r="K118" s="3" t="s">
        <v>11</v>
      </c>
      <c r="L118" s="4" t="s">
        <v>14</v>
      </c>
      <c r="M118" s="644"/>
    </row>
    <row r="119" spans="1:18" x14ac:dyDescent="0.2">
      <c r="A119" s="14" t="s">
        <v>17</v>
      </c>
      <c r="B119" s="211" t="s">
        <v>21</v>
      </c>
      <c r="C119" s="212">
        <v>40680</v>
      </c>
      <c r="D119" s="215" t="s">
        <v>16</v>
      </c>
      <c r="E119" s="213">
        <v>5190.95</v>
      </c>
      <c r="F119" s="214">
        <f>+E119*1.95835</f>
        <v>10165.696932499999</v>
      </c>
      <c r="G119" s="185">
        <f>+C119+90</f>
        <v>40770</v>
      </c>
      <c r="H119" s="18"/>
      <c r="I119" s="16"/>
      <c r="J119" s="17"/>
      <c r="K119" s="404"/>
      <c r="L119" s="400"/>
      <c r="M119" s="19">
        <f>+E119-K119</f>
        <v>5190.95</v>
      </c>
    </row>
    <row r="120" spans="1:18" x14ac:dyDescent="0.2">
      <c r="A120" s="379" t="s">
        <v>20</v>
      </c>
      <c r="B120" s="382" t="s">
        <v>71</v>
      </c>
      <c r="C120" s="383">
        <v>42703</v>
      </c>
      <c r="D120" s="384" t="s">
        <v>18</v>
      </c>
      <c r="E120" s="385">
        <v>60082</v>
      </c>
      <c r="F120" s="386">
        <f>+E120*2.2879</f>
        <v>137461.6078</v>
      </c>
      <c r="G120" s="387">
        <f>+C120+90</f>
        <v>42793</v>
      </c>
      <c r="H120" s="395"/>
      <c r="I120" s="384"/>
      <c r="J120" s="396"/>
      <c r="K120" s="405"/>
      <c r="L120" s="401"/>
      <c r="M120" s="405">
        <f t="shared" ref="M120:M128" si="7">E120-K120</f>
        <v>60082</v>
      </c>
    </row>
    <row r="121" spans="1:18" x14ac:dyDescent="0.2">
      <c r="A121" s="379" t="s">
        <v>15</v>
      </c>
      <c r="B121" s="382" t="s">
        <v>75</v>
      </c>
      <c r="C121" s="383">
        <v>42906</v>
      </c>
      <c r="D121" s="384" t="s">
        <v>16</v>
      </c>
      <c r="E121" s="385">
        <v>52992.7</v>
      </c>
      <c r="F121" s="386">
        <f>+E121*2.7377</f>
        <v>145078.11478999999</v>
      </c>
      <c r="G121" s="387">
        <f t="shared" ref="G121:G128" si="8">+C121+60</f>
        <v>42966</v>
      </c>
      <c r="H121" s="395"/>
      <c r="I121" s="384"/>
      <c r="J121" s="396"/>
      <c r="K121" s="405">
        <f>7976.5+6976.5+6948.75+6948.75+6948.75+6948.75+6948.75</f>
        <v>49696.75</v>
      </c>
      <c r="L121" s="401"/>
      <c r="M121" s="405">
        <f t="shared" si="7"/>
        <v>3295.9499999999971</v>
      </c>
    </row>
    <row r="122" spans="1:18" x14ac:dyDescent="0.2">
      <c r="A122" s="379" t="s">
        <v>15</v>
      </c>
      <c r="B122" s="382" t="s">
        <v>86</v>
      </c>
      <c r="C122" s="383">
        <v>43075</v>
      </c>
      <c r="D122" s="384" t="s">
        <v>16</v>
      </c>
      <c r="E122" s="385">
        <v>14634.52</v>
      </c>
      <c r="F122" s="386">
        <f>+E122*2.9164</f>
        <v>42680.114128000001</v>
      </c>
      <c r="G122" s="387">
        <f t="shared" si="8"/>
        <v>43135</v>
      </c>
      <c r="H122" s="395"/>
      <c r="I122" s="384"/>
      <c r="J122" s="396"/>
      <c r="K122" s="405"/>
      <c r="L122" s="401"/>
      <c r="M122" s="405">
        <f t="shared" si="7"/>
        <v>14634.52</v>
      </c>
    </row>
    <row r="123" spans="1:18" x14ac:dyDescent="0.2">
      <c r="A123" s="380" t="s">
        <v>87</v>
      </c>
      <c r="B123" s="58" t="s">
        <v>88</v>
      </c>
      <c r="C123" s="146">
        <v>43147</v>
      </c>
      <c r="D123" s="70" t="s">
        <v>16</v>
      </c>
      <c r="E123" s="71">
        <v>73120.639999999999</v>
      </c>
      <c r="F123" s="63">
        <f>+E123*2.9473</f>
        <v>215508.46227199998</v>
      </c>
      <c r="G123" s="388">
        <f t="shared" si="8"/>
        <v>43207</v>
      </c>
      <c r="H123" s="397"/>
      <c r="I123" s="70"/>
      <c r="J123" s="278"/>
      <c r="K123" s="406">
        <f>40000+30000</f>
        <v>70000</v>
      </c>
      <c r="L123" s="402"/>
      <c r="M123" s="406">
        <f t="shared" si="7"/>
        <v>3120.6399999999994</v>
      </c>
    </row>
    <row r="124" spans="1:18" x14ac:dyDescent="0.2">
      <c r="A124" s="379" t="s">
        <v>259</v>
      </c>
      <c r="B124" s="382" t="s">
        <v>283</v>
      </c>
      <c r="C124" s="383">
        <v>43496</v>
      </c>
      <c r="D124" s="384" t="s">
        <v>16</v>
      </c>
      <c r="E124" s="385">
        <v>50227.199999999997</v>
      </c>
      <c r="F124" s="386">
        <f>+E124*3.44525</f>
        <v>173045.26079999999</v>
      </c>
      <c r="G124" s="387">
        <f t="shared" si="8"/>
        <v>43556</v>
      </c>
      <c r="H124" s="395"/>
      <c r="I124" s="384"/>
      <c r="J124" s="396"/>
      <c r="K124" s="405">
        <f>8000+15000</f>
        <v>23000</v>
      </c>
      <c r="L124" s="401"/>
      <c r="M124" s="405">
        <f t="shared" si="7"/>
        <v>27227.199999999997</v>
      </c>
    </row>
    <row r="125" spans="1:18" x14ac:dyDescent="0.2">
      <c r="A125" s="379" t="s">
        <v>15</v>
      </c>
      <c r="B125" s="382" t="s">
        <v>269</v>
      </c>
      <c r="C125" s="383">
        <v>43542</v>
      </c>
      <c r="D125" s="384" t="s">
        <v>16</v>
      </c>
      <c r="E125" s="385">
        <v>60422.38</v>
      </c>
      <c r="F125" s="386">
        <f>+E125*3.39645</f>
        <v>205221.59255100001</v>
      </c>
      <c r="G125" s="387">
        <f t="shared" si="8"/>
        <v>43602</v>
      </c>
      <c r="H125" s="395"/>
      <c r="I125" s="384"/>
      <c r="J125" s="396"/>
      <c r="K125" s="405">
        <f>18116+11241.38+5000+6500</f>
        <v>40857.379999999997</v>
      </c>
      <c r="L125" s="401"/>
      <c r="M125" s="405">
        <f t="shared" si="7"/>
        <v>19565</v>
      </c>
    </row>
    <row r="126" spans="1:18" x14ac:dyDescent="0.2">
      <c r="A126" s="380" t="s">
        <v>261</v>
      </c>
      <c r="B126" s="58" t="s">
        <v>297</v>
      </c>
      <c r="C126" s="146">
        <v>43721</v>
      </c>
      <c r="D126" s="70" t="s">
        <v>16</v>
      </c>
      <c r="E126" s="71">
        <v>55220.26</v>
      </c>
      <c r="F126" s="63">
        <f>+E126*3.16425</f>
        <v>174730.70770500001</v>
      </c>
      <c r="G126" s="388">
        <f t="shared" si="8"/>
        <v>43781</v>
      </c>
      <c r="H126" s="397"/>
      <c r="I126" s="70"/>
      <c r="J126" s="278"/>
      <c r="K126" s="406">
        <f>14980-3241.88+18080.51+4985</f>
        <v>34803.629999999997</v>
      </c>
      <c r="L126" s="402"/>
      <c r="M126" s="406">
        <f t="shared" si="7"/>
        <v>20416.630000000005</v>
      </c>
      <c r="R126" s="57"/>
    </row>
    <row r="127" spans="1:18" x14ac:dyDescent="0.2">
      <c r="A127" s="380" t="s">
        <v>261</v>
      </c>
      <c r="B127" s="58" t="s">
        <v>304</v>
      </c>
      <c r="C127" s="146">
        <v>43767</v>
      </c>
      <c r="D127" s="70" t="s">
        <v>16</v>
      </c>
      <c r="E127" s="71">
        <v>59886.98</v>
      </c>
      <c r="F127" s="63">
        <f>+E127*3.1485</f>
        <v>188554.15653000001</v>
      </c>
      <c r="G127" s="388">
        <f t="shared" si="8"/>
        <v>43827</v>
      </c>
      <c r="H127" s="397"/>
      <c r="I127" s="70"/>
      <c r="J127" s="278"/>
      <c r="K127" s="406"/>
      <c r="L127" s="402"/>
      <c r="M127" s="406">
        <f t="shared" si="7"/>
        <v>59886.98</v>
      </c>
      <c r="R127" s="57"/>
    </row>
    <row r="128" spans="1:18" ht="13.5" thickBot="1" x14ac:dyDescent="0.25">
      <c r="A128" s="381" t="s">
        <v>261</v>
      </c>
      <c r="B128" s="389" t="s">
        <v>391</v>
      </c>
      <c r="C128" s="390">
        <v>44083</v>
      </c>
      <c r="D128" s="391" t="s">
        <v>16</v>
      </c>
      <c r="E128" s="392">
        <f>44987.48+46877.59</f>
        <v>91865.07</v>
      </c>
      <c r="F128" s="393">
        <f>+E128*3.25895</f>
        <v>299383.66987650003</v>
      </c>
      <c r="G128" s="394">
        <f t="shared" si="8"/>
        <v>44143</v>
      </c>
      <c r="H128" s="398"/>
      <c r="I128" s="391"/>
      <c r="J128" s="399"/>
      <c r="K128" s="407">
        <f>27706.53+9970+9970+9970+9970+9970+4976.5+4953</f>
        <v>87486.03</v>
      </c>
      <c r="L128" s="403"/>
      <c r="M128" s="407">
        <f t="shared" si="7"/>
        <v>4379.0400000000081</v>
      </c>
      <c r="R128" s="57"/>
    </row>
    <row r="129" spans="1:13" ht="13.5" thickBot="1" x14ac:dyDescent="0.25"/>
    <row r="130" spans="1:13" ht="13.5" thickBot="1" x14ac:dyDescent="0.25">
      <c r="A130" s="642" t="s">
        <v>0</v>
      </c>
      <c r="B130" s="645" t="s">
        <v>1</v>
      </c>
      <c r="C130" s="645"/>
      <c r="D130" s="645"/>
      <c r="E130" s="645"/>
      <c r="F130" s="645"/>
      <c r="G130" s="645"/>
      <c r="H130" s="641" t="s">
        <v>2</v>
      </c>
      <c r="I130" s="641"/>
      <c r="J130" s="641"/>
      <c r="K130" s="641" t="s">
        <v>3</v>
      </c>
      <c r="L130" s="641"/>
      <c r="M130" s="642" t="s">
        <v>4</v>
      </c>
    </row>
    <row r="131" spans="1:13" ht="13.5" thickBot="1" x14ac:dyDescent="0.25">
      <c r="A131" s="642"/>
      <c r="B131" s="187" t="s">
        <v>5</v>
      </c>
      <c r="C131" s="187" t="s">
        <v>6</v>
      </c>
      <c r="D131" s="187" t="s">
        <v>7</v>
      </c>
      <c r="E131" s="3" t="s">
        <v>8</v>
      </c>
      <c r="F131" s="2" t="s">
        <v>9</v>
      </c>
      <c r="G131" s="188" t="s">
        <v>10</v>
      </c>
      <c r="H131" s="2" t="s">
        <v>11</v>
      </c>
      <c r="I131" s="187" t="s">
        <v>12</v>
      </c>
      <c r="J131" s="188" t="s">
        <v>13</v>
      </c>
      <c r="K131" s="3" t="s">
        <v>11</v>
      </c>
      <c r="L131" s="188" t="s">
        <v>14</v>
      </c>
      <c r="M131" s="642"/>
    </row>
    <row r="132" spans="1:13" x14ac:dyDescent="0.2">
      <c r="A132" s="82" t="s">
        <v>76</v>
      </c>
      <c r="B132" s="72" t="s">
        <v>80</v>
      </c>
      <c r="C132" s="83">
        <v>42977</v>
      </c>
      <c r="D132" s="84" t="s">
        <v>16</v>
      </c>
      <c r="E132" s="85">
        <v>30250</v>
      </c>
      <c r="F132" s="73">
        <f>+E132*2.889</f>
        <v>87392.25</v>
      </c>
      <c r="G132" s="86">
        <f>+C132+60</f>
        <v>43037</v>
      </c>
      <c r="H132" s="87"/>
      <c r="I132" s="83"/>
      <c r="J132" s="86"/>
      <c r="K132" s="88">
        <f>23714.59-15000+12500</f>
        <v>21214.59</v>
      </c>
      <c r="L132" s="89"/>
      <c r="M132" s="90">
        <f>E132-K132</f>
        <v>9035.41</v>
      </c>
    </row>
    <row r="133" spans="1:13" x14ac:dyDescent="0.2">
      <c r="A133" s="82" t="s">
        <v>76</v>
      </c>
      <c r="B133" s="72" t="s">
        <v>81</v>
      </c>
      <c r="C133" s="83">
        <v>42992</v>
      </c>
      <c r="D133" s="84" t="s">
        <v>16</v>
      </c>
      <c r="E133" s="85">
        <v>34946.269999999997</v>
      </c>
      <c r="F133" s="73">
        <f>+E133*2.899</f>
        <v>101309.23672999999</v>
      </c>
      <c r="G133" s="86">
        <f>+C133+60</f>
        <v>43052</v>
      </c>
      <c r="H133" s="87"/>
      <c r="I133" s="83"/>
      <c r="J133" s="86"/>
      <c r="K133" s="88"/>
      <c r="L133" s="89"/>
      <c r="M133" s="90">
        <f>E133-K133</f>
        <v>34946.269999999997</v>
      </c>
    </row>
    <row r="134" spans="1:13" x14ac:dyDescent="0.2">
      <c r="A134" s="82" t="s">
        <v>76</v>
      </c>
      <c r="B134" s="72" t="s">
        <v>82</v>
      </c>
      <c r="C134" s="83">
        <v>43006</v>
      </c>
      <c r="D134" s="84" t="s">
        <v>16</v>
      </c>
      <c r="E134" s="85">
        <v>44550</v>
      </c>
      <c r="F134" s="73">
        <f>+E134*2.893</f>
        <v>128883.15</v>
      </c>
      <c r="G134" s="86">
        <f>+C134+60</f>
        <v>43066</v>
      </c>
      <c r="H134" s="87"/>
      <c r="I134" s="83"/>
      <c r="J134" s="86"/>
      <c r="K134" s="88"/>
      <c r="L134" s="89"/>
      <c r="M134" s="90">
        <f>E134-K134</f>
        <v>44550</v>
      </c>
    </row>
    <row r="135" spans="1:13" x14ac:dyDescent="0.2">
      <c r="A135" s="82" t="s">
        <v>76</v>
      </c>
      <c r="B135" s="72" t="s">
        <v>83</v>
      </c>
      <c r="C135" s="83">
        <v>43019</v>
      </c>
      <c r="D135" s="84" t="s">
        <v>16</v>
      </c>
      <c r="E135" s="85">
        <v>27337.5</v>
      </c>
      <c r="F135" s="73">
        <f>+E135*2.9093</f>
        <v>79532.988750000004</v>
      </c>
      <c r="G135" s="86">
        <f>+C135+60</f>
        <v>43079</v>
      </c>
      <c r="H135" s="87"/>
      <c r="I135" s="83"/>
      <c r="J135" s="86"/>
      <c r="K135" s="88"/>
      <c r="L135" s="89"/>
      <c r="M135" s="90">
        <f>E135-K135</f>
        <v>27337.5</v>
      </c>
    </row>
    <row r="136" spans="1:13" x14ac:dyDescent="0.2">
      <c r="A136" s="82" t="s">
        <v>76</v>
      </c>
      <c r="B136" s="72" t="s">
        <v>84</v>
      </c>
      <c r="C136" s="83">
        <v>43034</v>
      </c>
      <c r="D136" s="84" t="s">
        <v>16</v>
      </c>
      <c r="E136" s="85">
        <v>15386.35</v>
      </c>
      <c r="F136" s="73">
        <f>+E136*2.9096</f>
        <v>44768.123960000004</v>
      </c>
      <c r="G136" s="86">
        <f>+C136+60</f>
        <v>43094</v>
      </c>
      <c r="H136" s="87"/>
      <c r="I136" s="83"/>
      <c r="J136" s="86"/>
      <c r="K136" s="88"/>
      <c r="L136" s="89"/>
      <c r="M136" s="90">
        <f>E136-K136</f>
        <v>15386.35</v>
      </c>
    </row>
    <row r="137" spans="1:13" ht="13.5" thickBot="1" x14ac:dyDescent="0.25">
      <c r="A137" s="189"/>
      <c r="B137" s="190"/>
      <c r="C137" s="191"/>
      <c r="D137" s="192"/>
      <c r="E137" s="193"/>
      <c r="F137" s="194"/>
      <c r="G137" s="195"/>
      <c r="H137" s="196"/>
      <c r="I137" s="191"/>
      <c r="J137" s="195"/>
      <c r="K137" s="197"/>
      <c r="L137" s="198"/>
      <c r="M137" s="205"/>
    </row>
    <row r="138" spans="1:13" ht="13.5" thickBot="1" x14ac:dyDescent="0.25"/>
    <row r="139" spans="1:13" ht="13.5" thickBot="1" x14ac:dyDescent="0.25">
      <c r="B139" s="206" t="s">
        <v>24</v>
      </c>
      <c r="C139" s="207" t="s">
        <v>25</v>
      </c>
      <c r="D139" s="659" t="s">
        <v>9</v>
      </c>
      <c r="E139" s="660"/>
    </row>
    <row r="140" spans="1:13" ht="13.5" thickBot="1" x14ac:dyDescent="0.25">
      <c r="A140" s="410" t="s">
        <v>17</v>
      </c>
      <c r="B140" s="411">
        <f>+M119</f>
        <v>5190.95</v>
      </c>
      <c r="C140" s="116"/>
      <c r="D140" s="664"/>
      <c r="E140" s="665"/>
    </row>
    <row r="141" spans="1:13" ht="13.5" thickBot="1" x14ac:dyDescent="0.25">
      <c r="A141" s="410" t="s">
        <v>20</v>
      </c>
      <c r="B141" s="411"/>
      <c r="C141" s="117">
        <f>+M120</f>
        <v>60082</v>
      </c>
      <c r="D141" s="664"/>
      <c r="E141" s="665"/>
    </row>
    <row r="142" spans="1:13" ht="13.5" thickBot="1" x14ac:dyDescent="0.25">
      <c r="A142" s="410" t="s">
        <v>15</v>
      </c>
      <c r="B142" s="411">
        <f>+M121+M122+M125</f>
        <v>37495.47</v>
      </c>
      <c r="C142" s="116"/>
      <c r="D142" s="664"/>
      <c r="E142" s="665"/>
    </row>
    <row r="143" spans="1:13" ht="13.5" thickBot="1" x14ac:dyDescent="0.25">
      <c r="A143" s="410" t="s">
        <v>87</v>
      </c>
      <c r="B143" s="411">
        <f>+M123</f>
        <v>3120.6399999999994</v>
      </c>
      <c r="C143" s="117"/>
      <c r="D143" s="666"/>
      <c r="E143" s="667"/>
    </row>
    <row r="144" spans="1:13" ht="13.5" thickBot="1" x14ac:dyDescent="0.25">
      <c r="A144" s="410" t="s">
        <v>259</v>
      </c>
      <c r="B144" s="411">
        <f>+M124</f>
        <v>27227.199999999997</v>
      </c>
      <c r="C144" s="117"/>
      <c r="D144" s="664"/>
      <c r="E144" s="665"/>
    </row>
    <row r="145" spans="1:5" ht="13.5" thickBot="1" x14ac:dyDescent="0.25">
      <c r="A145" s="410" t="s">
        <v>261</v>
      </c>
      <c r="B145" s="411">
        <f>+M126+M127+M128</f>
        <v>84682.650000000023</v>
      </c>
      <c r="C145" s="117"/>
      <c r="D145" s="664"/>
      <c r="E145" s="665"/>
    </row>
    <row r="146" spans="1:5" ht="13.5" thickBot="1" x14ac:dyDescent="0.25">
      <c r="A146" s="410" t="s">
        <v>74</v>
      </c>
      <c r="B146" s="412">
        <f>M132+M133+M134+M135+M136</f>
        <v>131255.53</v>
      </c>
      <c r="C146" s="413"/>
      <c r="D146" s="662"/>
      <c r="E146" s="663"/>
    </row>
    <row r="147" spans="1:5" ht="13.5" thickBot="1" x14ac:dyDescent="0.25">
      <c r="B147" s="408">
        <f>SUM(B140:B146)</f>
        <v>288972.44000000006</v>
      </c>
      <c r="C147" s="409">
        <f>SUM(C140:C145)</f>
        <v>60082</v>
      </c>
      <c r="D147" s="661">
        <f>SUM(D140:D145)</f>
        <v>0</v>
      </c>
      <c r="E147" s="658"/>
    </row>
  </sheetData>
  <autoFilter ref="A2:N70" xr:uid="{00000000-0009-0000-0000-000003000000}"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10" showButton="0"/>
  </autoFilter>
  <mergeCells count="37">
    <mergeCell ref="D102:E102"/>
    <mergeCell ref="D106:E106"/>
    <mergeCell ref="A117:A118"/>
    <mergeCell ref="B117:G117"/>
    <mergeCell ref="D147:E147"/>
    <mergeCell ref="D146:E146"/>
    <mergeCell ref="D144:E144"/>
    <mergeCell ref="D145:E145"/>
    <mergeCell ref="D139:E139"/>
    <mergeCell ref="D140:E140"/>
    <mergeCell ref="D141:E141"/>
    <mergeCell ref="D142:E142"/>
    <mergeCell ref="D143:E143"/>
    <mergeCell ref="A130:A131"/>
    <mergeCell ref="B130:G130"/>
    <mergeCell ref="D110:E110"/>
    <mergeCell ref="D105:E105"/>
    <mergeCell ref="D107:E107"/>
    <mergeCell ref="D109:E109"/>
    <mergeCell ref="D114:E114"/>
    <mergeCell ref="D113:E113"/>
    <mergeCell ref="H130:J130"/>
    <mergeCell ref="K130:L130"/>
    <mergeCell ref="M130:M131"/>
    <mergeCell ref="A2:A3"/>
    <mergeCell ref="B2:G2"/>
    <mergeCell ref="H2:J2"/>
    <mergeCell ref="K2:L2"/>
    <mergeCell ref="M2:M3"/>
    <mergeCell ref="H117:J117"/>
    <mergeCell ref="K117:L117"/>
    <mergeCell ref="M117:M118"/>
    <mergeCell ref="D103:E103"/>
    <mergeCell ref="D108:E108"/>
    <mergeCell ref="D111:E111"/>
    <mergeCell ref="D112:E112"/>
    <mergeCell ref="D104:E104"/>
  </mergeCells>
  <pageMargins left="0.17" right="0.17" top="0.74803149606299213" bottom="0.74803149606299213" header="0.31496062992125984" footer="0.31496062992125984"/>
  <pageSetup paperSize="9" orientation="landscape" horizontalDpi="180" verticalDpi="180" r:id="rId1"/>
  <ignoredErrors>
    <ignoredError sqref="F37 G88 G9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3960"/>
  <sheetViews>
    <sheetView topLeftCell="A1446" workbookViewId="0">
      <selection activeCell="D1471" sqref="D1471"/>
    </sheetView>
  </sheetViews>
  <sheetFormatPr baseColWidth="10" defaultRowHeight="15" x14ac:dyDescent="0.25"/>
  <cols>
    <col min="1" max="1" width="8.140625" bestFit="1" customWidth="1"/>
    <col min="2" max="2" width="34.42578125" bestFit="1" customWidth="1"/>
    <col min="3" max="3" width="10.7109375" bestFit="1" customWidth="1"/>
    <col min="4" max="4" width="12.42578125" style="13" bestFit="1" customWidth="1"/>
    <col min="5" max="5" width="10" style="13" bestFit="1" customWidth="1"/>
  </cols>
  <sheetData>
    <row r="1" spans="1:5" s="218" customFormat="1" ht="15.75" thickBot="1" x14ac:dyDescent="0.3">
      <c r="A1" s="308" t="s">
        <v>94</v>
      </c>
      <c r="B1" s="309" t="s">
        <v>95</v>
      </c>
      <c r="C1" s="166" t="s">
        <v>305</v>
      </c>
      <c r="D1" s="418" t="s">
        <v>597</v>
      </c>
      <c r="E1" s="13"/>
    </row>
    <row r="2" spans="1:5" x14ac:dyDescent="0.25">
      <c r="A2" t="s">
        <v>674</v>
      </c>
      <c r="B2" t="s">
        <v>673</v>
      </c>
      <c r="C2" s="31">
        <v>44806</v>
      </c>
      <c r="D2" s="13">
        <v>225</v>
      </c>
    </row>
    <row r="3" spans="1:5" x14ac:dyDescent="0.25">
      <c r="A3" t="s">
        <v>987</v>
      </c>
      <c r="B3" t="s">
        <v>986</v>
      </c>
      <c r="C3" s="31">
        <v>44811</v>
      </c>
      <c r="D3" s="13">
        <v>2531.1509999999998</v>
      </c>
    </row>
    <row r="4" spans="1:5" x14ac:dyDescent="0.25">
      <c r="A4" t="s">
        <v>1063</v>
      </c>
      <c r="B4" t="s">
        <v>1064</v>
      </c>
      <c r="C4" s="31">
        <v>44812</v>
      </c>
      <c r="D4" s="13">
        <v>171.38900000000001</v>
      </c>
    </row>
    <row r="5" spans="1:5" x14ac:dyDescent="0.25">
      <c r="A5" t="s">
        <v>1065</v>
      </c>
      <c r="B5" t="s">
        <v>1066</v>
      </c>
      <c r="C5" s="31">
        <v>44816</v>
      </c>
      <c r="D5" s="13">
        <v>917.78</v>
      </c>
    </row>
    <row r="6" spans="1:5" x14ac:dyDescent="0.25">
      <c r="A6" t="s">
        <v>674</v>
      </c>
      <c r="B6" t="s">
        <v>673</v>
      </c>
      <c r="C6" s="31">
        <v>44819</v>
      </c>
      <c r="D6" s="13">
        <v>145</v>
      </c>
    </row>
    <row r="7" spans="1:5" x14ac:dyDescent="0.25">
      <c r="A7" t="s">
        <v>830</v>
      </c>
      <c r="B7" t="s">
        <v>829</v>
      </c>
      <c r="C7" s="31">
        <v>44819</v>
      </c>
      <c r="D7" s="13">
        <v>2000</v>
      </c>
    </row>
    <row r="8" spans="1:5" x14ac:dyDescent="0.25">
      <c r="A8" t="s">
        <v>284</v>
      </c>
      <c r="B8" t="s">
        <v>128</v>
      </c>
      <c r="C8" s="31">
        <v>44819</v>
      </c>
      <c r="D8" s="13">
        <v>114.84</v>
      </c>
    </row>
    <row r="9" spans="1:5" x14ac:dyDescent="0.25">
      <c r="A9" t="s">
        <v>1214</v>
      </c>
      <c r="B9" t="s">
        <v>1213</v>
      </c>
      <c r="C9" s="31">
        <v>44824</v>
      </c>
      <c r="D9" s="13">
        <v>6421.8180000000002</v>
      </c>
    </row>
    <row r="10" spans="1:5" x14ac:dyDescent="0.25">
      <c r="A10" t="s">
        <v>1212</v>
      </c>
      <c r="B10" t="s">
        <v>1211</v>
      </c>
      <c r="C10" s="31">
        <v>44824</v>
      </c>
      <c r="D10" s="13">
        <v>9000</v>
      </c>
    </row>
    <row r="11" spans="1:5" x14ac:dyDescent="0.25">
      <c r="A11" t="s">
        <v>1061</v>
      </c>
      <c r="B11" t="s">
        <v>1062</v>
      </c>
      <c r="C11" s="31">
        <v>44826</v>
      </c>
      <c r="D11" s="13">
        <v>2680.9549999999999</v>
      </c>
    </row>
    <row r="12" spans="1:5" x14ac:dyDescent="0.25">
      <c r="A12" t="s">
        <v>382</v>
      </c>
      <c r="B12" t="s">
        <v>381</v>
      </c>
      <c r="C12" s="31">
        <v>44826</v>
      </c>
      <c r="D12" s="13">
        <v>930</v>
      </c>
    </row>
    <row r="13" spans="1:5" x14ac:dyDescent="0.25">
      <c r="A13" t="s">
        <v>1076</v>
      </c>
      <c r="B13" t="s">
        <v>1077</v>
      </c>
      <c r="C13" s="31">
        <v>44826</v>
      </c>
      <c r="D13" s="13">
        <v>5441.6049999999996</v>
      </c>
    </row>
    <row r="14" spans="1:5" x14ac:dyDescent="0.25">
      <c r="A14" t="s">
        <v>284</v>
      </c>
      <c r="B14" t="s">
        <v>128</v>
      </c>
      <c r="C14" s="31">
        <v>44826</v>
      </c>
      <c r="D14" s="13">
        <v>865</v>
      </c>
    </row>
    <row r="15" spans="1:5" x14ac:dyDescent="0.25">
      <c r="A15" t="s">
        <v>634</v>
      </c>
      <c r="B15" t="s">
        <v>633</v>
      </c>
      <c r="C15" s="31">
        <v>44826</v>
      </c>
      <c r="D15" s="13">
        <v>2607.0819999999999</v>
      </c>
    </row>
    <row r="16" spans="1:5" x14ac:dyDescent="0.25">
      <c r="A16" t="s">
        <v>958</v>
      </c>
      <c r="B16" t="s">
        <v>957</v>
      </c>
      <c r="C16" s="31">
        <v>44826</v>
      </c>
      <c r="D16" s="13">
        <v>1100</v>
      </c>
    </row>
    <row r="17" spans="1:4" x14ac:dyDescent="0.25">
      <c r="A17" t="s">
        <v>843</v>
      </c>
      <c r="B17" t="s">
        <v>842</v>
      </c>
      <c r="C17" s="31">
        <v>44827</v>
      </c>
      <c r="D17" s="13">
        <v>3000</v>
      </c>
    </row>
    <row r="18" spans="1:4" x14ac:dyDescent="0.25">
      <c r="A18" t="s">
        <v>700</v>
      </c>
      <c r="B18" t="s">
        <v>699</v>
      </c>
      <c r="C18" s="31">
        <v>44827</v>
      </c>
      <c r="D18" s="13">
        <v>2022.5260000000001</v>
      </c>
    </row>
    <row r="19" spans="1:4" x14ac:dyDescent="0.25">
      <c r="A19" t="s">
        <v>681</v>
      </c>
      <c r="B19" t="s">
        <v>680</v>
      </c>
      <c r="C19" s="31">
        <v>44827</v>
      </c>
      <c r="D19" s="13">
        <v>1588.4280000000001</v>
      </c>
    </row>
    <row r="20" spans="1:4" x14ac:dyDescent="0.25">
      <c r="A20" t="s">
        <v>123</v>
      </c>
      <c r="B20" t="s">
        <v>124</v>
      </c>
      <c r="C20" s="31">
        <v>44827</v>
      </c>
      <c r="D20" s="13">
        <v>1779.7270000000001</v>
      </c>
    </row>
    <row r="21" spans="1:4" x14ac:dyDescent="0.25">
      <c r="A21" t="s">
        <v>136</v>
      </c>
      <c r="B21" t="s">
        <v>137</v>
      </c>
      <c r="C21" s="31">
        <v>44827</v>
      </c>
      <c r="D21" s="13">
        <v>700</v>
      </c>
    </row>
    <row r="22" spans="1:4" x14ac:dyDescent="0.25">
      <c r="A22" t="s">
        <v>142</v>
      </c>
      <c r="B22" t="s">
        <v>143</v>
      </c>
      <c r="C22" s="31">
        <v>44827</v>
      </c>
      <c r="D22" s="13">
        <v>2530</v>
      </c>
    </row>
    <row r="23" spans="1:4" x14ac:dyDescent="0.25">
      <c r="A23" t="s">
        <v>284</v>
      </c>
      <c r="B23" t="s">
        <v>128</v>
      </c>
      <c r="C23" s="31">
        <v>44827</v>
      </c>
      <c r="D23" s="13">
        <v>870</v>
      </c>
    </row>
    <row r="24" spans="1:4" x14ac:dyDescent="0.25">
      <c r="A24" t="s">
        <v>284</v>
      </c>
      <c r="B24" t="s">
        <v>128</v>
      </c>
      <c r="C24" s="31">
        <v>44827</v>
      </c>
      <c r="D24" s="13">
        <v>860</v>
      </c>
    </row>
    <row r="25" spans="1:4" x14ac:dyDescent="0.25">
      <c r="A25" t="s">
        <v>1071</v>
      </c>
      <c r="B25" t="s">
        <v>1072</v>
      </c>
      <c r="C25" s="31">
        <v>44827</v>
      </c>
      <c r="D25" s="13">
        <v>800</v>
      </c>
    </row>
    <row r="26" spans="1:4" x14ac:dyDescent="0.25">
      <c r="A26" t="s">
        <v>966</v>
      </c>
      <c r="B26" t="s">
        <v>965</v>
      </c>
      <c r="C26" s="31">
        <v>44828</v>
      </c>
      <c r="D26" s="13">
        <v>23000</v>
      </c>
    </row>
    <row r="27" spans="1:4" x14ac:dyDescent="0.25">
      <c r="A27" t="s">
        <v>499</v>
      </c>
      <c r="B27" t="s">
        <v>498</v>
      </c>
      <c r="C27" s="31">
        <v>44828</v>
      </c>
      <c r="D27" s="13">
        <v>3300</v>
      </c>
    </row>
    <row r="28" spans="1:4" x14ac:dyDescent="0.25">
      <c r="A28" t="s">
        <v>112</v>
      </c>
      <c r="B28" t="s">
        <v>113</v>
      </c>
      <c r="C28" s="31">
        <v>44828</v>
      </c>
      <c r="D28" s="13">
        <v>1112.557</v>
      </c>
    </row>
    <row r="29" spans="1:4" x14ac:dyDescent="0.25">
      <c r="A29" t="s">
        <v>284</v>
      </c>
      <c r="B29" t="s">
        <v>128</v>
      </c>
      <c r="C29" s="31">
        <v>44828</v>
      </c>
      <c r="D29" s="13">
        <v>870</v>
      </c>
    </row>
    <row r="30" spans="1:4" x14ac:dyDescent="0.25">
      <c r="A30" t="s">
        <v>693</v>
      </c>
      <c r="B30" t="s">
        <v>694</v>
      </c>
      <c r="C30" s="31">
        <v>44828</v>
      </c>
      <c r="D30" s="13">
        <v>1500</v>
      </c>
    </row>
    <row r="31" spans="1:4" x14ac:dyDescent="0.25">
      <c r="A31" t="s">
        <v>296</v>
      </c>
      <c r="B31" t="s">
        <v>287</v>
      </c>
      <c r="C31" s="31">
        <v>44829</v>
      </c>
      <c r="D31" s="13">
        <v>900</v>
      </c>
    </row>
    <row r="32" spans="1:4" x14ac:dyDescent="0.25">
      <c r="A32" t="s">
        <v>296</v>
      </c>
      <c r="B32" t="s">
        <v>287</v>
      </c>
      <c r="C32" s="31">
        <v>44829</v>
      </c>
      <c r="D32" s="13">
        <v>900</v>
      </c>
    </row>
    <row r="33" spans="1:4" x14ac:dyDescent="0.25">
      <c r="A33" t="s">
        <v>296</v>
      </c>
      <c r="B33" t="s">
        <v>287</v>
      </c>
      <c r="C33" s="31">
        <v>44829</v>
      </c>
      <c r="D33" s="13">
        <v>900</v>
      </c>
    </row>
    <row r="34" spans="1:4" x14ac:dyDescent="0.25">
      <c r="A34" t="s">
        <v>730</v>
      </c>
      <c r="B34" t="s">
        <v>401</v>
      </c>
      <c r="C34" s="31">
        <v>44829</v>
      </c>
      <c r="D34" s="13">
        <v>1574.585</v>
      </c>
    </row>
    <row r="35" spans="1:4" x14ac:dyDescent="0.25">
      <c r="A35" t="s">
        <v>625</v>
      </c>
      <c r="B35" t="s">
        <v>624</v>
      </c>
      <c r="C35" s="31">
        <v>44829</v>
      </c>
      <c r="D35" s="13">
        <v>578.08699999999999</v>
      </c>
    </row>
    <row r="36" spans="1:4" x14ac:dyDescent="0.25">
      <c r="A36" t="s">
        <v>399</v>
      </c>
      <c r="B36" t="s">
        <v>398</v>
      </c>
      <c r="C36" s="31">
        <v>44829</v>
      </c>
      <c r="D36" s="13">
        <v>2596.797</v>
      </c>
    </row>
    <row r="37" spans="1:4" x14ac:dyDescent="0.25">
      <c r="A37" t="s">
        <v>674</v>
      </c>
      <c r="B37" t="s">
        <v>673</v>
      </c>
      <c r="C37" s="31">
        <v>44829</v>
      </c>
      <c r="D37" s="13">
        <v>2520</v>
      </c>
    </row>
    <row r="38" spans="1:4" x14ac:dyDescent="0.25">
      <c r="A38" t="s">
        <v>980</v>
      </c>
      <c r="B38" t="s">
        <v>979</v>
      </c>
      <c r="C38" s="31">
        <v>44829</v>
      </c>
      <c r="D38" s="13">
        <v>2500</v>
      </c>
    </row>
    <row r="39" spans="1:4" x14ac:dyDescent="0.25">
      <c r="A39" t="s">
        <v>825</v>
      </c>
      <c r="B39" t="s">
        <v>824</v>
      </c>
      <c r="C39" s="31">
        <v>44829</v>
      </c>
      <c r="D39" s="13">
        <v>403.678</v>
      </c>
    </row>
    <row r="40" spans="1:4" x14ac:dyDescent="0.25">
      <c r="A40" t="s">
        <v>302</v>
      </c>
      <c r="B40" t="s">
        <v>301</v>
      </c>
      <c r="C40" s="31">
        <v>44829</v>
      </c>
      <c r="D40" s="13">
        <v>1078.2280000000001</v>
      </c>
    </row>
    <row r="41" spans="1:4" x14ac:dyDescent="0.25">
      <c r="A41" t="s">
        <v>289</v>
      </c>
      <c r="B41" t="s">
        <v>291</v>
      </c>
      <c r="C41" s="31">
        <v>44829</v>
      </c>
      <c r="D41" s="13">
        <v>2500</v>
      </c>
    </row>
    <row r="42" spans="1:4" x14ac:dyDescent="0.25">
      <c r="A42" t="s">
        <v>485</v>
      </c>
      <c r="B42" t="s">
        <v>893</v>
      </c>
      <c r="C42" s="31">
        <v>44829</v>
      </c>
      <c r="D42" s="13">
        <v>2236.56</v>
      </c>
    </row>
    <row r="43" spans="1:4" x14ac:dyDescent="0.25">
      <c r="A43" t="s">
        <v>847</v>
      </c>
      <c r="B43" t="s">
        <v>886</v>
      </c>
      <c r="C43" s="31">
        <v>44829</v>
      </c>
      <c r="D43" s="13">
        <v>2000</v>
      </c>
    </row>
    <row r="44" spans="1:4" x14ac:dyDescent="0.25">
      <c r="A44" t="s">
        <v>319</v>
      </c>
      <c r="B44" t="s">
        <v>314</v>
      </c>
      <c r="C44" s="31">
        <v>44829</v>
      </c>
      <c r="D44" s="13">
        <v>3000</v>
      </c>
    </row>
    <row r="45" spans="1:4" x14ac:dyDescent="0.25">
      <c r="A45" t="s">
        <v>811</v>
      </c>
      <c r="B45" t="s">
        <v>810</v>
      </c>
      <c r="C45" s="31">
        <v>44829</v>
      </c>
      <c r="D45" s="13">
        <v>1816.9069999999999</v>
      </c>
    </row>
    <row r="46" spans="1:4" x14ac:dyDescent="0.25">
      <c r="A46" t="s">
        <v>674</v>
      </c>
      <c r="B46" t="s">
        <v>673</v>
      </c>
      <c r="C46" s="31">
        <v>44829</v>
      </c>
      <c r="D46" s="13">
        <v>448</v>
      </c>
    </row>
    <row r="47" spans="1:4" x14ac:dyDescent="0.25">
      <c r="A47" t="s">
        <v>117</v>
      </c>
      <c r="B47" t="s">
        <v>118</v>
      </c>
      <c r="C47" s="31">
        <v>44829</v>
      </c>
      <c r="D47" s="13">
        <v>470</v>
      </c>
    </row>
    <row r="48" spans="1:4" x14ac:dyDescent="0.25">
      <c r="A48" t="s">
        <v>357</v>
      </c>
      <c r="B48" t="s">
        <v>356</v>
      </c>
      <c r="C48" s="31">
        <v>44829</v>
      </c>
      <c r="D48" s="13">
        <v>1155</v>
      </c>
    </row>
    <row r="49" spans="1:4" x14ac:dyDescent="0.25">
      <c r="A49" t="s">
        <v>117</v>
      </c>
      <c r="B49" t="s">
        <v>118</v>
      </c>
      <c r="C49" s="31">
        <v>44829</v>
      </c>
      <c r="D49" s="13">
        <v>1670</v>
      </c>
    </row>
    <row r="50" spans="1:4" x14ac:dyDescent="0.25">
      <c r="A50" t="s">
        <v>240</v>
      </c>
      <c r="B50" t="s">
        <v>179</v>
      </c>
      <c r="C50" s="31">
        <v>44829</v>
      </c>
      <c r="D50" s="13">
        <v>2038.6379999999999</v>
      </c>
    </row>
    <row r="51" spans="1:4" x14ac:dyDescent="0.25">
      <c r="A51" t="s">
        <v>1045</v>
      </c>
      <c r="B51" t="s">
        <v>1046</v>
      </c>
      <c r="C51" s="31">
        <v>44829</v>
      </c>
      <c r="D51" s="13">
        <v>1725.097</v>
      </c>
    </row>
    <row r="52" spans="1:4" x14ac:dyDescent="0.25">
      <c r="A52" t="s">
        <v>357</v>
      </c>
      <c r="B52" t="s">
        <v>356</v>
      </c>
      <c r="C52" s="31">
        <v>44829</v>
      </c>
      <c r="D52" s="13">
        <v>2212.9</v>
      </c>
    </row>
    <row r="53" spans="1:4" x14ac:dyDescent="0.25">
      <c r="A53" t="s">
        <v>284</v>
      </c>
      <c r="B53" t="s">
        <v>128</v>
      </c>
      <c r="C53" s="31">
        <v>44829</v>
      </c>
      <c r="D53" s="13">
        <v>865</v>
      </c>
    </row>
    <row r="54" spans="1:4" x14ac:dyDescent="0.25">
      <c r="A54" t="s">
        <v>786</v>
      </c>
      <c r="B54" t="s">
        <v>785</v>
      </c>
      <c r="C54" s="31">
        <v>44829</v>
      </c>
      <c r="D54" s="13">
        <v>5890.2520000000004</v>
      </c>
    </row>
    <row r="55" spans="1:4" x14ac:dyDescent="0.25">
      <c r="A55" t="s">
        <v>598</v>
      </c>
      <c r="B55" t="s">
        <v>599</v>
      </c>
      <c r="C55" s="31">
        <v>44829</v>
      </c>
      <c r="D55" s="13">
        <v>388.00700000000001</v>
      </c>
    </row>
    <row r="56" spans="1:4" x14ac:dyDescent="0.25">
      <c r="A56" t="s">
        <v>512</v>
      </c>
      <c r="B56" t="s">
        <v>511</v>
      </c>
      <c r="C56" s="31">
        <v>44829</v>
      </c>
      <c r="D56" s="13">
        <v>971.154</v>
      </c>
    </row>
    <row r="57" spans="1:4" x14ac:dyDescent="0.25">
      <c r="A57" t="s">
        <v>738</v>
      </c>
      <c r="B57" t="s">
        <v>737</v>
      </c>
      <c r="C57" s="31">
        <v>44829</v>
      </c>
      <c r="D57" s="13">
        <v>2216.6660000000002</v>
      </c>
    </row>
    <row r="58" spans="1:4" x14ac:dyDescent="0.25">
      <c r="A58" t="s">
        <v>626</v>
      </c>
      <c r="B58" t="s">
        <v>500</v>
      </c>
      <c r="C58" s="31">
        <v>44829</v>
      </c>
      <c r="D58" s="13">
        <v>1501.95</v>
      </c>
    </row>
    <row r="59" spans="1:4" x14ac:dyDescent="0.25">
      <c r="A59" t="s">
        <v>367</v>
      </c>
      <c r="B59" t="s">
        <v>366</v>
      </c>
      <c r="C59" s="31">
        <v>44829</v>
      </c>
      <c r="D59" s="13">
        <v>1050</v>
      </c>
    </row>
    <row r="60" spans="1:4" x14ac:dyDescent="0.25">
      <c r="A60" t="s">
        <v>960</v>
      </c>
      <c r="B60" t="s">
        <v>959</v>
      </c>
      <c r="C60" s="31">
        <v>44829</v>
      </c>
      <c r="D60" s="13">
        <v>2249.6280000000002</v>
      </c>
    </row>
    <row r="61" spans="1:4" x14ac:dyDescent="0.25">
      <c r="A61" t="s">
        <v>175</v>
      </c>
      <c r="B61" t="s">
        <v>176</v>
      </c>
      <c r="C61" s="31">
        <v>44829</v>
      </c>
      <c r="D61" s="13">
        <v>6889.723</v>
      </c>
    </row>
    <row r="62" spans="1:4" x14ac:dyDescent="0.25">
      <c r="A62" t="s">
        <v>108</v>
      </c>
      <c r="B62" t="s">
        <v>109</v>
      </c>
      <c r="C62" s="31">
        <v>44829</v>
      </c>
      <c r="D62" s="13">
        <v>2827.5</v>
      </c>
    </row>
    <row r="63" spans="1:4" x14ac:dyDescent="0.25">
      <c r="A63" t="s">
        <v>573</v>
      </c>
      <c r="B63" t="s">
        <v>572</v>
      </c>
      <c r="C63" s="31">
        <v>44830</v>
      </c>
      <c r="D63" s="13">
        <v>3673.8359999999998</v>
      </c>
    </row>
    <row r="64" spans="1:4" x14ac:dyDescent="0.25">
      <c r="A64" t="s">
        <v>674</v>
      </c>
      <c r="B64" t="s">
        <v>673</v>
      </c>
      <c r="C64" s="31">
        <v>44830</v>
      </c>
      <c r="D64" s="13">
        <v>1000</v>
      </c>
    </row>
    <row r="65" spans="1:4" x14ac:dyDescent="0.25">
      <c r="A65" t="s">
        <v>987</v>
      </c>
      <c r="B65" t="s">
        <v>986</v>
      </c>
      <c r="C65" s="31">
        <v>44830</v>
      </c>
      <c r="D65" s="13">
        <v>2216.0729999999999</v>
      </c>
    </row>
    <row r="66" spans="1:4" x14ac:dyDescent="0.25">
      <c r="A66" t="s">
        <v>142</v>
      </c>
      <c r="B66" t="s">
        <v>143</v>
      </c>
      <c r="C66" s="31">
        <v>44830</v>
      </c>
      <c r="D66" s="13">
        <v>1967.701</v>
      </c>
    </row>
    <row r="67" spans="1:4" x14ac:dyDescent="0.25">
      <c r="A67" t="s">
        <v>892</v>
      </c>
      <c r="B67" t="s">
        <v>891</v>
      </c>
      <c r="C67" s="31">
        <v>44830</v>
      </c>
      <c r="D67" s="13">
        <v>959.28300000000002</v>
      </c>
    </row>
    <row r="68" spans="1:4" x14ac:dyDescent="0.25">
      <c r="A68" t="s">
        <v>284</v>
      </c>
      <c r="B68" t="s">
        <v>128</v>
      </c>
      <c r="C68" s="31">
        <v>44830</v>
      </c>
      <c r="D68" s="13">
        <v>875</v>
      </c>
    </row>
    <row r="69" spans="1:4" x14ac:dyDescent="0.25">
      <c r="A69" t="s">
        <v>318</v>
      </c>
      <c r="B69" t="s">
        <v>144</v>
      </c>
      <c r="C69" s="31">
        <v>44830</v>
      </c>
      <c r="D69" s="13">
        <v>1300</v>
      </c>
    </row>
    <row r="70" spans="1:4" x14ac:dyDescent="0.25">
      <c r="A70" t="s">
        <v>373</v>
      </c>
      <c r="B70" t="s">
        <v>243</v>
      </c>
      <c r="C70" s="31">
        <v>44830</v>
      </c>
      <c r="D70" s="13">
        <v>15000</v>
      </c>
    </row>
    <row r="71" spans="1:4" x14ac:dyDescent="0.25">
      <c r="A71" t="s">
        <v>808</v>
      </c>
      <c r="B71" t="s">
        <v>807</v>
      </c>
      <c r="C71" s="31">
        <v>44830</v>
      </c>
      <c r="D71" s="13">
        <v>1130.1880000000001</v>
      </c>
    </row>
    <row r="72" spans="1:4" x14ac:dyDescent="0.25">
      <c r="A72" t="s">
        <v>110</v>
      </c>
      <c r="B72" t="s">
        <v>111</v>
      </c>
      <c r="C72" s="31">
        <v>44830</v>
      </c>
      <c r="D72" s="13">
        <v>1070</v>
      </c>
    </row>
    <row r="73" spans="1:4" x14ac:dyDescent="0.25">
      <c r="A73" t="s">
        <v>625</v>
      </c>
      <c r="B73" t="s">
        <v>624</v>
      </c>
      <c r="C73" s="31">
        <v>44831</v>
      </c>
      <c r="D73" s="13">
        <v>582.37199999999996</v>
      </c>
    </row>
    <row r="74" spans="1:4" x14ac:dyDescent="0.25">
      <c r="A74" t="s">
        <v>625</v>
      </c>
      <c r="B74" t="s">
        <v>624</v>
      </c>
      <c r="C74" s="31">
        <v>44831</v>
      </c>
      <c r="D74" s="13">
        <v>578.08699999999999</v>
      </c>
    </row>
    <row r="75" spans="1:4" x14ac:dyDescent="0.25">
      <c r="A75" t="s">
        <v>843</v>
      </c>
      <c r="B75" t="s">
        <v>842</v>
      </c>
      <c r="C75" s="31">
        <v>44831</v>
      </c>
      <c r="D75" s="13">
        <v>2166.6610000000001</v>
      </c>
    </row>
    <row r="76" spans="1:4" x14ac:dyDescent="0.25">
      <c r="A76" t="s">
        <v>138</v>
      </c>
      <c r="B76" t="s">
        <v>139</v>
      </c>
      <c r="C76" s="31">
        <v>44831</v>
      </c>
      <c r="D76" s="13">
        <v>10930.751</v>
      </c>
    </row>
    <row r="77" spans="1:4" x14ac:dyDescent="0.25">
      <c r="A77" t="s">
        <v>743</v>
      </c>
      <c r="B77" t="s">
        <v>742</v>
      </c>
      <c r="C77" s="31">
        <v>44831</v>
      </c>
      <c r="D77" s="13">
        <v>2087.3229999999999</v>
      </c>
    </row>
    <row r="78" spans="1:4" x14ac:dyDescent="0.25">
      <c r="A78" t="s">
        <v>112</v>
      </c>
      <c r="B78" t="s">
        <v>113</v>
      </c>
      <c r="C78" s="31">
        <v>44831</v>
      </c>
      <c r="D78" s="13">
        <v>1112.557</v>
      </c>
    </row>
    <row r="79" spans="1:4" x14ac:dyDescent="0.25">
      <c r="A79" t="s">
        <v>888</v>
      </c>
      <c r="B79" t="s">
        <v>887</v>
      </c>
      <c r="C79" s="31">
        <v>44831</v>
      </c>
      <c r="D79" s="13">
        <v>1800</v>
      </c>
    </row>
    <row r="80" spans="1:4" x14ac:dyDescent="0.25">
      <c r="A80" t="s">
        <v>1214</v>
      </c>
      <c r="B80" t="s">
        <v>1213</v>
      </c>
      <c r="C80" s="31">
        <v>44831</v>
      </c>
      <c r="D80" s="13">
        <v>5000</v>
      </c>
    </row>
    <row r="81" spans="1:4" x14ac:dyDescent="0.25">
      <c r="A81" t="s">
        <v>451</v>
      </c>
      <c r="B81" t="s">
        <v>239</v>
      </c>
      <c r="C81" s="31">
        <v>44832</v>
      </c>
      <c r="D81" s="13">
        <v>4528.8429999999998</v>
      </c>
    </row>
    <row r="82" spans="1:4" x14ac:dyDescent="0.25">
      <c r="A82" t="s">
        <v>843</v>
      </c>
      <c r="B82" t="s">
        <v>842</v>
      </c>
      <c r="C82" s="31">
        <v>44832</v>
      </c>
      <c r="D82" s="13">
        <v>3000</v>
      </c>
    </row>
    <row r="83" spans="1:4" x14ac:dyDescent="0.25">
      <c r="A83" t="s">
        <v>370</v>
      </c>
      <c r="B83" t="s">
        <v>290</v>
      </c>
      <c r="C83" s="31">
        <v>44832</v>
      </c>
      <c r="D83" s="13">
        <v>855.05600000000004</v>
      </c>
    </row>
    <row r="84" spans="1:4" x14ac:dyDescent="0.25">
      <c r="A84" t="s">
        <v>1020</v>
      </c>
      <c r="B84" t="s">
        <v>1021</v>
      </c>
      <c r="C84" s="31">
        <v>44832</v>
      </c>
      <c r="D84" s="13">
        <v>1707.827</v>
      </c>
    </row>
    <row r="85" spans="1:4" x14ac:dyDescent="0.25">
      <c r="A85" t="s">
        <v>579</v>
      </c>
      <c r="B85" t="s">
        <v>578</v>
      </c>
      <c r="C85" s="31">
        <v>44832</v>
      </c>
      <c r="D85" s="13">
        <v>1677.472</v>
      </c>
    </row>
    <row r="86" spans="1:4" x14ac:dyDescent="0.25">
      <c r="A86" t="s">
        <v>999</v>
      </c>
      <c r="B86" t="s">
        <v>1000</v>
      </c>
      <c r="C86" s="31">
        <v>44832</v>
      </c>
      <c r="D86" s="13">
        <v>213</v>
      </c>
    </row>
    <row r="87" spans="1:4" x14ac:dyDescent="0.25">
      <c r="A87" t="s">
        <v>284</v>
      </c>
      <c r="B87" t="s">
        <v>128</v>
      </c>
      <c r="C87" s="31">
        <v>44832</v>
      </c>
      <c r="D87" s="13">
        <v>880</v>
      </c>
    </row>
    <row r="88" spans="1:4" x14ac:dyDescent="0.25">
      <c r="A88" t="s">
        <v>917</v>
      </c>
      <c r="B88" t="s">
        <v>916</v>
      </c>
      <c r="C88" s="31">
        <v>44832</v>
      </c>
      <c r="D88" s="13">
        <v>3988.7959999999998</v>
      </c>
    </row>
    <row r="89" spans="1:4" x14ac:dyDescent="0.25">
      <c r="A89" t="s">
        <v>657</v>
      </c>
      <c r="B89" t="s">
        <v>656</v>
      </c>
      <c r="C89" s="31">
        <v>44832</v>
      </c>
      <c r="D89" s="13">
        <v>272.15800000000002</v>
      </c>
    </row>
    <row r="90" spans="1:4" x14ac:dyDescent="0.25">
      <c r="A90" t="s">
        <v>568</v>
      </c>
      <c r="B90" t="s">
        <v>548</v>
      </c>
      <c r="C90" s="31">
        <v>44832</v>
      </c>
      <c r="D90" s="13">
        <v>660.75699999999995</v>
      </c>
    </row>
    <row r="91" spans="1:4" x14ac:dyDescent="0.25">
      <c r="A91" t="s">
        <v>672</v>
      </c>
      <c r="B91" t="s">
        <v>671</v>
      </c>
      <c r="C91" s="31">
        <v>44832</v>
      </c>
      <c r="D91" s="13">
        <v>15000</v>
      </c>
    </row>
    <row r="92" spans="1:4" x14ac:dyDescent="0.25">
      <c r="A92" t="s">
        <v>823</v>
      </c>
      <c r="B92" t="s">
        <v>822</v>
      </c>
      <c r="C92" s="31">
        <v>44832</v>
      </c>
      <c r="D92" s="13">
        <v>1213.1300000000001</v>
      </c>
    </row>
    <row r="93" spans="1:4" x14ac:dyDescent="0.25">
      <c r="A93" t="s">
        <v>625</v>
      </c>
      <c r="B93" t="s">
        <v>624</v>
      </c>
      <c r="C93" s="31">
        <v>44833</v>
      </c>
      <c r="D93" s="13">
        <v>578.08699999999999</v>
      </c>
    </row>
    <row r="94" spans="1:4" x14ac:dyDescent="0.25">
      <c r="A94" t="s">
        <v>844</v>
      </c>
      <c r="B94" t="s">
        <v>474</v>
      </c>
      <c r="C94" s="31">
        <v>44833</v>
      </c>
      <c r="D94" s="13">
        <v>801.43600000000004</v>
      </c>
    </row>
    <row r="95" spans="1:4" x14ac:dyDescent="0.25">
      <c r="A95" t="s">
        <v>382</v>
      </c>
      <c r="B95" t="s">
        <v>381</v>
      </c>
      <c r="C95" s="31">
        <v>44833</v>
      </c>
      <c r="D95" s="13">
        <v>930</v>
      </c>
    </row>
    <row r="96" spans="1:4" x14ac:dyDescent="0.25">
      <c r="A96" t="s">
        <v>966</v>
      </c>
      <c r="B96" t="s">
        <v>965</v>
      </c>
      <c r="C96" s="31">
        <v>44833</v>
      </c>
      <c r="D96" s="13">
        <v>20533.649000000001</v>
      </c>
    </row>
    <row r="97" spans="1:4" x14ac:dyDescent="0.25">
      <c r="A97" t="s">
        <v>851</v>
      </c>
      <c r="B97" t="s">
        <v>850</v>
      </c>
      <c r="C97" s="31">
        <v>44833</v>
      </c>
      <c r="D97" s="13">
        <v>2330.5889999999999</v>
      </c>
    </row>
    <row r="98" spans="1:4" x14ac:dyDescent="0.25">
      <c r="A98" t="s">
        <v>862</v>
      </c>
      <c r="B98" t="s">
        <v>861</v>
      </c>
      <c r="C98" s="31">
        <v>44833</v>
      </c>
      <c r="D98" s="13">
        <v>396.11799999999999</v>
      </c>
    </row>
    <row r="99" spans="1:4" x14ac:dyDescent="0.25">
      <c r="A99" t="s">
        <v>980</v>
      </c>
      <c r="B99" t="s">
        <v>979</v>
      </c>
      <c r="C99" s="31">
        <v>44833</v>
      </c>
      <c r="D99" s="13">
        <v>500</v>
      </c>
    </row>
    <row r="100" spans="1:4" x14ac:dyDescent="0.25">
      <c r="A100" t="s">
        <v>951</v>
      </c>
      <c r="B100" t="s">
        <v>950</v>
      </c>
      <c r="C100" s="31">
        <v>44833</v>
      </c>
      <c r="D100" s="13">
        <v>725</v>
      </c>
    </row>
    <row r="101" spans="1:4" x14ac:dyDescent="0.25">
      <c r="A101" t="s">
        <v>958</v>
      </c>
      <c r="B101" t="s">
        <v>957</v>
      </c>
      <c r="C101" s="31">
        <v>44833</v>
      </c>
      <c r="D101" s="13">
        <v>1157.5309999999999</v>
      </c>
    </row>
    <row r="102" spans="1:4" x14ac:dyDescent="0.25">
      <c r="A102" t="s">
        <v>841</v>
      </c>
      <c r="B102" t="s">
        <v>840</v>
      </c>
      <c r="C102" s="31">
        <v>44833</v>
      </c>
      <c r="D102" s="13">
        <v>3830.17</v>
      </c>
    </row>
    <row r="103" spans="1:4" x14ac:dyDescent="0.25">
      <c r="A103" t="s">
        <v>890</v>
      </c>
      <c r="B103" t="s">
        <v>889</v>
      </c>
      <c r="C103" s="31">
        <v>44834</v>
      </c>
      <c r="D103" s="13">
        <v>1839.1079999999999</v>
      </c>
    </row>
    <row r="104" spans="1:4" x14ac:dyDescent="0.25">
      <c r="A104" t="s">
        <v>1088</v>
      </c>
      <c r="B104" t="s">
        <v>1089</v>
      </c>
      <c r="C104" s="31">
        <v>44834</v>
      </c>
      <c r="D104" s="13">
        <v>1149.5940000000001</v>
      </c>
    </row>
    <row r="105" spans="1:4" x14ac:dyDescent="0.25">
      <c r="A105" t="s">
        <v>604</v>
      </c>
      <c r="B105" t="s">
        <v>581</v>
      </c>
      <c r="C105" s="31">
        <v>44834</v>
      </c>
      <c r="D105" s="13">
        <v>726</v>
      </c>
    </row>
    <row r="106" spans="1:4" x14ac:dyDescent="0.25">
      <c r="A106" t="s">
        <v>625</v>
      </c>
      <c r="B106" t="s">
        <v>624</v>
      </c>
      <c r="C106" s="31">
        <v>44834</v>
      </c>
      <c r="D106" s="13">
        <v>582.37199999999996</v>
      </c>
    </row>
    <row r="107" spans="1:4" x14ac:dyDescent="0.25">
      <c r="A107" t="s">
        <v>983</v>
      </c>
      <c r="B107" t="s">
        <v>790</v>
      </c>
      <c r="C107" s="31">
        <v>44834</v>
      </c>
      <c r="D107" s="13">
        <v>1100</v>
      </c>
    </row>
    <row r="108" spans="1:4" x14ac:dyDescent="0.25">
      <c r="A108" t="s">
        <v>638</v>
      </c>
      <c r="B108" t="s">
        <v>264</v>
      </c>
      <c r="C108" s="31">
        <v>44834</v>
      </c>
      <c r="D108" s="13">
        <v>1734.7239999999999</v>
      </c>
    </row>
    <row r="109" spans="1:4" x14ac:dyDescent="0.25">
      <c r="A109" t="s">
        <v>754</v>
      </c>
      <c r="B109" t="s">
        <v>192</v>
      </c>
      <c r="C109" s="31">
        <v>44834</v>
      </c>
      <c r="D109" s="13">
        <v>3548.6129999999998</v>
      </c>
    </row>
    <row r="110" spans="1:4" x14ac:dyDescent="0.25">
      <c r="A110" t="s">
        <v>445</v>
      </c>
      <c r="B110" t="s">
        <v>174</v>
      </c>
      <c r="C110" s="31">
        <v>44834</v>
      </c>
      <c r="D110" s="13">
        <v>3375.58</v>
      </c>
    </row>
    <row r="111" spans="1:4" x14ac:dyDescent="0.25">
      <c r="A111" t="s">
        <v>730</v>
      </c>
      <c r="B111" t="s">
        <v>401</v>
      </c>
      <c r="C111" s="31">
        <v>44834</v>
      </c>
      <c r="D111" s="13">
        <v>1574.585</v>
      </c>
    </row>
    <row r="112" spans="1:4" x14ac:dyDescent="0.25">
      <c r="A112" t="s">
        <v>1016</v>
      </c>
      <c r="B112" t="s">
        <v>1017</v>
      </c>
      <c r="C112" s="31">
        <v>44834</v>
      </c>
      <c r="D112" s="13">
        <v>1212.366</v>
      </c>
    </row>
    <row r="113" spans="1:4" x14ac:dyDescent="0.25">
      <c r="A113" t="s">
        <v>1090</v>
      </c>
      <c r="B113" t="s">
        <v>863</v>
      </c>
      <c r="C113" s="31">
        <v>44834</v>
      </c>
      <c r="D113" s="13">
        <v>736.28599999999994</v>
      </c>
    </row>
    <row r="114" spans="1:4" x14ac:dyDescent="0.25">
      <c r="A114" t="s">
        <v>197</v>
      </c>
      <c r="B114" t="s">
        <v>182</v>
      </c>
      <c r="C114" s="31">
        <v>44834</v>
      </c>
      <c r="D114" s="13">
        <v>2653.8620000000001</v>
      </c>
    </row>
    <row r="115" spans="1:4" x14ac:dyDescent="0.25">
      <c r="A115" t="s">
        <v>1224</v>
      </c>
      <c r="B115" t="s">
        <v>1089</v>
      </c>
      <c r="C115" s="31">
        <v>44834</v>
      </c>
      <c r="D115" s="13">
        <v>1157.954</v>
      </c>
    </row>
    <row r="116" spans="1:4" x14ac:dyDescent="0.25">
      <c r="A116" t="s">
        <v>1091</v>
      </c>
      <c r="B116" t="s">
        <v>1092</v>
      </c>
      <c r="C116" s="31">
        <v>44834</v>
      </c>
      <c r="D116" s="13">
        <v>951.34100000000001</v>
      </c>
    </row>
    <row r="117" spans="1:4" x14ac:dyDescent="0.25">
      <c r="A117" t="s">
        <v>547</v>
      </c>
      <c r="B117" t="s">
        <v>375</v>
      </c>
      <c r="C117" s="31">
        <v>44834</v>
      </c>
      <c r="D117" s="13">
        <v>278.5</v>
      </c>
    </row>
    <row r="118" spans="1:4" x14ac:dyDescent="0.25">
      <c r="A118" t="s">
        <v>412</v>
      </c>
      <c r="B118" t="s">
        <v>444</v>
      </c>
      <c r="C118" s="31">
        <v>44834</v>
      </c>
      <c r="D118" s="13">
        <v>4315.0429999999997</v>
      </c>
    </row>
    <row r="119" spans="1:4" x14ac:dyDescent="0.25">
      <c r="A119" t="s">
        <v>514</v>
      </c>
      <c r="B119" t="s">
        <v>513</v>
      </c>
      <c r="C119" s="31">
        <v>44834</v>
      </c>
      <c r="D119" s="13">
        <v>1998.942</v>
      </c>
    </row>
    <row r="120" spans="1:4" x14ac:dyDescent="0.25">
      <c r="A120" t="s">
        <v>606</v>
      </c>
      <c r="B120" t="s">
        <v>605</v>
      </c>
      <c r="C120" s="31">
        <v>44834</v>
      </c>
      <c r="D120" s="13">
        <v>3558.6869999999999</v>
      </c>
    </row>
    <row r="121" spans="1:4" x14ac:dyDescent="0.25">
      <c r="A121" t="s">
        <v>925</v>
      </c>
      <c r="B121" t="s">
        <v>924</v>
      </c>
      <c r="C121" s="31">
        <v>44834</v>
      </c>
      <c r="D121" s="13">
        <v>2000</v>
      </c>
    </row>
    <row r="122" spans="1:4" x14ac:dyDescent="0.25">
      <c r="A122" t="s">
        <v>684</v>
      </c>
      <c r="B122" t="s">
        <v>685</v>
      </c>
      <c r="C122" s="31">
        <v>44834</v>
      </c>
      <c r="D122" s="13">
        <v>6066.3739999999998</v>
      </c>
    </row>
    <row r="123" spans="1:4" x14ac:dyDescent="0.25">
      <c r="A123" t="s">
        <v>418</v>
      </c>
      <c r="B123" t="s">
        <v>417</v>
      </c>
      <c r="C123" s="31">
        <v>44834</v>
      </c>
      <c r="D123" s="13">
        <v>3500</v>
      </c>
    </row>
    <row r="124" spans="1:4" x14ac:dyDescent="0.25">
      <c r="A124" t="s">
        <v>399</v>
      </c>
      <c r="B124" t="s">
        <v>398</v>
      </c>
      <c r="C124" s="31">
        <v>44834</v>
      </c>
      <c r="D124" s="13">
        <v>2981.297</v>
      </c>
    </row>
    <row r="125" spans="1:4" x14ac:dyDescent="0.25">
      <c r="A125" t="s">
        <v>606</v>
      </c>
      <c r="B125" t="s">
        <v>605</v>
      </c>
      <c r="C125" s="31">
        <v>44834</v>
      </c>
      <c r="D125" s="13">
        <v>2476.8440000000001</v>
      </c>
    </row>
    <row r="126" spans="1:4" x14ac:dyDescent="0.25">
      <c r="A126" t="s">
        <v>919</v>
      </c>
      <c r="B126" t="s">
        <v>918</v>
      </c>
      <c r="C126" s="31">
        <v>44834</v>
      </c>
      <c r="D126" s="13">
        <v>1907.271</v>
      </c>
    </row>
    <row r="127" spans="1:4" x14ac:dyDescent="0.25">
      <c r="A127" t="s">
        <v>645</v>
      </c>
      <c r="B127" t="s">
        <v>644</v>
      </c>
      <c r="C127" s="31">
        <v>44834</v>
      </c>
      <c r="D127" s="13">
        <v>1980</v>
      </c>
    </row>
    <row r="128" spans="1:4" x14ac:dyDescent="0.25">
      <c r="A128" t="s">
        <v>344</v>
      </c>
      <c r="B128" t="s">
        <v>343</v>
      </c>
      <c r="C128" s="31">
        <v>44834</v>
      </c>
      <c r="D128" s="13">
        <v>2200</v>
      </c>
    </row>
    <row r="129" spans="1:4" x14ac:dyDescent="0.25">
      <c r="A129" t="s">
        <v>100</v>
      </c>
      <c r="B129" t="s">
        <v>101</v>
      </c>
      <c r="C129" s="31">
        <v>44834</v>
      </c>
      <c r="D129" s="13">
        <v>3750</v>
      </c>
    </row>
    <row r="130" spans="1:4" x14ac:dyDescent="0.25">
      <c r="A130" t="s">
        <v>186</v>
      </c>
      <c r="B130" t="s">
        <v>187</v>
      </c>
      <c r="C130" s="31">
        <v>44834</v>
      </c>
      <c r="D130" s="13">
        <v>6012.3310000000001</v>
      </c>
    </row>
    <row r="131" spans="1:4" x14ac:dyDescent="0.25">
      <c r="A131" t="s">
        <v>819</v>
      </c>
      <c r="B131" t="s">
        <v>818</v>
      </c>
      <c r="C131" s="31">
        <v>44834</v>
      </c>
      <c r="D131" s="13">
        <v>5543.2250000000004</v>
      </c>
    </row>
    <row r="132" spans="1:4" x14ac:dyDescent="0.25">
      <c r="A132" t="s">
        <v>171</v>
      </c>
      <c r="B132" t="s">
        <v>172</v>
      </c>
      <c r="C132" s="31">
        <v>44834</v>
      </c>
      <c r="D132" s="13">
        <v>1003.949</v>
      </c>
    </row>
    <row r="133" spans="1:4" x14ac:dyDescent="0.25">
      <c r="A133" t="s">
        <v>715</v>
      </c>
      <c r="B133" t="s">
        <v>714</v>
      </c>
      <c r="C133" s="31">
        <v>44834</v>
      </c>
      <c r="D133" s="13">
        <v>2311.114</v>
      </c>
    </row>
    <row r="134" spans="1:4" x14ac:dyDescent="0.25">
      <c r="A134" t="s">
        <v>302</v>
      </c>
      <c r="B134" t="s">
        <v>301</v>
      </c>
      <c r="C134" s="31">
        <v>44834</v>
      </c>
      <c r="D134" s="13">
        <v>1078.2280000000001</v>
      </c>
    </row>
    <row r="135" spans="1:4" x14ac:dyDescent="0.25">
      <c r="A135" t="s">
        <v>717</v>
      </c>
      <c r="B135" t="s">
        <v>716</v>
      </c>
      <c r="C135" s="31">
        <v>44834</v>
      </c>
      <c r="D135" s="13">
        <v>3800</v>
      </c>
    </row>
    <row r="136" spans="1:4" x14ac:dyDescent="0.25">
      <c r="A136" t="s">
        <v>803</v>
      </c>
      <c r="B136" t="s">
        <v>802</v>
      </c>
      <c r="C136" s="31">
        <v>44834</v>
      </c>
      <c r="D136" s="13">
        <v>2000</v>
      </c>
    </row>
    <row r="137" spans="1:4" x14ac:dyDescent="0.25">
      <c r="A137" t="s">
        <v>499</v>
      </c>
      <c r="B137" t="s">
        <v>498</v>
      </c>
      <c r="C137" s="31">
        <v>44834</v>
      </c>
      <c r="D137" s="13">
        <v>3300</v>
      </c>
    </row>
    <row r="138" spans="1:4" x14ac:dyDescent="0.25">
      <c r="A138" t="s">
        <v>674</v>
      </c>
      <c r="B138" t="s">
        <v>673</v>
      </c>
      <c r="C138" s="31">
        <v>44834</v>
      </c>
      <c r="D138" s="13">
        <v>175</v>
      </c>
    </row>
    <row r="139" spans="1:4" x14ac:dyDescent="0.25">
      <c r="A139" t="s">
        <v>369</v>
      </c>
      <c r="B139" t="s">
        <v>368</v>
      </c>
      <c r="C139" s="31">
        <v>44834</v>
      </c>
      <c r="D139" s="13">
        <v>1094.52</v>
      </c>
    </row>
    <row r="140" spans="1:4" x14ac:dyDescent="0.25">
      <c r="A140" t="s">
        <v>681</v>
      </c>
      <c r="B140" t="s">
        <v>680</v>
      </c>
      <c r="C140" s="31">
        <v>44834</v>
      </c>
      <c r="D140" s="13">
        <v>1289.652</v>
      </c>
    </row>
    <row r="141" spans="1:4" x14ac:dyDescent="0.25">
      <c r="A141" t="s">
        <v>854</v>
      </c>
      <c r="B141" t="s">
        <v>853</v>
      </c>
      <c r="C141" s="31">
        <v>44834</v>
      </c>
      <c r="D141" s="13">
        <v>4134.1639999999998</v>
      </c>
    </row>
    <row r="142" spans="1:4" x14ac:dyDescent="0.25">
      <c r="A142" t="s">
        <v>1084</v>
      </c>
      <c r="B142" t="s">
        <v>1085</v>
      </c>
      <c r="C142" s="31">
        <v>44834</v>
      </c>
      <c r="D142" s="13">
        <v>1703.95</v>
      </c>
    </row>
    <row r="143" spans="1:4" x14ac:dyDescent="0.25">
      <c r="A143" t="s">
        <v>623</v>
      </c>
      <c r="B143" t="s">
        <v>622</v>
      </c>
      <c r="C143" s="31">
        <v>44834</v>
      </c>
      <c r="D143" s="13">
        <v>757.64700000000005</v>
      </c>
    </row>
    <row r="144" spans="1:4" x14ac:dyDescent="0.25">
      <c r="A144" t="s">
        <v>300</v>
      </c>
      <c r="B144" t="s">
        <v>299</v>
      </c>
      <c r="C144" s="31">
        <v>44834</v>
      </c>
      <c r="D144" s="13">
        <v>1864.578</v>
      </c>
    </row>
    <row r="145" spans="1:4" x14ac:dyDescent="0.25">
      <c r="A145" t="s">
        <v>717</v>
      </c>
      <c r="B145" t="s">
        <v>716</v>
      </c>
      <c r="C145" s="31">
        <v>44834</v>
      </c>
      <c r="D145" s="13">
        <v>3000</v>
      </c>
    </row>
    <row r="146" spans="1:4" x14ac:dyDescent="0.25">
      <c r="A146" t="s">
        <v>674</v>
      </c>
      <c r="B146" t="s">
        <v>673</v>
      </c>
      <c r="C146" s="31">
        <v>44834</v>
      </c>
      <c r="D146" s="13">
        <v>700</v>
      </c>
    </row>
    <row r="147" spans="1:4" x14ac:dyDescent="0.25">
      <c r="A147" t="s">
        <v>458</v>
      </c>
      <c r="B147" t="s">
        <v>457</v>
      </c>
      <c r="C147" s="31">
        <v>44834</v>
      </c>
      <c r="D147" s="13">
        <v>5000</v>
      </c>
    </row>
    <row r="148" spans="1:4" x14ac:dyDescent="0.25">
      <c r="A148" t="s">
        <v>516</v>
      </c>
      <c r="B148" t="s">
        <v>515</v>
      </c>
      <c r="C148" s="31">
        <v>44834</v>
      </c>
      <c r="D148" s="13">
        <v>1674.12</v>
      </c>
    </row>
    <row r="149" spans="1:4" x14ac:dyDescent="0.25">
      <c r="A149" t="s">
        <v>1086</v>
      </c>
      <c r="B149" t="s">
        <v>1087</v>
      </c>
      <c r="C149" s="31">
        <v>44834</v>
      </c>
      <c r="D149" s="13">
        <v>1889.76</v>
      </c>
    </row>
    <row r="150" spans="1:4" x14ac:dyDescent="0.25">
      <c r="A150" t="s">
        <v>899</v>
      </c>
      <c r="B150" t="s">
        <v>898</v>
      </c>
      <c r="C150" s="31">
        <v>44834</v>
      </c>
      <c r="D150" s="13">
        <v>2965.1179999999999</v>
      </c>
    </row>
    <row r="151" spans="1:4" x14ac:dyDescent="0.25">
      <c r="A151" t="s">
        <v>125</v>
      </c>
      <c r="B151" t="s">
        <v>126</v>
      </c>
      <c r="C151" s="31">
        <v>44834</v>
      </c>
      <c r="D151" s="13">
        <v>6190.7520000000004</v>
      </c>
    </row>
    <row r="152" spans="1:4" x14ac:dyDescent="0.25">
      <c r="A152" t="s">
        <v>1045</v>
      </c>
      <c r="B152" t="s">
        <v>1046</v>
      </c>
      <c r="C152" s="31">
        <v>44834</v>
      </c>
      <c r="D152" s="13">
        <v>2000</v>
      </c>
    </row>
    <row r="153" spans="1:4" x14ac:dyDescent="0.25">
      <c r="A153" t="s">
        <v>164</v>
      </c>
      <c r="B153" t="s">
        <v>165</v>
      </c>
      <c r="C153" s="31">
        <v>44834</v>
      </c>
      <c r="D153" s="13">
        <v>1278.0219999999999</v>
      </c>
    </row>
    <row r="154" spans="1:4" x14ac:dyDescent="0.25">
      <c r="A154" t="s">
        <v>130</v>
      </c>
      <c r="B154" t="s">
        <v>131</v>
      </c>
      <c r="C154" s="31">
        <v>44834</v>
      </c>
      <c r="D154" s="13">
        <v>5372.8689999999997</v>
      </c>
    </row>
    <row r="155" spans="1:4" x14ac:dyDescent="0.25">
      <c r="A155" t="s">
        <v>136</v>
      </c>
      <c r="B155" t="s">
        <v>137</v>
      </c>
      <c r="C155" s="31">
        <v>44834</v>
      </c>
      <c r="D155" s="13">
        <v>600</v>
      </c>
    </row>
    <row r="156" spans="1:4" x14ac:dyDescent="0.25">
      <c r="A156" t="s">
        <v>364</v>
      </c>
      <c r="B156" t="s">
        <v>363</v>
      </c>
      <c r="C156" s="31">
        <v>44834</v>
      </c>
      <c r="D156" s="13">
        <v>3062.384</v>
      </c>
    </row>
    <row r="157" spans="1:4" x14ac:dyDescent="0.25">
      <c r="A157" t="s">
        <v>180</v>
      </c>
      <c r="B157" t="s">
        <v>181</v>
      </c>
      <c r="C157" s="31">
        <v>44834</v>
      </c>
      <c r="D157" s="13">
        <v>5118.2960000000003</v>
      </c>
    </row>
    <row r="158" spans="1:4" x14ac:dyDescent="0.25">
      <c r="A158" t="s">
        <v>117</v>
      </c>
      <c r="B158" t="s">
        <v>118</v>
      </c>
      <c r="C158" s="31">
        <v>44834</v>
      </c>
      <c r="D158" s="13">
        <v>1670</v>
      </c>
    </row>
    <row r="159" spans="1:4" x14ac:dyDescent="0.25">
      <c r="A159" t="s">
        <v>119</v>
      </c>
      <c r="B159" t="s">
        <v>120</v>
      </c>
      <c r="C159" s="31">
        <v>44834</v>
      </c>
      <c r="D159" s="13">
        <v>3218.7890000000002</v>
      </c>
    </row>
    <row r="160" spans="1:4" x14ac:dyDescent="0.25">
      <c r="A160" t="s">
        <v>380</v>
      </c>
      <c r="B160" t="s">
        <v>379</v>
      </c>
      <c r="C160" s="31">
        <v>44834</v>
      </c>
      <c r="D160" s="13">
        <v>1942.422</v>
      </c>
    </row>
    <row r="161" spans="1:4" x14ac:dyDescent="0.25">
      <c r="A161" t="s">
        <v>322</v>
      </c>
      <c r="B161" t="s">
        <v>321</v>
      </c>
      <c r="C161" s="31">
        <v>44834</v>
      </c>
      <c r="D161" s="13">
        <v>2181.5859999999998</v>
      </c>
    </row>
    <row r="162" spans="1:4" x14ac:dyDescent="0.25">
      <c r="A162" t="s">
        <v>134</v>
      </c>
      <c r="B162" t="s">
        <v>135</v>
      </c>
      <c r="C162" s="31">
        <v>44834</v>
      </c>
      <c r="D162" s="13">
        <v>4935.0810000000001</v>
      </c>
    </row>
    <row r="163" spans="1:4" x14ac:dyDescent="0.25">
      <c r="A163" t="s">
        <v>827</v>
      </c>
      <c r="B163" t="s">
        <v>826</v>
      </c>
      <c r="C163" s="31">
        <v>44834</v>
      </c>
      <c r="D163" s="13">
        <v>100</v>
      </c>
    </row>
    <row r="164" spans="1:4" x14ac:dyDescent="0.25">
      <c r="A164" t="s">
        <v>342</v>
      </c>
      <c r="B164" t="s">
        <v>167</v>
      </c>
      <c r="C164" s="31">
        <v>44834</v>
      </c>
      <c r="D164" s="13">
        <v>1159.296</v>
      </c>
    </row>
    <row r="165" spans="1:4" x14ac:dyDescent="0.25">
      <c r="A165" t="s">
        <v>616</v>
      </c>
      <c r="B165" t="s">
        <v>150</v>
      </c>
      <c r="C165" s="31">
        <v>44834</v>
      </c>
      <c r="D165" s="13">
        <v>2836.5390000000002</v>
      </c>
    </row>
    <row r="166" spans="1:4" x14ac:dyDescent="0.25">
      <c r="A166" t="s">
        <v>616</v>
      </c>
      <c r="B166" t="s">
        <v>150</v>
      </c>
      <c r="C166" s="31">
        <v>44834</v>
      </c>
      <c r="D166" s="13">
        <v>4047.4949999999999</v>
      </c>
    </row>
    <row r="167" spans="1:4" x14ac:dyDescent="0.25">
      <c r="A167" t="s">
        <v>338</v>
      </c>
      <c r="B167" t="s">
        <v>166</v>
      </c>
      <c r="C167" s="31">
        <v>44834</v>
      </c>
      <c r="D167" s="13">
        <v>1184.4010000000001</v>
      </c>
    </row>
    <row r="168" spans="1:4" x14ac:dyDescent="0.25">
      <c r="A168" t="s">
        <v>390</v>
      </c>
      <c r="B168" t="s">
        <v>389</v>
      </c>
      <c r="C168" s="31">
        <v>44834</v>
      </c>
      <c r="D168" s="13">
        <v>5127.5460000000003</v>
      </c>
    </row>
    <row r="169" spans="1:4" x14ac:dyDescent="0.25">
      <c r="A169" t="s">
        <v>901</v>
      </c>
      <c r="B169" t="s">
        <v>900</v>
      </c>
      <c r="C169" s="31">
        <v>44834</v>
      </c>
      <c r="D169" s="13">
        <v>2377.3629999999998</v>
      </c>
    </row>
    <row r="170" spans="1:4" x14ac:dyDescent="0.25">
      <c r="A170" t="s">
        <v>530</v>
      </c>
      <c r="B170" t="s">
        <v>529</v>
      </c>
      <c r="C170" s="31">
        <v>44834</v>
      </c>
      <c r="D170" s="13">
        <v>734.55499999999995</v>
      </c>
    </row>
    <row r="171" spans="1:4" x14ac:dyDescent="0.25">
      <c r="A171" t="s">
        <v>856</v>
      </c>
      <c r="B171" t="s">
        <v>855</v>
      </c>
      <c r="C171" s="31">
        <v>44834</v>
      </c>
      <c r="D171" s="13">
        <v>1231.02</v>
      </c>
    </row>
    <row r="172" spans="1:4" x14ac:dyDescent="0.25">
      <c r="A172" t="s">
        <v>560</v>
      </c>
      <c r="B172" t="s">
        <v>559</v>
      </c>
      <c r="C172" s="31">
        <v>44834</v>
      </c>
      <c r="D172" s="13">
        <v>503.35700000000003</v>
      </c>
    </row>
    <row r="173" spans="1:4" x14ac:dyDescent="0.25">
      <c r="A173" t="s">
        <v>168</v>
      </c>
      <c r="B173" t="s">
        <v>268</v>
      </c>
      <c r="C173" s="31">
        <v>44834</v>
      </c>
      <c r="D173" s="13">
        <v>8222.75</v>
      </c>
    </row>
    <row r="174" spans="1:4" x14ac:dyDescent="0.25">
      <c r="A174" t="s">
        <v>1003</v>
      </c>
      <c r="B174" t="s">
        <v>1004</v>
      </c>
      <c r="C174" s="31">
        <v>44834</v>
      </c>
      <c r="D174" s="13">
        <v>2558.875</v>
      </c>
    </row>
    <row r="175" spans="1:4" x14ac:dyDescent="0.25">
      <c r="A175" t="s">
        <v>827</v>
      </c>
      <c r="B175" t="s">
        <v>826</v>
      </c>
      <c r="C175" s="31">
        <v>44834</v>
      </c>
      <c r="D175" s="13">
        <v>230</v>
      </c>
    </row>
    <row r="176" spans="1:4" x14ac:dyDescent="0.25">
      <c r="A176" t="s">
        <v>481</v>
      </c>
      <c r="B176" t="s">
        <v>467</v>
      </c>
      <c r="C176" s="31">
        <v>44834</v>
      </c>
      <c r="D176" s="13">
        <v>667.67700000000002</v>
      </c>
    </row>
    <row r="177" spans="1:4" x14ac:dyDescent="0.25">
      <c r="A177" t="s">
        <v>255</v>
      </c>
      <c r="B177" t="s">
        <v>104</v>
      </c>
      <c r="C177" s="31">
        <v>44834</v>
      </c>
      <c r="D177" s="13">
        <v>9000</v>
      </c>
    </row>
    <row r="178" spans="1:4" x14ac:dyDescent="0.25">
      <c r="A178" t="s">
        <v>112</v>
      </c>
      <c r="B178" t="s">
        <v>113</v>
      </c>
      <c r="C178" s="31">
        <v>44834</v>
      </c>
      <c r="D178" s="13">
        <v>1112.557</v>
      </c>
    </row>
    <row r="179" spans="1:4" x14ac:dyDescent="0.25">
      <c r="A179" t="s">
        <v>510</v>
      </c>
      <c r="B179" t="s">
        <v>149</v>
      </c>
      <c r="C179" s="31">
        <v>44834</v>
      </c>
      <c r="D179" s="13">
        <v>1497.338</v>
      </c>
    </row>
    <row r="180" spans="1:4" x14ac:dyDescent="0.25">
      <c r="A180" t="s">
        <v>505</v>
      </c>
      <c r="B180" t="s">
        <v>103</v>
      </c>
      <c r="C180" s="31">
        <v>44834</v>
      </c>
      <c r="D180" s="13">
        <v>1532.836</v>
      </c>
    </row>
    <row r="181" spans="1:4" x14ac:dyDescent="0.25">
      <c r="A181" t="s">
        <v>303</v>
      </c>
      <c r="B181" t="s">
        <v>106</v>
      </c>
      <c r="C181" s="31">
        <v>44834</v>
      </c>
      <c r="D181" s="13">
        <v>5060.1980000000003</v>
      </c>
    </row>
    <row r="182" spans="1:4" x14ac:dyDescent="0.25">
      <c r="A182" t="s">
        <v>492</v>
      </c>
      <c r="B182" t="s">
        <v>189</v>
      </c>
      <c r="C182" s="31">
        <v>44834</v>
      </c>
      <c r="D182" s="13">
        <v>2061.7199999999998</v>
      </c>
    </row>
    <row r="183" spans="1:4" x14ac:dyDescent="0.25">
      <c r="A183" t="s">
        <v>542</v>
      </c>
      <c r="B183" t="s">
        <v>200</v>
      </c>
      <c r="C183" s="31">
        <v>44834</v>
      </c>
      <c r="D183" s="13">
        <v>1000</v>
      </c>
    </row>
    <row r="184" spans="1:4" x14ac:dyDescent="0.25">
      <c r="A184" t="s">
        <v>1080</v>
      </c>
      <c r="B184" t="s">
        <v>1081</v>
      </c>
      <c r="C184" s="31">
        <v>44834</v>
      </c>
      <c r="D184" s="13">
        <v>2000</v>
      </c>
    </row>
    <row r="185" spans="1:4" x14ac:dyDescent="0.25">
      <c r="A185" t="s">
        <v>473</v>
      </c>
      <c r="B185" t="s">
        <v>414</v>
      </c>
      <c r="C185" s="31">
        <v>44834</v>
      </c>
      <c r="D185" s="13">
        <v>802.947</v>
      </c>
    </row>
    <row r="186" spans="1:4" x14ac:dyDescent="0.25">
      <c r="A186" t="s">
        <v>544</v>
      </c>
      <c r="B186" t="s">
        <v>543</v>
      </c>
      <c r="C186" s="31">
        <v>44834</v>
      </c>
      <c r="D186" s="13">
        <v>7779.9040000000005</v>
      </c>
    </row>
    <row r="187" spans="1:4" x14ac:dyDescent="0.25">
      <c r="A187" t="s">
        <v>512</v>
      </c>
      <c r="B187" t="s">
        <v>511</v>
      </c>
      <c r="C187" s="31">
        <v>44834</v>
      </c>
      <c r="D187" s="13">
        <v>971.15800000000002</v>
      </c>
    </row>
    <row r="188" spans="1:4" x14ac:dyDescent="0.25">
      <c r="A188" t="s">
        <v>642</v>
      </c>
      <c r="B188" t="s">
        <v>641</v>
      </c>
      <c r="C188" s="31">
        <v>44834</v>
      </c>
      <c r="D188" s="13">
        <v>1643.54</v>
      </c>
    </row>
    <row r="189" spans="1:4" x14ac:dyDescent="0.25">
      <c r="A189" t="s">
        <v>330</v>
      </c>
      <c r="B189" t="s">
        <v>329</v>
      </c>
      <c r="C189" s="31">
        <v>44834</v>
      </c>
      <c r="D189" s="13">
        <v>1000</v>
      </c>
    </row>
    <row r="190" spans="1:4" x14ac:dyDescent="0.25">
      <c r="A190" t="s">
        <v>502</v>
      </c>
      <c r="B190" t="s">
        <v>501</v>
      </c>
      <c r="C190" s="31">
        <v>44834</v>
      </c>
      <c r="D190" s="13">
        <v>894.55200000000002</v>
      </c>
    </row>
    <row r="191" spans="1:4" x14ac:dyDescent="0.25">
      <c r="A191" t="s">
        <v>556</v>
      </c>
      <c r="B191" t="s">
        <v>555</v>
      </c>
      <c r="C191" s="31">
        <v>44834</v>
      </c>
      <c r="D191" s="13">
        <v>1144.4860000000001</v>
      </c>
    </row>
    <row r="192" spans="1:4" x14ac:dyDescent="0.25">
      <c r="A192" t="s">
        <v>453</v>
      </c>
      <c r="B192" t="s">
        <v>425</v>
      </c>
      <c r="C192" s="31">
        <v>44834</v>
      </c>
      <c r="D192" s="13">
        <v>2831.846</v>
      </c>
    </row>
    <row r="193" spans="1:4" x14ac:dyDescent="0.25">
      <c r="A193" t="s">
        <v>462</v>
      </c>
      <c r="B193" t="s">
        <v>162</v>
      </c>
      <c r="C193" s="31">
        <v>44834</v>
      </c>
      <c r="D193" s="13">
        <v>9400.4150000000009</v>
      </c>
    </row>
    <row r="194" spans="1:4" x14ac:dyDescent="0.25">
      <c r="A194" t="s">
        <v>1001</v>
      </c>
      <c r="B194" t="s">
        <v>1002</v>
      </c>
      <c r="C194" s="31">
        <v>44834</v>
      </c>
      <c r="D194" s="13">
        <v>3963.97</v>
      </c>
    </row>
    <row r="195" spans="1:4" x14ac:dyDescent="0.25">
      <c r="A195" t="s">
        <v>306</v>
      </c>
      <c r="B195" t="s">
        <v>115</v>
      </c>
      <c r="C195" s="31">
        <v>44834</v>
      </c>
      <c r="D195" s="13">
        <v>2283.8449999999998</v>
      </c>
    </row>
    <row r="196" spans="1:4" x14ac:dyDescent="0.25">
      <c r="A196" t="s">
        <v>1028</v>
      </c>
      <c r="B196" t="s">
        <v>1029</v>
      </c>
      <c r="C196" s="31">
        <v>44834</v>
      </c>
      <c r="D196" s="13">
        <v>282.80900000000003</v>
      </c>
    </row>
    <row r="197" spans="1:4" x14ac:dyDescent="0.25">
      <c r="A197" t="s">
        <v>688</v>
      </c>
      <c r="B197" t="s">
        <v>689</v>
      </c>
      <c r="C197" s="31">
        <v>44834</v>
      </c>
      <c r="D197" s="13">
        <v>502.36700000000002</v>
      </c>
    </row>
    <row r="198" spans="1:4" x14ac:dyDescent="0.25">
      <c r="A198" t="s">
        <v>307</v>
      </c>
      <c r="B198" t="s">
        <v>141</v>
      </c>
      <c r="C198" s="31">
        <v>44834</v>
      </c>
      <c r="D198" s="13">
        <v>3000</v>
      </c>
    </row>
    <row r="199" spans="1:4" x14ac:dyDescent="0.25">
      <c r="A199" t="s">
        <v>741</v>
      </c>
      <c r="B199" t="s">
        <v>740</v>
      </c>
      <c r="C199" s="31">
        <v>44834</v>
      </c>
      <c r="D199" s="13">
        <v>1581.5160000000001</v>
      </c>
    </row>
    <row r="200" spans="1:4" x14ac:dyDescent="0.25">
      <c r="A200" t="s">
        <v>393</v>
      </c>
      <c r="B200" t="s">
        <v>159</v>
      </c>
      <c r="C200" s="31">
        <v>44834</v>
      </c>
      <c r="D200" s="13">
        <v>5959.8459999999995</v>
      </c>
    </row>
    <row r="201" spans="1:4" x14ac:dyDescent="0.25">
      <c r="A201" t="s">
        <v>618</v>
      </c>
      <c r="B201" t="s">
        <v>617</v>
      </c>
      <c r="C201" s="31">
        <v>44834</v>
      </c>
      <c r="D201" s="13">
        <v>2088.3850000000002</v>
      </c>
    </row>
    <row r="202" spans="1:4" x14ac:dyDescent="0.25">
      <c r="A202" t="s">
        <v>464</v>
      </c>
      <c r="B202" t="s">
        <v>202</v>
      </c>
      <c r="C202" s="31">
        <v>44834</v>
      </c>
      <c r="D202" s="13">
        <v>5468.7479999999996</v>
      </c>
    </row>
    <row r="203" spans="1:4" x14ac:dyDescent="0.25">
      <c r="A203" t="s">
        <v>482</v>
      </c>
      <c r="B203" t="s">
        <v>107</v>
      </c>
      <c r="C203" s="31">
        <v>44834</v>
      </c>
      <c r="D203" s="13">
        <v>3170</v>
      </c>
    </row>
    <row r="204" spans="1:4" x14ac:dyDescent="0.25">
      <c r="A204" t="s">
        <v>575</v>
      </c>
      <c r="B204" t="s">
        <v>574</v>
      </c>
      <c r="C204" s="31">
        <v>44834</v>
      </c>
      <c r="D204" s="13">
        <v>5941.527</v>
      </c>
    </row>
    <row r="205" spans="1:4" x14ac:dyDescent="0.25">
      <c r="A205" t="s">
        <v>705</v>
      </c>
      <c r="B205" t="s">
        <v>704</v>
      </c>
      <c r="C205" s="31">
        <v>44834</v>
      </c>
      <c r="D205" s="13">
        <v>6972.0749999999998</v>
      </c>
    </row>
    <row r="206" spans="1:4" x14ac:dyDescent="0.25">
      <c r="A206" t="s">
        <v>1078</v>
      </c>
      <c r="B206" t="s">
        <v>1079</v>
      </c>
      <c r="C206" s="31">
        <v>44834</v>
      </c>
      <c r="D206" s="13">
        <v>932.48299999999995</v>
      </c>
    </row>
    <row r="207" spans="1:4" x14ac:dyDescent="0.25">
      <c r="A207" t="s">
        <v>1010</v>
      </c>
      <c r="B207" t="s">
        <v>1011</v>
      </c>
      <c r="C207" s="31">
        <v>44834</v>
      </c>
      <c r="D207" s="13">
        <v>1118.1400000000001</v>
      </c>
    </row>
    <row r="208" spans="1:4" x14ac:dyDescent="0.25">
      <c r="A208" t="s">
        <v>738</v>
      </c>
      <c r="B208" t="s">
        <v>737</v>
      </c>
      <c r="C208" s="31">
        <v>44834</v>
      </c>
      <c r="D208" s="13">
        <v>2216.6660000000002</v>
      </c>
    </row>
    <row r="209" spans="1:4" x14ac:dyDescent="0.25">
      <c r="A209" t="s">
        <v>318</v>
      </c>
      <c r="B209" t="s">
        <v>144</v>
      </c>
      <c r="C209" s="31">
        <v>44834</v>
      </c>
      <c r="D209" s="13">
        <v>1300</v>
      </c>
    </row>
    <row r="210" spans="1:4" x14ac:dyDescent="0.25">
      <c r="A210" t="s">
        <v>309</v>
      </c>
      <c r="B210" t="s">
        <v>267</v>
      </c>
      <c r="C210" s="31">
        <v>44834</v>
      </c>
      <c r="D210" s="13">
        <v>2300</v>
      </c>
    </row>
    <row r="211" spans="1:4" x14ac:dyDescent="0.25">
      <c r="A211" t="s">
        <v>761</v>
      </c>
      <c r="B211" t="s">
        <v>760</v>
      </c>
      <c r="C211" s="31">
        <v>44834</v>
      </c>
      <c r="D211" s="13">
        <v>202.52199999999999</v>
      </c>
    </row>
    <row r="212" spans="1:4" x14ac:dyDescent="0.25">
      <c r="A212" t="s">
        <v>759</v>
      </c>
      <c r="B212" t="s">
        <v>758</v>
      </c>
      <c r="C212" s="31">
        <v>44834</v>
      </c>
      <c r="D212" s="13">
        <v>928.23800000000006</v>
      </c>
    </row>
    <row r="213" spans="1:4" x14ac:dyDescent="0.25">
      <c r="A213" t="s">
        <v>452</v>
      </c>
      <c r="B213" t="s">
        <v>394</v>
      </c>
      <c r="C213" s="31">
        <v>44834</v>
      </c>
      <c r="D213" s="13">
        <v>1360.645</v>
      </c>
    </row>
    <row r="214" spans="1:4" x14ac:dyDescent="0.25">
      <c r="A214" t="s">
        <v>757</v>
      </c>
      <c r="B214" t="s">
        <v>756</v>
      </c>
      <c r="C214" s="31">
        <v>44834</v>
      </c>
      <c r="D214" s="13">
        <v>3000</v>
      </c>
    </row>
    <row r="215" spans="1:4" x14ac:dyDescent="0.25">
      <c r="A215" t="s">
        <v>482</v>
      </c>
      <c r="B215" t="s">
        <v>107</v>
      </c>
      <c r="C215" s="31">
        <v>44834</v>
      </c>
      <c r="D215" s="13">
        <v>2895.4940000000001</v>
      </c>
    </row>
    <row r="216" spans="1:4" x14ac:dyDescent="0.25">
      <c r="A216" t="s">
        <v>839</v>
      </c>
      <c r="B216" t="s">
        <v>838</v>
      </c>
      <c r="C216" s="31">
        <v>44834</v>
      </c>
      <c r="D216" s="13">
        <v>754.36900000000003</v>
      </c>
    </row>
    <row r="217" spans="1:4" x14ac:dyDescent="0.25">
      <c r="A217" t="s">
        <v>830</v>
      </c>
      <c r="B217" t="s">
        <v>829</v>
      </c>
      <c r="C217" s="31">
        <v>44834</v>
      </c>
      <c r="D217" s="13">
        <v>2000</v>
      </c>
    </row>
    <row r="218" spans="1:4" x14ac:dyDescent="0.25">
      <c r="A218" t="s">
        <v>789</v>
      </c>
      <c r="B218" t="s">
        <v>788</v>
      </c>
      <c r="C218" s="31">
        <v>44834</v>
      </c>
      <c r="D218" s="13">
        <v>440.44400000000002</v>
      </c>
    </row>
    <row r="219" spans="1:4" x14ac:dyDescent="0.25">
      <c r="A219" t="s">
        <v>921</v>
      </c>
      <c r="B219" t="s">
        <v>920</v>
      </c>
      <c r="C219" s="31">
        <v>44834</v>
      </c>
      <c r="D219" s="13">
        <v>3552.241</v>
      </c>
    </row>
    <row r="220" spans="1:4" x14ac:dyDescent="0.25">
      <c r="A220" t="s">
        <v>241</v>
      </c>
      <c r="B220" t="s">
        <v>129</v>
      </c>
      <c r="C220" s="31">
        <v>44834</v>
      </c>
      <c r="D220" s="13">
        <v>4871.4160000000002</v>
      </c>
    </row>
    <row r="221" spans="1:4" x14ac:dyDescent="0.25">
      <c r="A221" t="s">
        <v>753</v>
      </c>
      <c r="B221" t="s">
        <v>902</v>
      </c>
      <c r="C221" s="31">
        <v>44834</v>
      </c>
      <c r="D221" s="13">
        <v>3091.6370000000002</v>
      </c>
    </row>
    <row r="222" spans="1:4" x14ac:dyDescent="0.25">
      <c r="A222" t="s">
        <v>703</v>
      </c>
      <c r="B222" t="s">
        <v>702</v>
      </c>
      <c r="C222" s="31">
        <v>44834</v>
      </c>
      <c r="D222" s="13">
        <v>598.48800000000006</v>
      </c>
    </row>
    <row r="223" spans="1:4" x14ac:dyDescent="0.25">
      <c r="A223" t="s">
        <v>956</v>
      </c>
      <c r="B223" t="s">
        <v>955</v>
      </c>
      <c r="C223" s="31">
        <v>44834</v>
      </c>
      <c r="D223" s="13">
        <v>4260.2569999999996</v>
      </c>
    </row>
    <row r="224" spans="1:4" x14ac:dyDescent="0.25">
      <c r="A224" t="s">
        <v>954</v>
      </c>
      <c r="B224" t="s">
        <v>450</v>
      </c>
      <c r="C224" s="31">
        <v>44834</v>
      </c>
      <c r="D224" s="13">
        <v>664.41700000000003</v>
      </c>
    </row>
    <row r="225" spans="1:4" x14ac:dyDescent="0.25">
      <c r="A225" t="s">
        <v>953</v>
      </c>
      <c r="B225" t="s">
        <v>701</v>
      </c>
      <c r="C225" s="31">
        <v>44834</v>
      </c>
      <c r="D225" s="13">
        <v>5018.9750000000004</v>
      </c>
    </row>
    <row r="226" spans="1:4" x14ac:dyDescent="0.25">
      <c r="A226" t="s">
        <v>372</v>
      </c>
      <c r="B226" t="s">
        <v>242</v>
      </c>
      <c r="C226" s="31">
        <v>44834</v>
      </c>
      <c r="D226" s="13">
        <v>1968.856</v>
      </c>
    </row>
    <row r="227" spans="1:4" x14ac:dyDescent="0.25">
      <c r="A227" t="s">
        <v>461</v>
      </c>
      <c r="B227" t="s">
        <v>161</v>
      </c>
      <c r="C227" s="31">
        <v>44834</v>
      </c>
      <c r="D227" s="13">
        <v>5000</v>
      </c>
    </row>
    <row r="228" spans="1:4" x14ac:dyDescent="0.25">
      <c r="A228" t="s">
        <v>949</v>
      </c>
      <c r="B228" t="s">
        <v>948</v>
      </c>
      <c r="C228" s="31">
        <v>44834</v>
      </c>
      <c r="D228" s="13">
        <v>1580</v>
      </c>
    </row>
    <row r="229" spans="1:4" x14ac:dyDescent="0.25">
      <c r="A229" t="s">
        <v>659</v>
      </c>
      <c r="B229" t="s">
        <v>658</v>
      </c>
      <c r="C229" s="31">
        <v>44834</v>
      </c>
      <c r="D229" s="13">
        <v>662.93299999999999</v>
      </c>
    </row>
    <row r="230" spans="1:4" x14ac:dyDescent="0.25">
      <c r="A230" t="s">
        <v>683</v>
      </c>
      <c r="B230" t="s">
        <v>682</v>
      </c>
      <c r="C230" s="31">
        <v>44834</v>
      </c>
      <c r="D230" s="13">
        <v>28287.656999999999</v>
      </c>
    </row>
    <row r="231" spans="1:4" x14ac:dyDescent="0.25">
      <c r="A231" t="s">
        <v>952</v>
      </c>
      <c r="B231" t="s">
        <v>828</v>
      </c>
      <c r="C231" s="31">
        <v>44834</v>
      </c>
      <c r="D231" s="13">
        <v>5234.165</v>
      </c>
    </row>
    <row r="232" spans="1:4" x14ac:dyDescent="0.25">
      <c r="A232" t="s">
        <v>643</v>
      </c>
      <c r="B232" t="s">
        <v>183</v>
      </c>
      <c r="C232" s="31">
        <v>44834</v>
      </c>
      <c r="D232" s="13">
        <v>1331.1410000000001</v>
      </c>
    </row>
    <row r="233" spans="1:4" x14ac:dyDescent="0.25">
      <c r="A233" t="s">
        <v>489</v>
      </c>
      <c r="B233" t="s">
        <v>488</v>
      </c>
      <c r="C233" s="31">
        <v>44834</v>
      </c>
      <c r="D233" s="13">
        <v>367.99299999999999</v>
      </c>
    </row>
    <row r="234" spans="1:4" x14ac:dyDescent="0.25">
      <c r="A234" t="s">
        <v>927</v>
      </c>
      <c r="B234" t="s">
        <v>926</v>
      </c>
      <c r="C234" s="31">
        <v>44834</v>
      </c>
      <c r="D234" s="13">
        <v>1283.0530000000001</v>
      </c>
    </row>
    <row r="235" spans="1:4" x14ac:dyDescent="0.25">
      <c r="A235" t="s">
        <v>620</v>
      </c>
      <c r="B235" t="s">
        <v>619</v>
      </c>
      <c r="C235" s="31">
        <v>44834</v>
      </c>
      <c r="D235" s="13">
        <v>2147.4589999999998</v>
      </c>
    </row>
    <row r="236" spans="1:4" x14ac:dyDescent="0.25">
      <c r="A236" t="s">
        <v>374</v>
      </c>
      <c r="B236" t="s">
        <v>339</v>
      </c>
      <c r="C236" s="31">
        <v>44834</v>
      </c>
      <c r="D236" s="13">
        <v>728.52599999999995</v>
      </c>
    </row>
    <row r="237" spans="1:4" x14ac:dyDescent="0.25">
      <c r="A237" t="s">
        <v>1047</v>
      </c>
      <c r="B237" t="s">
        <v>1048</v>
      </c>
      <c r="C237" s="31">
        <v>44834</v>
      </c>
      <c r="D237" s="13">
        <v>1295.1510000000001</v>
      </c>
    </row>
    <row r="238" spans="1:4" x14ac:dyDescent="0.25">
      <c r="A238" t="s">
        <v>741</v>
      </c>
      <c r="B238" t="s">
        <v>740</v>
      </c>
      <c r="C238" s="31">
        <v>44834</v>
      </c>
      <c r="D238" s="13">
        <v>2370.819</v>
      </c>
    </row>
    <row r="239" spans="1:4" x14ac:dyDescent="0.25">
      <c r="A239" t="s">
        <v>1022</v>
      </c>
      <c r="B239" t="s">
        <v>1023</v>
      </c>
      <c r="C239" s="31">
        <v>44834</v>
      </c>
      <c r="D239" s="13">
        <v>847.226</v>
      </c>
    </row>
    <row r="240" spans="1:4" x14ac:dyDescent="0.25">
      <c r="A240" t="s">
        <v>330</v>
      </c>
      <c r="B240" t="s">
        <v>329</v>
      </c>
      <c r="C240" s="31">
        <v>44834</v>
      </c>
      <c r="D240" s="13">
        <v>274.26600000000002</v>
      </c>
    </row>
    <row r="241" spans="1:4" x14ac:dyDescent="0.25">
      <c r="A241" t="s">
        <v>1071</v>
      </c>
      <c r="B241" t="s">
        <v>1072</v>
      </c>
      <c r="C241" s="31">
        <v>44834</v>
      </c>
      <c r="D241" s="13">
        <v>800</v>
      </c>
    </row>
    <row r="242" spans="1:4" x14ac:dyDescent="0.25">
      <c r="A242" t="s">
        <v>964</v>
      </c>
      <c r="B242" t="s">
        <v>963</v>
      </c>
      <c r="C242" s="31">
        <v>44834</v>
      </c>
      <c r="D242" s="13">
        <v>3890.2139999999999</v>
      </c>
    </row>
    <row r="243" spans="1:4" x14ac:dyDescent="0.25">
      <c r="A243" t="s">
        <v>1082</v>
      </c>
      <c r="B243" t="s">
        <v>1083</v>
      </c>
      <c r="C243" s="31">
        <v>44834</v>
      </c>
      <c r="D243" s="13">
        <v>433.82400000000001</v>
      </c>
    </row>
    <row r="244" spans="1:4" x14ac:dyDescent="0.25">
      <c r="A244" t="s">
        <v>121</v>
      </c>
      <c r="B244" t="s">
        <v>122</v>
      </c>
      <c r="C244" s="31">
        <v>44834</v>
      </c>
      <c r="D244" s="13">
        <v>2000</v>
      </c>
    </row>
    <row r="245" spans="1:4" x14ac:dyDescent="0.25">
      <c r="A245" t="s">
        <v>298</v>
      </c>
      <c r="B245" t="s">
        <v>288</v>
      </c>
      <c r="C245" s="31">
        <v>44834</v>
      </c>
      <c r="D245" s="13">
        <v>3845.0709999999999</v>
      </c>
    </row>
    <row r="246" spans="1:4" x14ac:dyDescent="0.25">
      <c r="A246" t="s">
        <v>554</v>
      </c>
      <c r="B246" t="s">
        <v>553</v>
      </c>
      <c r="C246" s="31">
        <v>44834</v>
      </c>
      <c r="D246" s="13">
        <v>3176.922</v>
      </c>
    </row>
    <row r="247" spans="1:4" x14ac:dyDescent="0.25">
      <c r="A247" t="s">
        <v>153</v>
      </c>
      <c r="B247" t="s">
        <v>154</v>
      </c>
      <c r="C247" s="31">
        <v>44834</v>
      </c>
      <c r="D247" s="13">
        <v>4394.5190000000002</v>
      </c>
    </row>
    <row r="248" spans="1:4" x14ac:dyDescent="0.25">
      <c r="A248" t="s">
        <v>821</v>
      </c>
      <c r="B248" t="s">
        <v>820</v>
      </c>
      <c r="C248" s="31">
        <v>44834</v>
      </c>
      <c r="D248" s="13">
        <v>2089.2860000000001</v>
      </c>
    </row>
    <row r="249" spans="1:4" x14ac:dyDescent="0.25">
      <c r="A249" t="s">
        <v>346</v>
      </c>
      <c r="B249" t="s">
        <v>345</v>
      </c>
      <c r="C249" s="31">
        <v>44834</v>
      </c>
      <c r="D249" s="13">
        <v>4230.8649999999998</v>
      </c>
    </row>
    <row r="250" spans="1:4" x14ac:dyDescent="0.25">
      <c r="A250" t="s">
        <v>110</v>
      </c>
      <c r="B250" t="s">
        <v>111</v>
      </c>
      <c r="C250" s="31">
        <v>44834</v>
      </c>
      <c r="D250" s="13">
        <v>1070.3050000000001</v>
      </c>
    </row>
    <row r="251" spans="1:4" x14ac:dyDescent="0.25">
      <c r="A251" t="s">
        <v>286</v>
      </c>
      <c r="B251" t="s">
        <v>285</v>
      </c>
      <c r="C251" s="31">
        <v>44834</v>
      </c>
      <c r="D251" s="13">
        <v>7848.384</v>
      </c>
    </row>
    <row r="252" spans="1:4" x14ac:dyDescent="0.25">
      <c r="A252" t="s">
        <v>252</v>
      </c>
      <c r="B252" t="s">
        <v>251</v>
      </c>
      <c r="C252" s="31">
        <v>44834</v>
      </c>
      <c r="D252" s="13">
        <v>4000</v>
      </c>
    </row>
    <row r="253" spans="1:4" x14ac:dyDescent="0.25">
      <c r="A253" t="s">
        <v>923</v>
      </c>
      <c r="B253" t="s">
        <v>922</v>
      </c>
      <c r="C253" s="31">
        <v>44834</v>
      </c>
      <c r="D253" s="13">
        <v>479.66300000000001</v>
      </c>
    </row>
    <row r="254" spans="1:4" x14ac:dyDescent="0.25">
      <c r="A254" t="s">
        <v>518</v>
      </c>
      <c r="B254" t="s">
        <v>517</v>
      </c>
      <c r="C254" s="31">
        <v>44834</v>
      </c>
      <c r="D254" s="13">
        <v>2765.5219999999999</v>
      </c>
    </row>
    <row r="255" spans="1:4" x14ac:dyDescent="0.25">
      <c r="A255" t="s">
        <v>405</v>
      </c>
      <c r="B255" t="s">
        <v>404</v>
      </c>
      <c r="C255" s="31">
        <v>44834</v>
      </c>
      <c r="D255" s="13">
        <v>4363.5640000000003</v>
      </c>
    </row>
    <row r="256" spans="1:4" x14ac:dyDescent="0.25">
      <c r="A256" t="s">
        <v>693</v>
      </c>
      <c r="B256" t="s">
        <v>694</v>
      </c>
      <c r="C256" s="31">
        <v>44834</v>
      </c>
      <c r="D256" s="13">
        <v>1487.4829999999999</v>
      </c>
    </row>
    <row r="257" spans="1:4" x14ac:dyDescent="0.25">
      <c r="A257" t="s">
        <v>728</v>
      </c>
      <c r="B257" t="s">
        <v>727</v>
      </c>
      <c r="C257" s="31">
        <v>44834</v>
      </c>
      <c r="D257" s="13">
        <v>2832.491</v>
      </c>
    </row>
    <row r="258" spans="1:4" x14ac:dyDescent="0.25">
      <c r="A258" t="s">
        <v>648</v>
      </c>
      <c r="B258" t="s">
        <v>647</v>
      </c>
      <c r="C258" s="31">
        <v>44834</v>
      </c>
      <c r="D258" s="13">
        <v>3000</v>
      </c>
    </row>
    <row r="259" spans="1:4" x14ac:dyDescent="0.25">
      <c r="A259" t="s">
        <v>1097</v>
      </c>
      <c r="B259" t="s">
        <v>1098</v>
      </c>
      <c r="C259" s="31">
        <v>44834</v>
      </c>
      <c r="D259" s="13">
        <v>5169.4030000000002</v>
      </c>
    </row>
    <row r="260" spans="1:4" x14ac:dyDescent="0.25">
      <c r="A260" t="s">
        <v>750</v>
      </c>
      <c r="B260" t="s">
        <v>751</v>
      </c>
      <c r="C260" s="31">
        <v>44834</v>
      </c>
      <c r="D260" s="13">
        <v>4048.0920000000001</v>
      </c>
    </row>
    <row r="261" spans="1:4" x14ac:dyDescent="0.25">
      <c r="A261" t="s">
        <v>312</v>
      </c>
      <c r="B261" t="s">
        <v>313</v>
      </c>
      <c r="C261" s="31">
        <v>44834</v>
      </c>
      <c r="D261" s="13">
        <v>2230.9989999999998</v>
      </c>
    </row>
    <row r="262" spans="1:4" x14ac:dyDescent="0.25">
      <c r="A262" t="s">
        <v>1093</v>
      </c>
      <c r="B262" t="s">
        <v>1094</v>
      </c>
      <c r="C262" s="31">
        <v>44834</v>
      </c>
      <c r="D262" s="13">
        <v>2072.5230000000001</v>
      </c>
    </row>
    <row r="263" spans="1:4" ht="15.75" thickBot="1" x14ac:dyDescent="0.3">
      <c r="A263" t="s">
        <v>1095</v>
      </c>
      <c r="B263" t="s">
        <v>1096</v>
      </c>
      <c r="C263" s="31">
        <v>44834</v>
      </c>
      <c r="D263" s="13">
        <v>1685.973</v>
      </c>
    </row>
    <row r="264" spans="1:4" ht="15.75" thickBot="1" x14ac:dyDescent="0.3">
      <c r="A264" s="670" t="s">
        <v>718</v>
      </c>
      <c r="B264" s="671"/>
      <c r="C264" s="671"/>
      <c r="D264" s="310">
        <f>SUM(D2:D263)</f>
        <v>691341.80499999982</v>
      </c>
    </row>
    <row r="265" spans="1:4" x14ac:dyDescent="0.25">
      <c r="A265" t="s">
        <v>638</v>
      </c>
      <c r="B265" t="s">
        <v>264</v>
      </c>
      <c r="C265" s="31">
        <v>44835</v>
      </c>
      <c r="D265" s="13">
        <v>3000</v>
      </c>
    </row>
    <row r="266" spans="1:4" x14ac:dyDescent="0.25">
      <c r="A266" t="s">
        <v>686</v>
      </c>
      <c r="B266" t="s">
        <v>687</v>
      </c>
      <c r="C266" s="31">
        <v>44835</v>
      </c>
      <c r="D266" s="13">
        <v>7477.3720000000003</v>
      </c>
    </row>
    <row r="267" spans="1:4" x14ac:dyDescent="0.25">
      <c r="A267" t="s">
        <v>352</v>
      </c>
      <c r="B267" t="s">
        <v>351</v>
      </c>
      <c r="C267" s="31">
        <v>44835</v>
      </c>
      <c r="D267" s="13">
        <v>10299.921</v>
      </c>
    </row>
    <row r="268" spans="1:4" x14ac:dyDescent="0.25">
      <c r="A268" t="s">
        <v>352</v>
      </c>
      <c r="B268" t="s">
        <v>351</v>
      </c>
      <c r="C268" s="31">
        <v>44835</v>
      </c>
      <c r="D268" s="13">
        <v>15992.406999999999</v>
      </c>
    </row>
    <row r="269" spans="1:4" x14ac:dyDescent="0.25">
      <c r="A269" t="s">
        <v>319</v>
      </c>
      <c r="B269" t="s">
        <v>314</v>
      </c>
      <c r="C269" s="31">
        <v>44835</v>
      </c>
      <c r="D269" s="13">
        <v>2000</v>
      </c>
    </row>
    <row r="270" spans="1:4" x14ac:dyDescent="0.25">
      <c r="A270" t="s">
        <v>289</v>
      </c>
      <c r="B270" t="s">
        <v>291</v>
      </c>
      <c r="C270" s="31">
        <v>44835</v>
      </c>
      <c r="D270" s="13">
        <v>1518.2329999999999</v>
      </c>
    </row>
    <row r="271" spans="1:4" x14ac:dyDescent="0.25">
      <c r="A271" t="s">
        <v>558</v>
      </c>
      <c r="B271" t="s">
        <v>557</v>
      </c>
      <c r="C271" s="31">
        <v>44835</v>
      </c>
      <c r="D271" s="13">
        <v>2105</v>
      </c>
    </row>
    <row r="272" spans="1:4" x14ac:dyDescent="0.25">
      <c r="A272" t="s">
        <v>558</v>
      </c>
      <c r="B272" t="s">
        <v>557</v>
      </c>
      <c r="C272" s="31">
        <v>44835</v>
      </c>
      <c r="D272" s="13">
        <v>1700</v>
      </c>
    </row>
    <row r="273" spans="1:4" x14ac:dyDescent="0.25">
      <c r="A273" t="s">
        <v>1073</v>
      </c>
      <c r="B273" t="s">
        <v>930</v>
      </c>
      <c r="C273" s="31">
        <v>44835</v>
      </c>
      <c r="D273" s="13">
        <v>2295.0630000000001</v>
      </c>
    </row>
    <row r="274" spans="1:4" x14ac:dyDescent="0.25">
      <c r="A274" t="s">
        <v>1099</v>
      </c>
      <c r="B274" t="s">
        <v>1100</v>
      </c>
      <c r="C274" s="31">
        <v>44835</v>
      </c>
      <c r="D274" s="13">
        <v>1440</v>
      </c>
    </row>
    <row r="275" spans="1:4" x14ac:dyDescent="0.25">
      <c r="A275" t="s">
        <v>461</v>
      </c>
      <c r="B275" t="s">
        <v>161</v>
      </c>
      <c r="C275" s="31">
        <v>44835</v>
      </c>
      <c r="D275" s="13">
        <v>3000</v>
      </c>
    </row>
    <row r="276" spans="1:4" x14ac:dyDescent="0.25">
      <c r="A276" t="s">
        <v>1030</v>
      </c>
      <c r="B276" t="s">
        <v>1031</v>
      </c>
      <c r="C276" s="31">
        <v>44835</v>
      </c>
      <c r="D276" s="13">
        <v>532.88</v>
      </c>
    </row>
    <row r="277" spans="1:4" x14ac:dyDescent="0.25">
      <c r="A277" t="s">
        <v>298</v>
      </c>
      <c r="B277" t="s">
        <v>288</v>
      </c>
      <c r="C277" s="31">
        <v>44835</v>
      </c>
      <c r="D277" s="13">
        <v>2122.105</v>
      </c>
    </row>
    <row r="278" spans="1:4" x14ac:dyDescent="0.25">
      <c r="A278" t="s">
        <v>613</v>
      </c>
      <c r="B278" t="s">
        <v>612</v>
      </c>
      <c r="C278" s="31">
        <v>44836</v>
      </c>
      <c r="D278" s="13">
        <v>1614.49</v>
      </c>
    </row>
    <row r="279" spans="1:4" x14ac:dyDescent="0.25">
      <c r="A279" t="s">
        <v>962</v>
      </c>
      <c r="B279" t="s">
        <v>961</v>
      </c>
      <c r="C279" s="31">
        <v>44836</v>
      </c>
      <c r="D279" s="13">
        <v>250</v>
      </c>
    </row>
    <row r="280" spans="1:4" x14ac:dyDescent="0.25">
      <c r="A280" t="s">
        <v>466</v>
      </c>
      <c r="B280" t="s">
        <v>140</v>
      </c>
      <c r="C280" s="31">
        <v>44836</v>
      </c>
      <c r="D280" s="13">
        <v>1526.0550000000001</v>
      </c>
    </row>
    <row r="281" spans="1:4" x14ac:dyDescent="0.25">
      <c r="A281" t="s">
        <v>625</v>
      </c>
      <c r="B281" t="s">
        <v>624</v>
      </c>
      <c r="C281" s="31">
        <v>44837</v>
      </c>
      <c r="D281" s="13">
        <v>578.08699999999999</v>
      </c>
    </row>
    <row r="282" spans="1:4" x14ac:dyDescent="0.25">
      <c r="A282" t="s">
        <v>458</v>
      </c>
      <c r="B282" t="s">
        <v>457</v>
      </c>
      <c r="C282" s="31">
        <v>44837</v>
      </c>
      <c r="D282" s="13">
        <v>1300</v>
      </c>
    </row>
    <row r="283" spans="1:4" x14ac:dyDescent="0.25">
      <c r="A283" t="s">
        <v>681</v>
      </c>
      <c r="B283" t="s">
        <v>680</v>
      </c>
      <c r="C283" s="31">
        <v>44837</v>
      </c>
      <c r="D283" s="13">
        <v>2000</v>
      </c>
    </row>
    <row r="284" spans="1:4" x14ac:dyDescent="0.25">
      <c r="A284" t="s">
        <v>142</v>
      </c>
      <c r="B284" t="s">
        <v>143</v>
      </c>
      <c r="C284" s="31">
        <v>44837</v>
      </c>
      <c r="D284" s="13">
        <v>2500</v>
      </c>
    </row>
    <row r="285" spans="1:4" x14ac:dyDescent="0.25">
      <c r="A285" t="s">
        <v>672</v>
      </c>
      <c r="B285" t="s">
        <v>671</v>
      </c>
      <c r="C285" s="31">
        <v>44837</v>
      </c>
      <c r="D285" s="13">
        <v>10000</v>
      </c>
    </row>
    <row r="286" spans="1:4" x14ac:dyDescent="0.25">
      <c r="A286" t="s">
        <v>370</v>
      </c>
      <c r="B286" t="s">
        <v>290</v>
      </c>
      <c r="C286" s="31">
        <v>44838</v>
      </c>
      <c r="D286" s="13">
        <v>2500</v>
      </c>
    </row>
    <row r="287" spans="1:4" x14ac:dyDescent="0.25">
      <c r="A287" t="s">
        <v>843</v>
      </c>
      <c r="B287" t="s">
        <v>842</v>
      </c>
      <c r="C287" s="31">
        <v>44838</v>
      </c>
      <c r="D287" s="13">
        <v>3900</v>
      </c>
    </row>
    <row r="288" spans="1:4" x14ac:dyDescent="0.25">
      <c r="A288" t="s">
        <v>700</v>
      </c>
      <c r="B288" t="s">
        <v>699</v>
      </c>
      <c r="C288" s="31">
        <v>44838</v>
      </c>
      <c r="D288" s="13">
        <v>1000</v>
      </c>
    </row>
    <row r="289" spans="1:4" x14ac:dyDescent="0.25">
      <c r="A289" t="s">
        <v>157</v>
      </c>
      <c r="B289" t="s">
        <v>158</v>
      </c>
      <c r="C289" s="31">
        <v>44838</v>
      </c>
      <c r="D289" s="13">
        <v>2637.7950000000001</v>
      </c>
    </row>
    <row r="290" spans="1:4" x14ac:dyDescent="0.25">
      <c r="A290" t="s">
        <v>296</v>
      </c>
      <c r="B290" t="s">
        <v>287</v>
      </c>
      <c r="C290" s="31">
        <v>44839</v>
      </c>
      <c r="D290" s="13">
        <v>868.79399999999998</v>
      </c>
    </row>
    <row r="291" spans="1:4" x14ac:dyDescent="0.25">
      <c r="A291" t="s">
        <v>994</v>
      </c>
      <c r="B291" t="s">
        <v>993</v>
      </c>
      <c r="C291" s="31">
        <v>44839</v>
      </c>
      <c r="D291" s="13">
        <v>2000</v>
      </c>
    </row>
    <row r="292" spans="1:4" x14ac:dyDescent="0.25">
      <c r="A292" t="s">
        <v>1101</v>
      </c>
      <c r="B292" t="s">
        <v>762</v>
      </c>
      <c r="C292" s="31">
        <v>44839</v>
      </c>
      <c r="D292" s="13">
        <v>2000</v>
      </c>
    </row>
    <row r="293" spans="1:4" x14ac:dyDescent="0.25">
      <c r="A293" t="s">
        <v>1222</v>
      </c>
      <c r="B293" t="s">
        <v>1221</v>
      </c>
      <c r="C293" s="31">
        <v>44839</v>
      </c>
      <c r="D293" s="13">
        <v>5918.973</v>
      </c>
    </row>
    <row r="294" spans="1:4" x14ac:dyDescent="0.25">
      <c r="A294" t="s">
        <v>638</v>
      </c>
      <c r="B294" t="s">
        <v>264</v>
      </c>
      <c r="C294" s="31">
        <v>44839</v>
      </c>
      <c r="D294" s="13">
        <v>3000</v>
      </c>
    </row>
    <row r="295" spans="1:4" x14ac:dyDescent="0.25">
      <c r="A295" t="s">
        <v>99</v>
      </c>
      <c r="B295" t="s">
        <v>266</v>
      </c>
      <c r="C295" s="31">
        <v>44839</v>
      </c>
      <c r="D295" s="13">
        <v>5000</v>
      </c>
    </row>
    <row r="296" spans="1:4" x14ac:dyDescent="0.25">
      <c r="A296" t="s">
        <v>606</v>
      </c>
      <c r="B296" t="s">
        <v>605</v>
      </c>
      <c r="C296" s="31">
        <v>44839</v>
      </c>
      <c r="D296" s="13">
        <v>3680.2350000000001</v>
      </c>
    </row>
    <row r="297" spans="1:4" x14ac:dyDescent="0.25">
      <c r="A297" t="s">
        <v>499</v>
      </c>
      <c r="B297" t="s">
        <v>498</v>
      </c>
      <c r="C297" s="31">
        <v>44839</v>
      </c>
      <c r="D297" s="13">
        <v>3300</v>
      </c>
    </row>
    <row r="298" spans="1:4" x14ac:dyDescent="0.25">
      <c r="A298" t="s">
        <v>132</v>
      </c>
      <c r="B298" t="s">
        <v>133</v>
      </c>
      <c r="C298" s="31">
        <v>44839</v>
      </c>
      <c r="D298" s="13">
        <v>1800.865</v>
      </c>
    </row>
    <row r="299" spans="1:4" x14ac:dyDescent="0.25">
      <c r="A299" t="s">
        <v>171</v>
      </c>
      <c r="B299" t="s">
        <v>172</v>
      </c>
      <c r="C299" s="31">
        <v>44839</v>
      </c>
      <c r="D299" s="13">
        <v>1500</v>
      </c>
    </row>
    <row r="300" spans="1:4" x14ac:dyDescent="0.25">
      <c r="A300" t="s">
        <v>136</v>
      </c>
      <c r="B300" t="s">
        <v>137</v>
      </c>
      <c r="C300" s="31">
        <v>44839</v>
      </c>
      <c r="D300" s="13">
        <v>896.327</v>
      </c>
    </row>
    <row r="301" spans="1:4" x14ac:dyDescent="0.25">
      <c r="A301" t="s">
        <v>577</v>
      </c>
      <c r="B301" t="s">
        <v>576</v>
      </c>
      <c r="C301" s="31">
        <v>44839</v>
      </c>
      <c r="D301" s="13">
        <v>2409.9009999999998</v>
      </c>
    </row>
    <row r="302" spans="1:4" x14ac:dyDescent="0.25">
      <c r="A302" t="s">
        <v>168</v>
      </c>
      <c r="B302" t="s">
        <v>268</v>
      </c>
      <c r="C302" s="31">
        <v>44839</v>
      </c>
      <c r="D302" s="13">
        <v>8200</v>
      </c>
    </row>
    <row r="303" spans="1:4" x14ac:dyDescent="0.25">
      <c r="A303" t="s">
        <v>142</v>
      </c>
      <c r="B303" t="s">
        <v>143</v>
      </c>
      <c r="C303" s="31">
        <v>44839</v>
      </c>
      <c r="D303" s="13">
        <v>2510</v>
      </c>
    </row>
    <row r="304" spans="1:4" x14ac:dyDescent="0.25">
      <c r="A304" t="s">
        <v>620</v>
      </c>
      <c r="B304" t="s">
        <v>619</v>
      </c>
      <c r="C304" s="31">
        <v>44839</v>
      </c>
      <c r="D304" s="13">
        <v>1806.79</v>
      </c>
    </row>
    <row r="305" spans="1:4" x14ac:dyDescent="0.25">
      <c r="A305" t="s">
        <v>512</v>
      </c>
      <c r="B305" t="s">
        <v>511</v>
      </c>
      <c r="C305" s="31">
        <v>44839</v>
      </c>
      <c r="D305" s="13">
        <v>1500</v>
      </c>
    </row>
    <row r="306" spans="1:4" x14ac:dyDescent="0.25">
      <c r="A306" t="s">
        <v>330</v>
      </c>
      <c r="B306" t="s">
        <v>329</v>
      </c>
      <c r="C306" s="31">
        <v>44839</v>
      </c>
      <c r="D306" s="13">
        <v>1122.8209999999999</v>
      </c>
    </row>
    <row r="307" spans="1:4" x14ac:dyDescent="0.25">
      <c r="A307" t="s">
        <v>365</v>
      </c>
      <c r="B307" t="s">
        <v>105</v>
      </c>
      <c r="C307" s="31">
        <v>44839</v>
      </c>
      <c r="D307" s="13">
        <v>1401.6310000000001</v>
      </c>
    </row>
    <row r="308" spans="1:4" x14ac:dyDescent="0.25">
      <c r="A308" t="s">
        <v>377</v>
      </c>
      <c r="B308" t="s">
        <v>173</v>
      </c>
      <c r="C308" s="31">
        <v>44839</v>
      </c>
      <c r="D308" s="13">
        <v>2087.2809999999999</v>
      </c>
    </row>
    <row r="309" spans="1:4" x14ac:dyDescent="0.25">
      <c r="A309" t="s">
        <v>112</v>
      </c>
      <c r="B309" t="s">
        <v>113</v>
      </c>
      <c r="C309" s="31">
        <v>44839</v>
      </c>
      <c r="D309" s="13">
        <v>1177.941</v>
      </c>
    </row>
    <row r="310" spans="1:4" x14ac:dyDescent="0.25">
      <c r="A310" t="s">
        <v>373</v>
      </c>
      <c r="B310" t="s">
        <v>243</v>
      </c>
      <c r="C310" s="31">
        <v>44839</v>
      </c>
      <c r="D310" s="13">
        <v>9822.9470000000001</v>
      </c>
    </row>
    <row r="311" spans="1:4" x14ac:dyDescent="0.25">
      <c r="A311" t="s">
        <v>522</v>
      </c>
      <c r="B311" t="s">
        <v>521</v>
      </c>
      <c r="C311" s="31">
        <v>44839</v>
      </c>
      <c r="D311" s="13">
        <v>4461.1899999999996</v>
      </c>
    </row>
    <row r="312" spans="1:4" x14ac:dyDescent="0.25">
      <c r="A312" t="s">
        <v>386</v>
      </c>
      <c r="B312" t="s">
        <v>282</v>
      </c>
      <c r="C312" s="31">
        <v>44839</v>
      </c>
      <c r="D312" s="13">
        <v>4620.5990000000002</v>
      </c>
    </row>
    <row r="313" spans="1:4" x14ac:dyDescent="0.25">
      <c r="A313" t="s">
        <v>629</v>
      </c>
      <c r="B313" t="s">
        <v>146</v>
      </c>
      <c r="C313" s="31">
        <v>44839</v>
      </c>
      <c r="D313" s="13">
        <v>7319.2470000000003</v>
      </c>
    </row>
    <row r="314" spans="1:4" x14ac:dyDescent="0.25">
      <c r="A314" t="s">
        <v>546</v>
      </c>
      <c r="B314" t="s">
        <v>545</v>
      </c>
      <c r="C314" s="31">
        <v>44839</v>
      </c>
      <c r="D314" s="13">
        <v>1915.9929999999999</v>
      </c>
    </row>
    <row r="315" spans="1:4" x14ac:dyDescent="0.25">
      <c r="A315" t="s">
        <v>837</v>
      </c>
      <c r="B315" t="s">
        <v>836</v>
      </c>
      <c r="C315" s="31">
        <v>44839</v>
      </c>
      <c r="D315" s="13">
        <v>526.005</v>
      </c>
    </row>
    <row r="316" spans="1:4" x14ac:dyDescent="0.25">
      <c r="A316" t="s">
        <v>465</v>
      </c>
      <c r="B316" t="s">
        <v>191</v>
      </c>
      <c r="C316" s="31">
        <v>44839</v>
      </c>
      <c r="D316" s="13">
        <v>8006.835</v>
      </c>
    </row>
    <row r="317" spans="1:4" x14ac:dyDescent="0.25">
      <c r="A317" t="s">
        <v>960</v>
      </c>
      <c r="B317" t="s">
        <v>959</v>
      </c>
      <c r="C317" s="31">
        <v>44839</v>
      </c>
      <c r="D317" s="13">
        <v>1845.654</v>
      </c>
    </row>
    <row r="318" spans="1:4" x14ac:dyDescent="0.25">
      <c r="A318" t="s">
        <v>817</v>
      </c>
      <c r="B318" t="s">
        <v>816</v>
      </c>
      <c r="C318" s="31">
        <v>44839</v>
      </c>
      <c r="D318" s="13">
        <v>3089.6179999999999</v>
      </c>
    </row>
    <row r="319" spans="1:4" x14ac:dyDescent="0.25">
      <c r="A319" t="s">
        <v>110</v>
      </c>
      <c r="B319" t="s">
        <v>111</v>
      </c>
      <c r="C319" s="31">
        <v>44839</v>
      </c>
      <c r="D319" s="13">
        <v>1850</v>
      </c>
    </row>
    <row r="320" spans="1:4" x14ac:dyDescent="0.25">
      <c r="A320" t="s">
        <v>648</v>
      </c>
      <c r="B320" t="s">
        <v>647</v>
      </c>
      <c r="C320" s="31">
        <v>44839</v>
      </c>
      <c r="D320" s="13">
        <v>3331.4029999999998</v>
      </c>
    </row>
    <row r="321" spans="1:4" x14ac:dyDescent="0.25">
      <c r="A321" t="s">
        <v>396</v>
      </c>
      <c r="B321" t="s">
        <v>395</v>
      </c>
      <c r="C321" s="31">
        <v>44839</v>
      </c>
      <c r="D321" s="13">
        <v>2225.9609999999998</v>
      </c>
    </row>
    <row r="322" spans="1:4" x14ac:dyDescent="0.25">
      <c r="A322" t="s">
        <v>700</v>
      </c>
      <c r="B322" t="s">
        <v>699</v>
      </c>
      <c r="C322" s="31">
        <v>44840</v>
      </c>
      <c r="D322" s="13">
        <v>1000</v>
      </c>
    </row>
    <row r="323" spans="1:4" x14ac:dyDescent="0.25">
      <c r="A323" t="s">
        <v>990</v>
      </c>
      <c r="B323" t="s">
        <v>989</v>
      </c>
      <c r="C323" s="31">
        <v>44840</v>
      </c>
      <c r="D323" s="13">
        <v>12282.421</v>
      </c>
    </row>
    <row r="324" spans="1:4" x14ac:dyDescent="0.25">
      <c r="A324" t="s">
        <v>125</v>
      </c>
      <c r="B324" t="s">
        <v>126</v>
      </c>
      <c r="C324" s="31">
        <v>44840</v>
      </c>
      <c r="D324" s="13">
        <v>5790</v>
      </c>
    </row>
    <row r="325" spans="1:4" x14ac:dyDescent="0.25">
      <c r="A325" t="s">
        <v>456</v>
      </c>
      <c r="B325" t="s">
        <v>455</v>
      </c>
      <c r="C325" s="31">
        <v>44840</v>
      </c>
      <c r="D325" s="13">
        <v>2199.0050000000001</v>
      </c>
    </row>
    <row r="326" spans="1:4" x14ac:dyDescent="0.25">
      <c r="A326" t="s">
        <v>487</v>
      </c>
      <c r="B326" t="s">
        <v>486</v>
      </c>
      <c r="C326" s="31">
        <v>44840</v>
      </c>
      <c r="D326" s="13">
        <v>2105.8620000000001</v>
      </c>
    </row>
    <row r="327" spans="1:4" x14ac:dyDescent="0.25">
      <c r="A327" t="s">
        <v>958</v>
      </c>
      <c r="B327" t="s">
        <v>957</v>
      </c>
      <c r="C327" s="31">
        <v>44840</v>
      </c>
      <c r="D327" s="13">
        <v>1007.5119999999999</v>
      </c>
    </row>
    <row r="328" spans="1:4" x14ac:dyDescent="0.25">
      <c r="A328" t="s">
        <v>504</v>
      </c>
      <c r="B328" t="s">
        <v>503</v>
      </c>
      <c r="C328" s="31">
        <v>44841</v>
      </c>
      <c r="D328" s="13">
        <v>1717.6769999999999</v>
      </c>
    </row>
    <row r="329" spans="1:4" x14ac:dyDescent="0.25">
      <c r="A329" t="s">
        <v>625</v>
      </c>
      <c r="B329" t="s">
        <v>624</v>
      </c>
      <c r="C329" s="31">
        <v>44841</v>
      </c>
      <c r="D329" s="13">
        <v>578.08699999999999</v>
      </c>
    </row>
    <row r="330" spans="1:4" x14ac:dyDescent="0.25">
      <c r="A330" t="s">
        <v>983</v>
      </c>
      <c r="B330" t="s">
        <v>790</v>
      </c>
      <c r="C330" s="31">
        <v>44841</v>
      </c>
      <c r="D330" s="13">
        <v>1100</v>
      </c>
    </row>
    <row r="331" spans="1:4" x14ac:dyDescent="0.25">
      <c r="A331" t="s">
        <v>399</v>
      </c>
      <c r="B331" t="s">
        <v>398</v>
      </c>
      <c r="C331" s="31">
        <v>44841</v>
      </c>
      <c r="D331" s="13">
        <v>3000</v>
      </c>
    </row>
    <row r="332" spans="1:4" x14ac:dyDescent="0.25">
      <c r="A332" t="s">
        <v>674</v>
      </c>
      <c r="B332" t="s">
        <v>673</v>
      </c>
      <c r="C332" s="31">
        <v>44841</v>
      </c>
      <c r="D332" s="13">
        <v>2500</v>
      </c>
    </row>
    <row r="333" spans="1:4" x14ac:dyDescent="0.25">
      <c r="A333" t="s">
        <v>485</v>
      </c>
      <c r="B333" t="s">
        <v>893</v>
      </c>
      <c r="C333" s="31">
        <v>44841</v>
      </c>
      <c r="D333" s="13">
        <v>2116.8290000000002</v>
      </c>
    </row>
    <row r="334" spans="1:4" x14ac:dyDescent="0.25">
      <c r="A334" t="s">
        <v>1043</v>
      </c>
      <c r="B334" t="s">
        <v>1044</v>
      </c>
      <c r="C334" s="31">
        <v>44841</v>
      </c>
      <c r="D334" s="13">
        <v>6330.4840000000004</v>
      </c>
    </row>
    <row r="335" spans="1:4" x14ac:dyDescent="0.25">
      <c r="A335" t="s">
        <v>134</v>
      </c>
      <c r="B335" t="s">
        <v>135</v>
      </c>
      <c r="C335" s="31">
        <v>44841</v>
      </c>
      <c r="D335" s="13">
        <v>5000</v>
      </c>
    </row>
    <row r="336" spans="1:4" x14ac:dyDescent="0.25">
      <c r="A336" t="s">
        <v>357</v>
      </c>
      <c r="B336" t="s">
        <v>356</v>
      </c>
      <c r="C336" s="31">
        <v>44841</v>
      </c>
      <c r="D336" s="13">
        <v>1124</v>
      </c>
    </row>
    <row r="337" spans="1:4" x14ac:dyDescent="0.25">
      <c r="A337" t="s">
        <v>367</v>
      </c>
      <c r="B337" t="s">
        <v>366</v>
      </c>
      <c r="C337" s="31">
        <v>44841</v>
      </c>
      <c r="D337" s="13">
        <v>1110.4639999999999</v>
      </c>
    </row>
    <row r="338" spans="1:4" x14ac:dyDescent="0.25">
      <c r="A338" t="s">
        <v>1071</v>
      </c>
      <c r="B338" t="s">
        <v>1072</v>
      </c>
      <c r="C338" s="31">
        <v>44841</v>
      </c>
      <c r="D338" s="13">
        <v>800</v>
      </c>
    </row>
    <row r="339" spans="1:4" x14ac:dyDescent="0.25">
      <c r="A339" t="s">
        <v>204</v>
      </c>
      <c r="B339" t="s">
        <v>205</v>
      </c>
      <c r="C339" s="31">
        <v>44841</v>
      </c>
      <c r="D339" s="13">
        <v>836.57</v>
      </c>
    </row>
    <row r="340" spans="1:4" x14ac:dyDescent="0.25">
      <c r="A340" t="s">
        <v>1104</v>
      </c>
      <c r="B340" t="s">
        <v>474</v>
      </c>
      <c r="C340" s="31">
        <v>44842</v>
      </c>
      <c r="D340" s="13">
        <v>800</v>
      </c>
    </row>
    <row r="341" spans="1:4" x14ac:dyDescent="0.25">
      <c r="A341" t="s">
        <v>752</v>
      </c>
      <c r="B341" t="s">
        <v>381</v>
      </c>
      <c r="C341" s="31">
        <v>44842</v>
      </c>
      <c r="D341" s="13">
        <v>940</v>
      </c>
    </row>
    <row r="342" spans="1:4" x14ac:dyDescent="0.25">
      <c r="A342" t="s">
        <v>752</v>
      </c>
      <c r="B342" t="s">
        <v>381</v>
      </c>
      <c r="C342" s="31">
        <v>44842</v>
      </c>
      <c r="D342" s="13">
        <v>968.59</v>
      </c>
    </row>
    <row r="343" spans="1:4" x14ac:dyDescent="0.25">
      <c r="A343" t="s">
        <v>289</v>
      </c>
      <c r="B343" t="s">
        <v>291</v>
      </c>
      <c r="C343" s="31">
        <v>44842</v>
      </c>
      <c r="D343" s="13">
        <v>2500</v>
      </c>
    </row>
    <row r="344" spans="1:4" x14ac:dyDescent="0.25">
      <c r="A344" t="s">
        <v>318</v>
      </c>
      <c r="B344" t="s">
        <v>144</v>
      </c>
      <c r="C344" s="31">
        <v>44842</v>
      </c>
      <c r="D344" s="13">
        <v>1300</v>
      </c>
    </row>
    <row r="345" spans="1:4" x14ac:dyDescent="0.25">
      <c r="A345" t="s">
        <v>1032</v>
      </c>
      <c r="B345" t="s">
        <v>1033</v>
      </c>
      <c r="C345" s="31">
        <v>44842</v>
      </c>
      <c r="D345" s="13">
        <v>3789.7950000000001</v>
      </c>
    </row>
    <row r="346" spans="1:4" x14ac:dyDescent="0.25">
      <c r="A346" t="s">
        <v>672</v>
      </c>
      <c r="B346" t="s">
        <v>671</v>
      </c>
      <c r="C346" s="31">
        <v>44842</v>
      </c>
      <c r="D346" s="13">
        <v>15000</v>
      </c>
    </row>
    <row r="347" spans="1:4" x14ac:dyDescent="0.25">
      <c r="A347" t="s">
        <v>1102</v>
      </c>
      <c r="B347" t="s">
        <v>1103</v>
      </c>
      <c r="C347" s="31">
        <v>44842</v>
      </c>
      <c r="D347" s="13">
        <v>1000</v>
      </c>
    </row>
    <row r="348" spans="1:4" x14ac:dyDescent="0.25">
      <c r="A348" t="s">
        <v>693</v>
      </c>
      <c r="B348" t="s">
        <v>694</v>
      </c>
      <c r="C348" s="31">
        <v>44842</v>
      </c>
      <c r="D348" s="13">
        <v>1000</v>
      </c>
    </row>
    <row r="349" spans="1:4" x14ac:dyDescent="0.25">
      <c r="A349" t="s">
        <v>296</v>
      </c>
      <c r="B349" t="s">
        <v>287</v>
      </c>
      <c r="C349" s="31">
        <v>44844</v>
      </c>
      <c r="D349" s="13">
        <v>900</v>
      </c>
    </row>
    <row r="350" spans="1:4" x14ac:dyDescent="0.25">
      <c r="A350" t="s">
        <v>754</v>
      </c>
      <c r="B350" t="s">
        <v>192</v>
      </c>
      <c r="C350" s="31">
        <v>44844</v>
      </c>
      <c r="D350" s="13">
        <v>3400</v>
      </c>
    </row>
    <row r="351" spans="1:4" x14ac:dyDescent="0.25">
      <c r="A351" t="s">
        <v>604</v>
      </c>
      <c r="B351" t="s">
        <v>581</v>
      </c>
      <c r="C351" s="31">
        <v>44844</v>
      </c>
      <c r="D351" s="13">
        <v>756</v>
      </c>
    </row>
    <row r="352" spans="1:4" x14ac:dyDescent="0.25">
      <c r="A352" t="s">
        <v>99</v>
      </c>
      <c r="B352" t="s">
        <v>266</v>
      </c>
      <c r="C352" s="31">
        <v>44844</v>
      </c>
      <c r="D352" s="13">
        <v>5661.2079999999996</v>
      </c>
    </row>
    <row r="353" spans="1:4" x14ac:dyDescent="0.25">
      <c r="A353" t="s">
        <v>625</v>
      </c>
      <c r="B353" t="s">
        <v>624</v>
      </c>
      <c r="C353" s="31">
        <v>44844</v>
      </c>
      <c r="D353" s="13">
        <v>578.08699999999999</v>
      </c>
    </row>
    <row r="354" spans="1:4" x14ac:dyDescent="0.25">
      <c r="A354" t="s">
        <v>96</v>
      </c>
      <c r="B354" t="s">
        <v>97</v>
      </c>
      <c r="C354" s="31">
        <v>44844</v>
      </c>
      <c r="D354" s="13">
        <v>3000</v>
      </c>
    </row>
    <row r="355" spans="1:4" x14ac:dyDescent="0.25">
      <c r="A355" t="s">
        <v>925</v>
      </c>
      <c r="B355" t="s">
        <v>924</v>
      </c>
      <c r="C355" s="31">
        <v>44844</v>
      </c>
      <c r="D355" s="13">
        <v>2000</v>
      </c>
    </row>
    <row r="356" spans="1:4" x14ac:dyDescent="0.25">
      <c r="A356" t="s">
        <v>611</v>
      </c>
      <c r="B356" t="s">
        <v>610</v>
      </c>
      <c r="C356" s="31">
        <v>44844</v>
      </c>
      <c r="D356" s="13">
        <v>2579.89</v>
      </c>
    </row>
    <row r="357" spans="1:4" x14ac:dyDescent="0.25">
      <c r="A357" t="s">
        <v>344</v>
      </c>
      <c r="B357" t="s">
        <v>343</v>
      </c>
      <c r="C357" s="31">
        <v>44844</v>
      </c>
      <c r="D357" s="13">
        <v>2561.5520000000001</v>
      </c>
    </row>
    <row r="358" spans="1:4" x14ac:dyDescent="0.25">
      <c r="A358" t="s">
        <v>847</v>
      </c>
      <c r="B358" t="s">
        <v>886</v>
      </c>
      <c r="C358" s="31">
        <v>44844</v>
      </c>
      <c r="D358" s="13">
        <v>2000</v>
      </c>
    </row>
    <row r="359" spans="1:4" x14ac:dyDescent="0.25">
      <c r="A359" t="s">
        <v>674</v>
      </c>
      <c r="B359" t="s">
        <v>673</v>
      </c>
      <c r="C359" s="31">
        <v>44844</v>
      </c>
      <c r="D359" s="13">
        <v>500</v>
      </c>
    </row>
    <row r="360" spans="1:4" x14ac:dyDescent="0.25">
      <c r="A360" t="s">
        <v>674</v>
      </c>
      <c r="B360" t="s">
        <v>673</v>
      </c>
      <c r="C360" s="31">
        <v>44844</v>
      </c>
      <c r="D360" s="13">
        <v>700</v>
      </c>
    </row>
    <row r="361" spans="1:4" x14ac:dyDescent="0.25">
      <c r="A361" t="s">
        <v>117</v>
      </c>
      <c r="B361" t="s">
        <v>118</v>
      </c>
      <c r="C361" s="31">
        <v>44844</v>
      </c>
      <c r="D361" s="13">
        <v>1670</v>
      </c>
    </row>
    <row r="362" spans="1:4" x14ac:dyDescent="0.25">
      <c r="A362" t="s">
        <v>560</v>
      </c>
      <c r="B362" t="s">
        <v>559</v>
      </c>
      <c r="C362" s="31">
        <v>44844</v>
      </c>
      <c r="D362" s="13">
        <v>1042.46</v>
      </c>
    </row>
    <row r="363" spans="1:4" x14ac:dyDescent="0.25">
      <c r="A363" t="s">
        <v>364</v>
      </c>
      <c r="B363" t="s">
        <v>363</v>
      </c>
      <c r="C363" s="31">
        <v>44844</v>
      </c>
      <c r="D363" s="13">
        <v>3000</v>
      </c>
    </row>
    <row r="364" spans="1:4" x14ac:dyDescent="0.25">
      <c r="A364" t="s">
        <v>119</v>
      </c>
      <c r="B364" t="s">
        <v>120</v>
      </c>
      <c r="C364" s="31">
        <v>44844</v>
      </c>
      <c r="D364" s="13">
        <v>3000</v>
      </c>
    </row>
    <row r="365" spans="1:4" x14ac:dyDescent="0.25">
      <c r="A365" t="s">
        <v>338</v>
      </c>
      <c r="B365" t="s">
        <v>166</v>
      </c>
      <c r="C365" s="31">
        <v>44844</v>
      </c>
      <c r="D365" s="13">
        <v>1184.4010000000001</v>
      </c>
    </row>
    <row r="366" spans="1:4" x14ac:dyDescent="0.25">
      <c r="A366" t="s">
        <v>804</v>
      </c>
      <c r="B366" t="s">
        <v>114</v>
      </c>
      <c r="C366" s="31">
        <v>44844</v>
      </c>
      <c r="D366" s="13">
        <v>1439.5</v>
      </c>
    </row>
    <row r="367" spans="1:4" x14ac:dyDescent="0.25">
      <c r="A367" t="s">
        <v>125</v>
      </c>
      <c r="B367" t="s">
        <v>126</v>
      </c>
      <c r="C367" s="31">
        <v>44844</v>
      </c>
      <c r="D367" s="13">
        <v>6000</v>
      </c>
    </row>
    <row r="368" spans="1:4" x14ac:dyDescent="0.25">
      <c r="A368" t="s">
        <v>265</v>
      </c>
      <c r="B368" t="s">
        <v>148</v>
      </c>
      <c r="C368" s="31">
        <v>44844</v>
      </c>
      <c r="D368" s="13">
        <v>7502.1620000000003</v>
      </c>
    </row>
    <row r="369" spans="1:4" x14ac:dyDescent="0.25">
      <c r="A369" t="s">
        <v>806</v>
      </c>
      <c r="B369" t="s">
        <v>805</v>
      </c>
      <c r="C369" s="31">
        <v>44844</v>
      </c>
      <c r="D369" s="13">
        <v>2000</v>
      </c>
    </row>
    <row r="370" spans="1:4" x14ac:dyDescent="0.25">
      <c r="A370" t="s">
        <v>830</v>
      </c>
      <c r="B370" t="s">
        <v>829</v>
      </c>
      <c r="C370" s="31">
        <v>44844</v>
      </c>
      <c r="D370" s="13">
        <v>2766.0070000000001</v>
      </c>
    </row>
    <row r="371" spans="1:4" x14ac:dyDescent="0.25">
      <c r="A371" t="s">
        <v>662</v>
      </c>
      <c r="B371" t="s">
        <v>661</v>
      </c>
      <c r="C371" s="31">
        <v>44844</v>
      </c>
      <c r="D371" s="13">
        <v>410.779</v>
      </c>
    </row>
    <row r="372" spans="1:4" x14ac:dyDescent="0.25">
      <c r="A372" t="s">
        <v>317</v>
      </c>
      <c r="B372" t="s">
        <v>256</v>
      </c>
      <c r="C372" s="31">
        <v>44844</v>
      </c>
      <c r="D372" s="13">
        <v>8057.7380000000003</v>
      </c>
    </row>
    <row r="373" spans="1:4" x14ac:dyDescent="0.25">
      <c r="A373" t="s">
        <v>888</v>
      </c>
      <c r="B373" t="s">
        <v>887</v>
      </c>
      <c r="C373" s="31">
        <v>44844</v>
      </c>
      <c r="D373" s="13">
        <v>1800</v>
      </c>
    </row>
    <row r="374" spans="1:4" x14ac:dyDescent="0.25">
      <c r="A374" t="s">
        <v>112</v>
      </c>
      <c r="B374" t="s">
        <v>113</v>
      </c>
      <c r="C374" s="31">
        <v>44844</v>
      </c>
      <c r="D374" s="13">
        <v>1177.941</v>
      </c>
    </row>
    <row r="375" spans="1:4" x14ac:dyDescent="0.25">
      <c r="A375" t="s">
        <v>306</v>
      </c>
      <c r="B375" t="s">
        <v>115</v>
      </c>
      <c r="C375" s="31">
        <v>44844</v>
      </c>
      <c r="D375" s="13">
        <v>2283.8449999999998</v>
      </c>
    </row>
    <row r="376" spans="1:4" x14ac:dyDescent="0.25">
      <c r="A376" t="s">
        <v>512</v>
      </c>
      <c r="B376" t="s">
        <v>511</v>
      </c>
      <c r="C376" s="31">
        <v>44844</v>
      </c>
      <c r="D376" s="13">
        <v>1500</v>
      </c>
    </row>
    <row r="377" spans="1:4" x14ac:dyDescent="0.25">
      <c r="A377" t="s">
        <v>598</v>
      </c>
      <c r="B377" t="s">
        <v>599</v>
      </c>
      <c r="C377" s="31">
        <v>44844</v>
      </c>
      <c r="D377" s="13">
        <v>1084.537</v>
      </c>
    </row>
    <row r="378" spans="1:4" x14ac:dyDescent="0.25">
      <c r="A378" t="s">
        <v>355</v>
      </c>
      <c r="B378" t="s">
        <v>188</v>
      </c>
      <c r="C378" s="31">
        <v>44844</v>
      </c>
      <c r="D378" s="13">
        <v>1230.4000000000001</v>
      </c>
    </row>
    <row r="379" spans="1:4" x14ac:dyDescent="0.25">
      <c r="A379" t="s">
        <v>309</v>
      </c>
      <c r="B379" t="s">
        <v>267</v>
      </c>
      <c r="C379" s="31">
        <v>44844</v>
      </c>
      <c r="D379" s="13">
        <v>2476.5320000000002</v>
      </c>
    </row>
    <row r="380" spans="1:4" x14ac:dyDescent="0.25">
      <c r="A380" t="s">
        <v>330</v>
      </c>
      <c r="B380" t="s">
        <v>329</v>
      </c>
      <c r="C380" s="31">
        <v>44844</v>
      </c>
      <c r="D380" s="13">
        <v>500</v>
      </c>
    </row>
    <row r="381" spans="1:4" x14ac:dyDescent="0.25">
      <c r="A381" t="s">
        <v>660</v>
      </c>
      <c r="B381" t="s">
        <v>582</v>
      </c>
      <c r="C381" s="31">
        <v>44844</v>
      </c>
      <c r="D381" s="13">
        <v>2061.7159999999999</v>
      </c>
    </row>
    <row r="382" spans="1:4" x14ac:dyDescent="0.25">
      <c r="A382" t="s">
        <v>757</v>
      </c>
      <c r="B382" t="s">
        <v>756</v>
      </c>
      <c r="C382" s="31">
        <v>44844</v>
      </c>
      <c r="D382" s="13">
        <v>3000</v>
      </c>
    </row>
    <row r="383" spans="1:4" x14ac:dyDescent="0.25">
      <c r="A383" t="s">
        <v>570</v>
      </c>
      <c r="B383" t="s">
        <v>569</v>
      </c>
      <c r="C383" s="31">
        <v>44844</v>
      </c>
      <c r="D383" s="13">
        <v>29515.696</v>
      </c>
    </row>
    <row r="384" spans="1:4" x14ac:dyDescent="0.25">
      <c r="A384" t="s">
        <v>1024</v>
      </c>
      <c r="B384" t="s">
        <v>1025</v>
      </c>
      <c r="C384" s="31">
        <v>44844</v>
      </c>
      <c r="D384" s="13">
        <v>12000</v>
      </c>
    </row>
    <row r="385" spans="1:4" x14ac:dyDescent="0.25">
      <c r="A385" t="s">
        <v>466</v>
      </c>
      <c r="B385" t="s">
        <v>140</v>
      </c>
      <c r="C385" s="31">
        <v>44844</v>
      </c>
      <c r="D385" s="13">
        <v>1526.0540000000001</v>
      </c>
    </row>
    <row r="386" spans="1:4" x14ac:dyDescent="0.25">
      <c r="A386" t="s">
        <v>355</v>
      </c>
      <c r="B386" t="s">
        <v>188</v>
      </c>
      <c r="C386" s="31">
        <v>44844</v>
      </c>
      <c r="D386" s="13">
        <v>723.8</v>
      </c>
    </row>
    <row r="387" spans="1:4" x14ac:dyDescent="0.25">
      <c r="A387" t="s">
        <v>337</v>
      </c>
      <c r="B387" t="s">
        <v>203</v>
      </c>
      <c r="C387" s="31">
        <v>44844</v>
      </c>
      <c r="D387" s="13">
        <v>748.88400000000001</v>
      </c>
    </row>
    <row r="388" spans="1:4" x14ac:dyDescent="0.25">
      <c r="A388" t="s">
        <v>373</v>
      </c>
      <c r="B388" t="s">
        <v>243</v>
      </c>
      <c r="C388" s="31">
        <v>44844</v>
      </c>
      <c r="D388" s="13">
        <v>15000</v>
      </c>
    </row>
    <row r="389" spans="1:4" x14ac:dyDescent="0.25">
      <c r="A389" t="s">
        <v>374</v>
      </c>
      <c r="B389" t="s">
        <v>339</v>
      </c>
      <c r="C389" s="31">
        <v>44844</v>
      </c>
      <c r="D389" s="13">
        <v>728.52599999999995</v>
      </c>
    </row>
    <row r="390" spans="1:4" x14ac:dyDescent="0.25">
      <c r="A390" t="s">
        <v>1105</v>
      </c>
      <c r="B390" t="s">
        <v>1106</v>
      </c>
      <c r="C390" s="31">
        <v>44844</v>
      </c>
      <c r="D390" s="13">
        <v>3921.607</v>
      </c>
    </row>
    <row r="391" spans="1:4" x14ac:dyDescent="0.25">
      <c r="A391" t="s">
        <v>1107</v>
      </c>
      <c r="B391" t="s">
        <v>1108</v>
      </c>
      <c r="C391" s="31">
        <v>44844</v>
      </c>
      <c r="D391" s="13">
        <v>16041.147999999999</v>
      </c>
    </row>
    <row r="392" spans="1:4" x14ac:dyDescent="0.25">
      <c r="A392" t="s">
        <v>252</v>
      </c>
      <c r="B392" t="s">
        <v>251</v>
      </c>
      <c r="C392" s="31">
        <v>44844</v>
      </c>
      <c r="D392" s="13">
        <v>4421.6059999999998</v>
      </c>
    </row>
    <row r="393" spans="1:4" x14ac:dyDescent="0.25">
      <c r="A393" t="s">
        <v>204</v>
      </c>
      <c r="B393" t="s">
        <v>205</v>
      </c>
      <c r="C393" s="31">
        <v>44844</v>
      </c>
      <c r="D393" s="13">
        <v>8655.2970000000005</v>
      </c>
    </row>
    <row r="394" spans="1:4" x14ac:dyDescent="0.25">
      <c r="A394" t="s">
        <v>108</v>
      </c>
      <c r="B394" t="s">
        <v>109</v>
      </c>
      <c r="C394" s="31">
        <v>44844</v>
      </c>
      <c r="D394" s="13">
        <v>2830.9740000000002</v>
      </c>
    </row>
    <row r="395" spans="1:4" x14ac:dyDescent="0.25">
      <c r="A395" t="s">
        <v>110</v>
      </c>
      <c r="B395" t="s">
        <v>111</v>
      </c>
      <c r="C395" s="31">
        <v>44844</v>
      </c>
      <c r="D395" s="13">
        <v>1855</v>
      </c>
    </row>
    <row r="396" spans="1:4" x14ac:dyDescent="0.25">
      <c r="A396" t="s">
        <v>121</v>
      </c>
      <c r="B396" t="s">
        <v>122</v>
      </c>
      <c r="C396" s="31">
        <v>44844</v>
      </c>
      <c r="D396" s="13">
        <v>1000</v>
      </c>
    </row>
    <row r="397" spans="1:4" x14ac:dyDescent="0.25">
      <c r="A397" t="s">
        <v>821</v>
      </c>
      <c r="B397" t="s">
        <v>820</v>
      </c>
      <c r="C397" s="31">
        <v>44844</v>
      </c>
      <c r="D397" s="13">
        <v>2184.2779999999998</v>
      </c>
    </row>
    <row r="398" spans="1:4" x14ac:dyDescent="0.25">
      <c r="A398" t="s">
        <v>1111</v>
      </c>
      <c r="B398" t="s">
        <v>988</v>
      </c>
      <c r="C398" s="31">
        <v>44845</v>
      </c>
      <c r="D398" s="13">
        <v>1364.7809999999999</v>
      </c>
    </row>
    <row r="399" spans="1:4" x14ac:dyDescent="0.25">
      <c r="A399" t="s">
        <v>638</v>
      </c>
      <c r="B399" t="s">
        <v>264</v>
      </c>
      <c r="C399" s="31">
        <v>44845</v>
      </c>
      <c r="D399" s="13">
        <v>3000</v>
      </c>
    </row>
    <row r="400" spans="1:4" x14ac:dyDescent="0.25">
      <c r="A400" t="s">
        <v>100</v>
      </c>
      <c r="B400" t="s">
        <v>101</v>
      </c>
      <c r="C400" s="31">
        <v>44845</v>
      </c>
      <c r="D400" s="13">
        <v>6200</v>
      </c>
    </row>
    <row r="401" spans="1:4" x14ac:dyDescent="0.25">
      <c r="A401" t="s">
        <v>1109</v>
      </c>
      <c r="B401" t="s">
        <v>1110</v>
      </c>
      <c r="C401" s="31">
        <v>44845</v>
      </c>
      <c r="D401" s="13">
        <v>650</v>
      </c>
    </row>
    <row r="402" spans="1:4" x14ac:dyDescent="0.25">
      <c r="A402" t="s">
        <v>142</v>
      </c>
      <c r="B402" t="s">
        <v>143</v>
      </c>
      <c r="C402" s="31">
        <v>44845</v>
      </c>
      <c r="D402" s="13">
        <v>2520</v>
      </c>
    </row>
    <row r="403" spans="1:4" x14ac:dyDescent="0.25">
      <c r="A403" t="s">
        <v>649</v>
      </c>
      <c r="B403" t="s">
        <v>571</v>
      </c>
      <c r="C403" s="31">
        <v>44846</v>
      </c>
      <c r="D403" s="13">
        <v>1325.383</v>
      </c>
    </row>
    <row r="404" spans="1:4" x14ac:dyDescent="0.25">
      <c r="A404" t="s">
        <v>625</v>
      </c>
      <c r="B404" t="s">
        <v>624</v>
      </c>
      <c r="C404" s="31">
        <v>44846</v>
      </c>
      <c r="D404" s="13">
        <v>578.08699999999999</v>
      </c>
    </row>
    <row r="405" spans="1:4" x14ac:dyDescent="0.25">
      <c r="A405" t="s">
        <v>674</v>
      </c>
      <c r="B405" t="s">
        <v>673</v>
      </c>
      <c r="C405" s="31">
        <v>44846</v>
      </c>
      <c r="D405" s="13">
        <v>1200</v>
      </c>
    </row>
    <row r="406" spans="1:4" x14ac:dyDescent="0.25">
      <c r="A406" t="s">
        <v>136</v>
      </c>
      <c r="B406" t="s">
        <v>137</v>
      </c>
      <c r="C406" s="31">
        <v>44846</v>
      </c>
      <c r="D406" s="13">
        <v>980</v>
      </c>
    </row>
    <row r="407" spans="1:4" x14ac:dyDescent="0.25">
      <c r="A407" t="s">
        <v>142</v>
      </c>
      <c r="B407" t="s">
        <v>143</v>
      </c>
      <c r="C407" s="31">
        <v>44846</v>
      </c>
      <c r="D407" s="13">
        <v>2530</v>
      </c>
    </row>
    <row r="408" spans="1:4" x14ac:dyDescent="0.25">
      <c r="A408" t="s">
        <v>184</v>
      </c>
      <c r="B408" t="s">
        <v>185</v>
      </c>
      <c r="C408" s="31">
        <v>44846</v>
      </c>
      <c r="D408" s="13">
        <v>4401.5</v>
      </c>
    </row>
    <row r="409" spans="1:4" x14ac:dyDescent="0.25">
      <c r="A409" t="s">
        <v>430</v>
      </c>
      <c r="B409" t="s">
        <v>429</v>
      </c>
      <c r="C409" s="31">
        <v>44846</v>
      </c>
      <c r="D409" s="13">
        <v>1430</v>
      </c>
    </row>
    <row r="410" spans="1:4" x14ac:dyDescent="0.25">
      <c r="A410" t="s">
        <v>985</v>
      </c>
      <c r="B410" t="s">
        <v>984</v>
      </c>
      <c r="C410" s="31">
        <v>44846</v>
      </c>
      <c r="D410" s="13">
        <v>891.95600000000002</v>
      </c>
    </row>
    <row r="411" spans="1:4" x14ac:dyDescent="0.25">
      <c r="A411" t="s">
        <v>677</v>
      </c>
      <c r="B411" t="s">
        <v>676</v>
      </c>
      <c r="C411" s="31">
        <v>44846</v>
      </c>
      <c r="D411" s="13">
        <v>1483.28</v>
      </c>
    </row>
    <row r="412" spans="1:4" x14ac:dyDescent="0.25">
      <c r="A412" t="s">
        <v>1112</v>
      </c>
      <c r="B412" t="s">
        <v>528</v>
      </c>
      <c r="C412" s="31">
        <v>44846</v>
      </c>
      <c r="D412" s="13">
        <v>1250.3489999999999</v>
      </c>
    </row>
    <row r="413" spans="1:4" x14ac:dyDescent="0.25">
      <c r="A413" t="s">
        <v>700</v>
      </c>
      <c r="B413" t="s">
        <v>699</v>
      </c>
      <c r="C413" s="31">
        <v>44847</v>
      </c>
      <c r="D413" s="13">
        <v>1000</v>
      </c>
    </row>
    <row r="414" spans="1:4" x14ac:dyDescent="0.25">
      <c r="A414" t="s">
        <v>171</v>
      </c>
      <c r="B414" t="s">
        <v>172</v>
      </c>
      <c r="C414" s="31">
        <v>44847</v>
      </c>
      <c r="D414" s="13">
        <v>1500</v>
      </c>
    </row>
    <row r="415" spans="1:4" x14ac:dyDescent="0.25">
      <c r="A415" t="s">
        <v>852</v>
      </c>
      <c r="B415" t="s">
        <v>894</v>
      </c>
      <c r="C415" s="31">
        <v>44847</v>
      </c>
      <c r="D415" s="13">
        <v>750</v>
      </c>
    </row>
    <row r="416" spans="1:4" x14ac:dyDescent="0.25">
      <c r="A416" t="s">
        <v>567</v>
      </c>
      <c r="B416" t="s">
        <v>566</v>
      </c>
      <c r="C416" s="31">
        <v>44847</v>
      </c>
      <c r="D416" s="13">
        <v>3030.7669999999998</v>
      </c>
    </row>
    <row r="417" spans="1:4" x14ac:dyDescent="0.25">
      <c r="A417" t="s">
        <v>958</v>
      </c>
      <c r="B417" t="s">
        <v>957</v>
      </c>
      <c r="C417" s="31">
        <v>44847</v>
      </c>
      <c r="D417" s="13">
        <v>1007.5119999999999</v>
      </c>
    </row>
    <row r="418" spans="1:4" x14ac:dyDescent="0.25">
      <c r="A418" t="s">
        <v>1223</v>
      </c>
      <c r="B418" t="s">
        <v>988</v>
      </c>
      <c r="C418" s="31">
        <v>44848</v>
      </c>
      <c r="D418" s="13">
        <v>3360.306</v>
      </c>
    </row>
    <row r="419" spans="1:4" x14ac:dyDescent="0.25">
      <c r="A419" t="s">
        <v>504</v>
      </c>
      <c r="B419" t="s">
        <v>503</v>
      </c>
      <c r="C419" s="31">
        <v>44848</v>
      </c>
      <c r="D419" s="13">
        <v>1717.6769999999999</v>
      </c>
    </row>
    <row r="420" spans="1:4" x14ac:dyDescent="0.25">
      <c r="A420" t="s">
        <v>370</v>
      </c>
      <c r="B420" t="s">
        <v>290</v>
      </c>
      <c r="C420" s="31">
        <v>44848</v>
      </c>
      <c r="D420" s="13">
        <v>2500</v>
      </c>
    </row>
    <row r="421" spans="1:4" x14ac:dyDescent="0.25">
      <c r="A421" t="s">
        <v>983</v>
      </c>
      <c r="B421" t="s">
        <v>790</v>
      </c>
      <c r="C421" s="31">
        <v>44848</v>
      </c>
      <c r="D421" s="13">
        <v>1100</v>
      </c>
    </row>
    <row r="422" spans="1:4" x14ac:dyDescent="0.25">
      <c r="A422" t="s">
        <v>125</v>
      </c>
      <c r="B422" t="s">
        <v>126</v>
      </c>
      <c r="C422" s="31">
        <v>44848</v>
      </c>
      <c r="D422" s="13">
        <v>5790</v>
      </c>
    </row>
    <row r="423" spans="1:4" x14ac:dyDescent="0.25">
      <c r="A423" t="s">
        <v>184</v>
      </c>
      <c r="B423" t="s">
        <v>185</v>
      </c>
      <c r="C423" s="31">
        <v>44848</v>
      </c>
      <c r="D423" s="13">
        <v>2786.1190000000001</v>
      </c>
    </row>
    <row r="424" spans="1:4" x14ac:dyDescent="0.25">
      <c r="A424" t="s">
        <v>672</v>
      </c>
      <c r="B424" t="s">
        <v>671</v>
      </c>
      <c r="C424" s="31">
        <v>44848</v>
      </c>
      <c r="D424" s="13">
        <v>10000</v>
      </c>
    </row>
    <row r="425" spans="1:4" x14ac:dyDescent="0.25">
      <c r="A425" t="s">
        <v>672</v>
      </c>
      <c r="B425" t="s">
        <v>671</v>
      </c>
      <c r="C425" s="31">
        <v>44848</v>
      </c>
      <c r="D425" s="13">
        <v>15000</v>
      </c>
    </row>
    <row r="426" spans="1:4" x14ac:dyDescent="0.25">
      <c r="A426" t="s">
        <v>1016</v>
      </c>
      <c r="B426" t="s">
        <v>1017</v>
      </c>
      <c r="C426" s="31">
        <v>44849</v>
      </c>
      <c r="D426" s="13">
        <v>2753.2249999999999</v>
      </c>
    </row>
    <row r="427" spans="1:4" x14ac:dyDescent="0.25">
      <c r="A427" t="s">
        <v>1101</v>
      </c>
      <c r="B427" t="s">
        <v>762</v>
      </c>
      <c r="C427" s="31">
        <v>44849</v>
      </c>
      <c r="D427" s="13">
        <v>2110.2829999999999</v>
      </c>
    </row>
    <row r="428" spans="1:4" x14ac:dyDescent="0.25">
      <c r="A428" t="s">
        <v>1006</v>
      </c>
      <c r="B428" t="s">
        <v>1007</v>
      </c>
      <c r="C428" s="31">
        <v>44849</v>
      </c>
      <c r="D428" s="13">
        <v>1744.1020000000001</v>
      </c>
    </row>
    <row r="429" spans="1:4" x14ac:dyDescent="0.25">
      <c r="A429" t="s">
        <v>613</v>
      </c>
      <c r="B429" t="s">
        <v>612</v>
      </c>
      <c r="C429" s="31">
        <v>44849</v>
      </c>
      <c r="D429" s="13">
        <v>1614.49</v>
      </c>
    </row>
    <row r="430" spans="1:4" x14ac:dyDescent="0.25">
      <c r="A430" t="s">
        <v>296</v>
      </c>
      <c r="B430" t="s">
        <v>287</v>
      </c>
      <c r="C430" s="31">
        <v>44849</v>
      </c>
      <c r="D430" s="13">
        <v>950</v>
      </c>
    </row>
    <row r="431" spans="1:4" x14ac:dyDescent="0.25">
      <c r="A431" t="s">
        <v>296</v>
      </c>
      <c r="B431" t="s">
        <v>287</v>
      </c>
      <c r="C431" s="31">
        <v>44849</v>
      </c>
      <c r="D431" s="13">
        <v>950</v>
      </c>
    </row>
    <row r="432" spans="1:4" x14ac:dyDescent="0.25">
      <c r="A432" t="s">
        <v>296</v>
      </c>
      <c r="B432" t="s">
        <v>287</v>
      </c>
      <c r="C432" s="31">
        <v>44849</v>
      </c>
      <c r="D432" s="13">
        <v>950</v>
      </c>
    </row>
    <row r="433" spans="1:4" x14ac:dyDescent="0.25">
      <c r="A433" t="s">
        <v>809</v>
      </c>
      <c r="B433" t="s">
        <v>653</v>
      </c>
      <c r="C433" s="31">
        <v>44849</v>
      </c>
      <c r="D433" s="13">
        <v>341.92200000000003</v>
      </c>
    </row>
    <row r="434" spans="1:4" x14ac:dyDescent="0.25">
      <c r="A434" t="s">
        <v>382</v>
      </c>
      <c r="B434" t="s">
        <v>381</v>
      </c>
      <c r="C434" s="31">
        <v>44849</v>
      </c>
      <c r="D434" s="13">
        <v>940</v>
      </c>
    </row>
    <row r="435" spans="1:4" x14ac:dyDescent="0.25">
      <c r="A435" t="s">
        <v>611</v>
      </c>
      <c r="B435" t="s">
        <v>610</v>
      </c>
      <c r="C435" s="31">
        <v>44849</v>
      </c>
      <c r="D435" s="13">
        <v>3063</v>
      </c>
    </row>
    <row r="436" spans="1:4" x14ac:dyDescent="0.25">
      <c r="A436" t="s">
        <v>186</v>
      </c>
      <c r="B436" t="s">
        <v>187</v>
      </c>
      <c r="C436" s="31">
        <v>44849</v>
      </c>
      <c r="D436" s="13">
        <v>5000</v>
      </c>
    </row>
    <row r="437" spans="1:4" x14ac:dyDescent="0.25">
      <c r="A437" t="s">
        <v>302</v>
      </c>
      <c r="B437" t="s">
        <v>301</v>
      </c>
      <c r="C437" s="31">
        <v>44849</v>
      </c>
      <c r="D437" s="13">
        <v>1078.2280000000001</v>
      </c>
    </row>
    <row r="438" spans="1:4" x14ac:dyDescent="0.25">
      <c r="A438" t="s">
        <v>499</v>
      </c>
      <c r="B438" t="s">
        <v>498</v>
      </c>
      <c r="C438" s="31">
        <v>44849</v>
      </c>
      <c r="D438" s="13">
        <v>3300</v>
      </c>
    </row>
    <row r="439" spans="1:4" x14ac:dyDescent="0.25">
      <c r="A439" t="s">
        <v>819</v>
      </c>
      <c r="B439" t="s">
        <v>818</v>
      </c>
      <c r="C439" s="31">
        <v>44849</v>
      </c>
      <c r="D439" s="13">
        <v>5543.2250000000004</v>
      </c>
    </row>
    <row r="440" spans="1:4" x14ac:dyDescent="0.25">
      <c r="A440" t="s">
        <v>289</v>
      </c>
      <c r="B440" t="s">
        <v>291</v>
      </c>
      <c r="C440" s="31">
        <v>44849</v>
      </c>
      <c r="D440" s="13">
        <v>2500</v>
      </c>
    </row>
    <row r="441" spans="1:4" x14ac:dyDescent="0.25">
      <c r="A441" t="s">
        <v>177</v>
      </c>
      <c r="B441" t="s">
        <v>98</v>
      </c>
      <c r="C441" s="31">
        <v>44849</v>
      </c>
      <c r="D441" s="13">
        <v>1432.7070000000001</v>
      </c>
    </row>
    <row r="442" spans="1:4" x14ac:dyDescent="0.25">
      <c r="A442" t="s">
        <v>1069</v>
      </c>
      <c r="B442" t="s">
        <v>1070</v>
      </c>
      <c r="C442" s="31">
        <v>44849</v>
      </c>
      <c r="D442" s="13">
        <v>1150</v>
      </c>
    </row>
    <row r="443" spans="1:4" x14ac:dyDescent="0.25">
      <c r="A443" t="s">
        <v>300</v>
      </c>
      <c r="B443" t="s">
        <v>299</v>
      </c>
      <c r="C443" s="31">
        <v>44849</v>
      </c>
      <c r="D443" s="13">
        <v>1718.212</v>
      </c>
    </row>
    <row r="444" spans="1:4" x14ac:dyDescent="0.25">
      <c r="A444" t="s">
        <v>458</v>
      </c>
      <c r="B444" t="s">
        <v>457</v>
      </c>
      <c r="C444" s="31">
        <v>44849</v>
      </c>
      <c r="D444" s="13">
        <v>4335.3540000000003</v>
      </c>
    </row>
    <row r="445" spans="1:4" x14ac:dyDescent="0.25">
      <c r="A445" t="s">
        <v>1115</v>
      </c>
      <c r="B445" t="s">
        <v>1116</v>
      </c>
      <c r="C445" s="31">
        <v>44849</v>
      </c>
      <c r="D445" s="13">
        <v>1009.763</v>
      </c>
    </row>
    <row r="446" spans="1:4" x14ac:dyDescent="0.25">
      <c r="A446" t="s">
        <v>674</v>
      </c>
      <c r="B446" t="s">
        <v>673</v>
      </c>
      <c r="C446" s="31">
        <v>44849</v>
      </c>
      <c r="D446" s="13">
        <v>960</v>
      </c>
    </row>
    <row r="447" spans="1:4" x14ac:dyDescent="0.25">
      <c r="A447" t="s">
        <v>341</v>
      </c>
      <c r="B447" t="s">
        <v>340</v>
      </c>
      <c r="C447" s="31">
        <v>44849</v>
      </c>
      <c r="D447" s="13">
        <v>4000</v>
      </c>
    </row>
    <row r="448" spans="1:4" x14ac:dyDescent="0.25">
      <c r="A448" t="s">
        <v>460</v>
      </c>
      <c r="B448" t="s">
        <v>459</v>
      </c>
      <c r="C448" s="31">
        <v>44849</v>
      </c>
      <c r="D448" s="13">
        <v>5264.9889999999996</v>
      </c>
    </row>
    <row r="449" spans="1:4" x14ac:dyDescent="0.25">
      <c r="A449" t="s">
        <v>119</v>
      </c>
      <c r="B449" t="s">
        <v>120</v>
      </c>
      <c r="C449" s="31">
        <v>44849</v>
      </c>
      <c r="D449" s="13">
        <v>3000</v>
      </c>
    </row>
    <row r="450" spans="1:4" x14ac:dyDescent="0.25">
      <c r="A450" t="s">
        <v>117</v>
      </c>
      <c r="B450" t="s">
        <v>118</v>
      </c>
      <c r="C450" s="31">
        <v>44849</v>
      </c>
      <c r="D450" s="13">
        <v>1670</v>
      </c>
    </row>
    <row r="451" spans="1:4" x14ac:dyDescent="0.25">
      <c r="A451" t="s">
        <v>134</v>
      </c>
      <c r="B451" t="s">
        <v>135</v>
      </c>
      <c r="C451" s="31">
        <v>44849</v>
      </c>
      <c r="D451" s="13">
        <v>5429.9709999999995</v>
      </c>
    </row>
    <row r="452" spans="1:4" x14ac:dyDescent="0.25">
      <c r="A452" t="s">
        <v>813</v>
      </c>
      <c r="B452" t="s">
        <v>812</v>
      </c>
      <c r="C452" s="31">
        <v>44849</v>
      </c>
      <c r="D452" s="13">
        <v>5500</v>
      </c>
    </row>
    <row r="453" spans="1:4" x14ac:dyDescent="0.25">
      <c r="A453" t="s">
        <v>180</v>
      </c>
      <c r="B453" t="s">
        <v>181</v>
      </c>
      <c r="C453" s="31">
        <v>44849</v>
      </c>
      <c r="D453" s="13">
        <v>4224</v>
      </c>
    </row>
    <row r="454" spans="1:4" x14ac:dyDescent="0.25">
      <c r="A454" t="s">
        <v>168</v>
      </c>
      <c r="B454" t="s">
        <v>268</v>
      </c>
      <c r="C454" s="31">
        <v>44849</v>
      </c>
      <c r="D454" s="13">
        <v>8200</v>
      </c>
    </row>
    <row r="455" spans="1:4" x14ac:dyDescent="0.25">
      <c r="A455" t="s">
        <v>899</v>
      </c>
      <c r="B455" t="s">
        <v>898</v>
      </c>
      <c r="C455" s="31">
        <v>44849</v>
      </c>
      <c r="D455" s="13">
        <v>5500</v>
      </c>
    </row>
    <row r="456" spans="1:4" x14ac:dyDescent="0.25">
      <c r="A456" t="s">
        <v>255</v>
      </c>
      <c r="B456" t="s">
        <v>104</v>
      </c>
      <c r="C456" s="31">
        <v>44849</v>
      </c>
      <c r="D456" s="13">
        <v>7767.9359999999997</v>
      </c>
    </row>
    <row r="457" spans="1:4" x14ac:dyDescent="0.25">
      <c r="A457" t="s">
        <v>753</v>
      </c>
      <c r="B457" t="s">
        <v>902</v>
      </c>
      <c r="C457" s="31">
        <v>44849</v>
      </c>
      <c r="D457" s="13">
        <v>1089.4760000000001</v>
      </c>
    </row>
    <row r="458" spans="1:4" x14ac:dyDescent="0.25">
      <c r="A458" t="s">
        <v>195</v>
      </c>
      <c r="B458" t="s">
        <v>196</v>
      </c>
      <c r="C458" s="31">
        <v>44849</v>
      </c>
      <c r="D458" s="13">
        <v>5180.0159999999996</v>
      </c>
    </row>
    <row r="459" spans="1:4" x14ac:dyDescent="0.25">
      <c r="A459" t="s">
        <v>303</v>
      </c>
      <c r="B459" t="s">
        <v>106</v>
      </c>
      <c r="C459" s="31">
        <v>44849</v>
      </c>
      <c r="D459" s="13">
        <v>6000</v>
      </c>
    </row>
    <row r="460" spans="1:4" x14ac:dyDescent="0.25">
      <c r="A460" t="s">
        <v>544</v>
      </c>
      <c r="B460" t="s">
        <v>543</v>
      </c>
      <c r="C460" s="31">
        <v>44849</v>
      </c>
      <c r="D460" s="13">
        <v>7779.9040000000005</v>
      </c>
    </row>
    <row r="461" spans="1:4" x14ac:dyDescent="0.25">
      <c r="A461" t="s">
        <v>512</v>
      </c>
      <c r="B461" t="s">
        <v>511</v>
      </c>
      <c r="C461" s="31">
        <v>44849</v>
      </c>
      <c r="D461" s="13">
        <v>1500</v>
      </c>
    </row>
    <row r="462" spans="1:4" x14ac:dyDescent="0.25">
      <c r="A462" t="s">
        <v>472</v>
      </c>
      <c r="B462" t="s">
        <v>102</v>
      </c>
      <c r="C462" s="31">
        <v>44849</v>
      </c>
      <c r="D462" s="13">
        <v>2648.4189999999999</v>
      </c>
    </row>
    <row r="463" spans="1:4" x14ac:dyDescent="0.25">
      <c r="A463" t="s">
        <v>330</v>
      </c>
      <c r="B463" t="s">
        <v>329</v>
      </c>
      <c r="C463" s="31">
        <v>44849</v>
      </c>
      <c r="D463" s="13">
        <v>1000</v>
      </c>
    </row>
    <row r="464" spans="1:4" x14ac:dyDescent="0.25">
      <c r="A464" t="s">
        <v>112</v>
      </c>
      <c r="B464" t="s">
        <v>113</v>
      </c>
      <c r="C464" s="31">
        <v>44849</v>
      </c>
      <c r="D464" s="13">
        <v>1177.941</v>
      </c>
    </row>
    <row r="465" spans="1:4" x14ac:dyDescent="0.25">
      <c r="A465" t="s">
        <v>306</v>
      </c>
      <c r="B465" t="s">
        <v>115</v>
      </c>
      <c r="C465" s="31">
        <v>44849</v>
      </c>
      <c r="D465" s="13">
        <v>2283.8449999999998</v>
      </c>
    </row>
    <row r="466" spans="1:4" x14ac:dyDescent="0.25">
      <c r="A466" t="s">
        <v>533</v>
      </c>
      <c r="B466" t="s">
        <v>178</v>
      </c>
      <c r="C466" s="31">
        <v>44849</v>
      </c>
      <c r="D466" s="13">
        <v>3112.0569999999998</v>
      </c>
    </row>
    <row r="467" spans="1:4" x14ac:dyDescent="0.25">
      <c r="A467" t="s">
        <v>598</v>
      </c>
      <c r="B467" t="s">
        <v>599</v>
      </c>
      <c r="C467" s="31">
        <v>44849</v>
      </c>
      <c r="D467" s="13">
        <v>1085.6369999999999</v>
      </c>
    </row>
    <row r="468" spans="1:4" x14ac:dyDescent="0.25">
      <c r="A468" t="s">
        <v>387</v>
      </c>
      <c r="B468" t="s">
        <v>145</v>
      </c>
      <c r="C468" s="31">
        <v>44849</v>
      </c>
      <c r="D468" s="13">
        <v>597.75400000000002</v>
      </c>
    </row>
    <row r="469" spans="1:4" x14ac:dyDescent="0.25">
      <c r="A469" t="s">
        <v>318</v>
      </c>
      <c r="B469" t="s">
        <v>144</v>
      </c>
      <c r="C469" s="31">
        <v>44849</v>
      </c>
      <c r="D469" s="13">
        <v>1300</v>
      </c>
    </row>
    <row r="470" spans="1:4" x14ac:dyDescent="0.25">
      <c r="A470" t="s">
        <v>664</v>
      </c>
      <c r="B470" t="s">
        <v>663</v>
      </c>
      <c r="C470" s="31">
        <v>44849</v>
      </c>
      <c r="D470" s="13">
        <v>841.84500000000003</v>
      </c>
    </row>
    <row r="471" spans="1:4" x14ac:dyDescent="0.25">
      <c r="A471" t="s">
        <v>532</v>
      </c>
      <c r="B471" t="s">
        <v>160</v>
      </c>
      <c r="C471" s="31">
        <v>44849</v>
      </c>
      <c r="D471" s="13">
        <v>7884.2359999999999</v>
      </c>
    </row>
    <row r="472" spans="1:4" x14ac:dyDescent="0.25">
      <c r="A472" t="s">
        <v>1113</v>
      </c>
      <c r="B472" t="s">
        <v>1114</v>
      </c>
      <c r="C472" s="31">
        <v>44849</v>
      </c>
      <c r="D472" s="13">
        <v>505.8</v>
      </c>
    </row>
    <row r="473" spans="1:4" x14ac:dyDescent="0.25">
      <c r="A473" t="s">
        <v>650</v>
      </c>
      <c r="B473" t="s">
        <v>400</v>
      </c>
      <c r="C473" s="31">
        <v>44849</v>
      </c>
      <c r="D473" s="13">
        <v>2280.8490000000002</v>
      </c>
    </row>
    <row r="474" spans="1:4" x14ac:dyDescent="0.25">
      <c r="A474" t="s">
        <v>531</v>
      </c>
      <c r="B474" t="s">
        <v>190</v>
      </c>
      <c r="C474" s="31">
        <v>44849</v>
      </c>
      <c r="D474" s="13">
        <v>18068.254000000001</v>
      </c>
    </row>
    <row r="475" spans="1:4" x14ac:dyDescent="0.25">
      <c r="A475" t="s">
        <v>745</v>
      </c>
      <c r="B475" t="s">
        <v>744</v>
      </c>
      <c r="C475" s="31">
        <v>44849</v>
      </c>
      <c r="D475" s="13">
        <v>2517.8290000000002</v>
      </c>
    </row>
    <row r="476" spans="1:4" x14ac:dyDescent="0.25">
      <c r="A476" t="s">
        <v>1212</v>
      </c>
      <c r="B476" t="s">
        <v>1211</v>
      </c>
      <c r="C476" s="31">
        <v>44849</v>
      </c>
      <c r="D476" s="13">
        <v>9357.9040000000005</v>
      </c>
    </row>
    <row r="477" spans="1:4" x14ac:dyDescent="0.25">
      <c r="A477" t="s">
        <v>110</v>
      </c>
      <c r="B477" t="s">
        <v>111</v>
      </c>
      <c r="C477" s="31">
        <v>44849</v>
      </c>
      <c r="D477" s="13">
        <v>1860</v>
      </c>
    </row>
    <row r="478" spans="1:4" x14ac:dyDescent="0.25">
      <c r="A478" t="s">
        <v>155</v>
      </c>
      <c r="B478" t="s">
        <v>156</v>
      </c>
      <c r="C478" s="31">
        <v>44849</v>
      </c>
      <c r="D478" s="13">
        <v>1120.231</v>
      </c>
    </row>
    <row r="479" spans="1:4" x14ac:dyDescent="0.25">
      <c r="A479" t="s">
        <v>396</v>
      </c>
      <c r="B479" t="s">
        <v>395</v>
      </c>
      <c r="C479" s="31">
        <v>44849</v>
      </c>
      <c r="D479" s="13">
        <v>2200</v>
      </c>
    </row>
    <row r="480" spans="1:4" x14ac:dyDescent="0.25">
      <c r="A480" t="s">
        <v>312</v>
      </c>
      <c r="B480" t="s">
        <v>313</v>
      </c>
      <c r="C480" s="31">
        <v>44849</v>
      </c>
      <c r="D480" s="13">
        <v>2000</v>
      </c>
    </row>
    <row r="481" spans="1:4" x14ac:dyDescent="0.25">
      <c r="A481" t="s">
        <v>499</v>
      </c>
      <c r="B481" t="s">
        <v>498</v>
      </c>
      <c r="C481" s="31">
        <v>44850</v>
      </c>
      <c r="D481" s="13">
        <v>3628</v>
      </c>
    </row>
    <row r="482" spans="1:4" x14ac:dyDescent="0.25">
      <c r="A482" t="s">
        <v>895</v>
      </c>
      <c r="B482" t="s">
        <v>747</v>
      </c>
      <c r="C482" s="31">
        <v>44850</v>
      </c>
      <c r="D482" s="13">
        <v>3000</v>
      </c>
    </row>
    <row r="483" spans="1:4" x14ac:dyDescent="0.25">
      <c r="A483" t="s">
        <v>284</v>
      </c>
      <c r="B483" t="s">
        <v>128</v>
      </c>
      <c r="C483" s="31">
        <v>44850</v>
      </c>
      <c r="D483" s="13">
        <v>850</v>
      </c>
    </row>
    <row r="484" spans="1:4" x14ac:dyDescent="0.25">
      <c r="A484" t="s">
        <v>560</v>
      </c>
      <c r="B484" t="s">
        <v>559</v>
      </c>
      <c r="C484" s="31">
        <v>44851</v>
      </c>
      <c r="D484" s="13">
        <v>1042.46</v>
      </c>
    </row>
    <row r="485" spans="1:4" x14ac:dyDescent="0.25">
      <c r="A485" t="s">
        <v>804</v>
      </c>
      <c r="B485" t="s">
        <v>114</v>
      </c>
      <c r="C485" s="31">
        <v>44851</v>
      </c>
      <c r="D485" s="13">
        <v>1438.5</v>
      </c>
    </row>
    <row r="486" spans="1:4" x14ac:dyDescent="0.25">
      <c r="A486" t="s">
        <v>693</v>
      </c>
      <c r="B486" t="s">
        <v>694</v>
      </c>
      <c r="C486" s="31">
        <v>44851</v>
      </c>
      <c r="D486" s="13">
        <v>1000</v>
      </c>
    </row>
    <row r="487" spans="1:4" x14ac:dyDescent="0.25">
      <c r="A487" t="s">
        <v>700</v>
      </c>
      <c r="B487" t="s">
        <v>699</v>
      </c>
      <c r="C487" s="31">
        <v>44852</v>
      </c>
      <c r="D487" s="13">
        <v>985.99199999999996</v>
      </c>
    </row>
    <row r="488" spans="1:4" x14ac:dyDescent="0.25">
      <c r="A488" t="s">
        <v>319</v>
      </c>
      <c r="B488" t="s">
        <v>314</v>
      </c>
      <c r="C488" s="31">
        <v>44852</v>
      </c>
      <c r="D488" s="13">
        <v>2673.2539999999999</v>
      </c>
    </row>
    <row r="489" spans="1:4" x14ac:dyDescent="0.25">
      <c r="A489" t="s">
        <v>169</v>
      </c>
      <c r="B489" t="s">
        <v>170</v>
      </c>
      <c r="C489" s="31">
        <v>44852</v>
      </c>
      <c r="D489" s="13">
        <v>4000</v>
      </c>
    </row>
    <row r="490" spans="1:4" x14ac:dyDescent="0.25">
      <c r="A490" t="s">
        <v>142</v>
      </c>
      <c r="B490" t="s">
        <v>143</v>
      </c>
      <c r="C490" s="31">
        <v>44852</v>
      </c>
      <c r="D490" s="13">
        <v>2540</v>
      </c>
    </row>
    <row r="491" spans="1:4" x14ac:dyDescent="0.25">
      <c r="A491" t="s">
        <v>962</v>
      </c>
      <c r="B491" t="s">
        <v>961</v>
      </c>
      <c r="C491" s="31">
        <v>44852</v>
      </c>
      <c r="D491" s="13">
        <v>500</v>
      </c>
    </row>
    <row r="492" spans="1:4" x14ac:dyDescent="0.25">
      <c r="A492" t="s">
        <v>284</v>
      </c>
      <c r="B492" t="s">
        <v>128</v>
      </c>
      <c r="C492" s="31">
        <v>44852</v>
      </c>
      <c r="D492" s="13">
        <v>845</v>
      </c>
    </row>
    <row r="493" spans="1:4" x14ac:dyDescent="0.25">
      <c r="A493" t="s">
        <v>487</v>
      </c>
      <c r="B493" t="s">
        <v>486</v>
      </c>
      <c r="C493" s="31">
        <v>44852</v>
      </c>
      <c r="D493" s="13">
        <v>2105.8620000000001</v>
      </c>
    </row>
    <row r="494" spans="1:4" x14ac:dyDescent="0.25">
      <c r="A494" t="s">
        <v>1102</v>
      </c>
      <c r="B494" t="s">
        <v>1103</v>
      </c>
      <c r="C494" s="31">
        <v>44852</v>
      </c>
      <c r="D494" s="13">
        <v>1000</v>
      </c>
    </row>
    <row r="495" spans="1:4" x14ac:dyDescent="0.25">
      <c r="A495" t="s">
        <v>1112</v>
      </c>
      <c r="B495" t="s">
        <v>528</v>
      </c>
      <c r="C495" s="31">
        <v>44852</v>
      </c>
      <c r="D495" s="13">
        <v>1250.348</v>
      </c>
    </row>
    <row r="496" spans="1:4" x14ac:dyDescent="0.25">
      <c r="A496" t="s">
        <v>157</v>
      </c>
      <c r="B496" t="s">
        <v>158</v>
      </c>
      <c r="C496" s="31">
        <v>44852</v>
      </c>
      <c r="D496" s="13">
        <v>2637.7950000000001</v>
      </c>
    </row>
    <row r="497" spans="1:4" x14ac:dyDescent="0.25">
      <c r="A497" t="s">
        <v>625</v>
      </c>
      <c r="B497" t="s">
        <v>624</v>
      </c>
      <c r="C497" s="31">
        <v>44853</v>
      </c>
      <c r="D497" s="13">
        <v>578.08699999999999</v>
      </c>
    </row>
    <row r="498" spans="1:4" x14ac:dyDescent="0.25">
      <c r="A498" t="s">
        <v>171</v>
      </c>
      <c r="B498" t="s">
        <v>172</v>
      </c>
      <c r="C498" s="31">
        <v>44853</v>
      </c>
      <c r="D498" s="13">
        <v>1500</v>
      </c>
    </row>
    <row r="499" spans="1:4" x14ac:dyDescent="0.25">
      <c r="A499" t="s">
        <v>125</v>
      </c>
      <c r="B499" t="s">
        <v>126</v>
      </c>
      <c r="C499" s="31">
        <v>44853</v>
      </c>
      <c r="D499" s="13">
        <v>5790</v>
      </c>
    </row>
    <row r="500" spans="1:4" x14ac:dyDescent="0.25">
      <c r="A500" t="s">
        <v>125</v>
      </c>
      <c r="B500" t="s">
        <v>126</v>
      </c>
      <c r="C500" s="31">
        <v>44853</v>
      </c>
      <c r="D500" s="13">
        <v>6000</v>
      </c>
    </row>
    <row r="501" spans="1:4" x14ac:dyDescent="0.25">
      <c r="A501" t="s">
        <v>849</v>
      </c>
      <c r="B501" t="s">
        <v>848</v>
      </c>
      <c r="C501" s="31">
        <v>44853</v>
      </c>
      <c r="D501" s="13">
        <v>4179.0479999999998</v>
      </c>
    </row>
    <row r="502" spans="1:4" x14ac:dyDescent="0.25">
      <c r="A502" t="s">
        <v>677</v>
      </c>
      <c r="B502" t="s">
        <v>676</v>
      </c>
      <c r="C502" s="31">
        <v>44853</v>
      </c>
      <c r="D502" s="13">
        <v>1483.28</v>
      </c>
    </row>
    <row r="503" spans="1:4" x14ac:dyDescent="0.25">
      <c r="A503" t="s">
        <v>958</v>
      </c>
      <c r="B503" t="s">
        <v>957</v>
      </c>
      <c r="C503" s="31">
        <v>44853</v>
      </c>
      <c r="D503" s="13">
        <v>1007.5119999999999</v>
      </c>
    </row>
    <row r="504" spans="1:4" x14ac:dyDescent="0.25">
      <c r="A504" t="s">
        <v>296</v>
      </c>
      <c r="B504" t="s">
        <v>287</v>
      </c>
      <c r="C504" s="31">
        <v>44854</v>
      </c>
      <c r="D504" s="13">
        <v>950</v>
      </c>
    </row>
    <row r="505" spans="1:4" x14ac:dyDescent="0.25">
      <c r="A505" t="s">
        <v>730</v>
      </c>
      <c r="B505" t="s">
        <v>401</v>
      </c>
      <c r="C505" s="31">
        <v>44854</v>
      </c>
      <c r="D505" s="13">
        <v>1709.3019999999999</v>
      </c>
    </row>
    <row r="506" spans="1:4" x14ac:dyDescent="0.25">
      <c r="A506" t="s">
        <v>890</v>
      </c>
      <c r="B506" t="s">
        <v>889</v>
      </c>
      <c r="C506" s="31">
        <v>44854</v>
      </c>
      <c r="D506" s="13">
        <v>4303.7790000000005</v>
      </c>
    </row>
    <row r="507" spans="1:4" x14ac:dyDescent="0.25">
      <c r="A507" t="s">
        <v>645</v>
      </c>
      <c r="B507" t="s">
        <v>644</v>
      </c>
      <c r="C507" s="31">
        <v>44854</v>
      </c>
      <c r="D507" s="13">
        <v>2322.893</v>
      </c>
    </row>
    <row r="508" spans="1:4" x14ac:dyDescent="0.25">
      <c r="A508" t="s">
        <v>399</v>
      </c>
      <c r="B508" t="s">
        <v>398</v>
      </c>
      <c r="C508" s="31">
        <v>44854</v>
      </c>
      <c r="D508" s="13">
        <v>3977</v>
      </c>
    </row>
    <row r="509" spans="1:4" x14ac:dyDescent="0.25">
      <c r="A509" t="s">
        <v>186</v>
      </c>
      <c r="B509" t="s">
        <v>187</v>
      </c>
      <c r="C509" s="31">
        <v>44854</v>
      </c>
      <c r="D509" s="13">
        <v>6000.8180000000002</v>
      </c>
    </row>
    <row r="510" spans="1:4" x14ac:dyDescent="0.25">
      <c r="A510" t="s">
        <v>929</v>
      </c>
      <c r="B510" t="s">
        <v>928</v>
      </c>
      <c r="C510" s="31">
        <v>44854</v>
      </c>
      <c r="D510" s="13">
        <v>345.17599999999999</v>
      </c>
    </row>
    <row r="511" spans="1:4" x14ac:dyDescent="0.25">
      <c r="A511" t="s">
        <v>432</v>
      </c>
      <c r="B511" t="s">
        <v>431</v>
      </c>
      <c r="C511" s="31">
        <v>44854</v>
      </c>
      <c r="D511" s="13">
        <v>1977.79</v>
      </c>
    </row>
    <row r="512" spans="1:4" x14ac:dyDescent="0.25">
      <c r="A512" t="s">
        <v>151</v>
      </c>
      <c r="B512" t="s">
        <v>152</v>
      </c>
      <c r="C512" s="31">
        <v>44854</v>
      </c>
      <c r="D512" s="13">
        <v>2397.0520000000001</v>
      </c>
    </row>
    <row r="513" spans="1:4" x14ac:dyDescent="0.25">
      <c r="A513" t="s">
        <v>674</v>
      </c>
      <c r="B513" t="s">
        <v>673</v>
      </c>
      <c r="C513" s="31">
        <v>44854</v>
      </c>
      <c r="D513" s="13">
        <v>1140</v>
      </c>
    </row>
    <row r="514" spans="1:4" x14ac:dyDescent="0.25">
      <c r="A514" t="s">
        <v>302</v>
      </c>
      <c r="B514" t="s">
        <v>301</v>
      </c>
      <c r="C514" s="31">
        <v>44854</v>
      </c>
      <c r="D514" s="13">
        <v>1093.509</v>
      </c>
    </row>
    <row r="515" spans="1:4" x14ac:dyDescent="0.25">
      <c r="A515" t="s">
        <v>968</v>
      </c>
      <c r="B515" t="s">
        <v>967</v>
      </c>
      <c r="C515" s="31">
        <v>44854</v>
      </c>
      <c r="D515" s="13">
        <v>3200</v>
      </c>
    </row>
    <row r="516" spans="1:4" x14ac:dyDescent="0.25">
      <c r="A516" t="s">
        <v>458</v>
      </c>
      <c r="B516" t="s">
        <v>457</v>
      </c>
      <c r="C516" s="31">
        <v>44854</v>
      </c>
      <c r="D516" s="13">
        <v>500</v>
      </c>
    </row>
    <row r="517" spans="1:4" x14ac:dyDescent="0.25">
      <c r="A517" t="s">
        <v>302</v>
      </c>
      <c r="B517" t="s">
        <v>301</v>
      </c>
      <c r="C517" s="31">
        <v>44854</v>
      </c>
      <c r="D517" s="13">
        <v>1058.8209999999999</v>
      </c>
    </row>
    <row r="518" spans="1:4" x14ac:dyDescent="0.25">
      <c r="A518" t="s">
        <v>117</v>
      </c>
      <c r="B518" t="s">
        <v>118</v>
      </c>
      <c r="C518" s="31">
        <v>44854</v>
      </c>
      <c r="D518" s="13">
        <v>1670</v>
      </c>
    </row>
    <row r="519" spans="1:4" x14ac:dyDescent="0.25">
      <c r="A519" t="s">
        <v>962</v>
      </c>
      <c r="B519" t="s">
        <v>961</v>
      </c>
      <c r="C519" s="31">
        <v>44854</v>
      </c>
      <c r="D519" s="13">
        <v>300</v>
      </c>
    </row>
    <row r="520" spans="1:4" x14ac:dyDescent="0.25">
      <c r="A520" t="s">
        <v>364</v>
      </c>
      <c r="B520" t="s">
        <v>363</v>
      </c>
      <c r="C520" s="31">
        <v>44854</v>
      </c>
      <c r="D520" s="13">
        <v>3000</v>
      </c>
    </row>
    <row r="521" spans="1:4" x14ac:dyDescent="0.25">
      <c r="A521" t="s">
        <v>284</v>
      </c>
      <c r="B521" t="s">
        <v>128</v>
      </c>
      <c r="C521" s="31">
        <v>44854</v>
      </c>
      <c r="D521" s="13">
        <v>840</v>
      </c>
    </row>
    <row r="522" spans="1:4" x14ac:dyDescent="0.25">
      <c r="A522" t="s">
        <v>306</v>
      </c>
      <c r="B522" t="s">
        <v>115</v>
      </c>
      <c r="C522" s="31">
        <v>44854</v>
      </c>
      <c r="D522" s="13">
        <v>2283.8449999999998</v>
      </c>
    </row>
    <row r="523" spans="1:4" x14ac:dyDescent="0.25">
      <c r="A523" t="s">
        <v>112</v>
      </c>
      <c r="B523" t="s">
        <v>113</v>
      </c>
      <c r="C523" s="31">
        <v>44854</v>
      </c>
      <c r="D523" s="13">
        <v>1177.941</v>
      </c>
    </row>
    <row r="524" spans="1:4" x14ac:dyDescent="0.25">
      <c r="A524" t="s">
        <v>598</v>
      </c>
      <c r="B524" t="s">
        <v>599</v>
      </c>
      <c r="C524" s="31">
        <v>44854</v>
      </c>
      <c r="D524" s="13">
        <v>1086.7370000000001</v>
      </c>
    </row>
    <row r="525" spans="1:4" x14ac:dyDescent="0.25">
      <c r="A525" t="s">
        <v>373</v>
      </c>
      <c r="B525" t="s">
        <v>243</v>
      </c>
      <c r="C525" s="31">
        <v>44854</v>
      </c>
      <c r="D525" s="13">
        <v>9822.9470000000001</v>
      </c>
    </row>
    <row r="526" spans="1:4" x14ac:dyDescent="0.25">
      <c r="A526" t="s">
        <v>374</v>
      </c>
      <c r="B526" t="s">
        <v>339</v>
      </c>
      <c r="C526" s="31">
        <v>44854</v>
      </c>
      <c r="D526" s="13">
        <v>1116.2829999999999</v>
      </c>
    </row>
    <row r="527" spans="1:4" x14ac:dyDescent="0.25">
      <c r="A527" t="s">
        <v>1024</v>
      </c>
      <c r="B527" t="s">
        <v>1025</v>
      </c>
      <c r="C527" s="31">
        <v>44854</v>
      </c>
      <c r="D527" s="13">
        <v>12000</v>
      </c>
    </row>
    <row r="528" spans="1:4" x14ac:dyDescent="0.25">
      <c r="A528" t="s">
        <v>383</v>
      </c>
      <c r="B528" t="s">
        <v>116</v>
      </c>
      <c r="C528" s="31">
        <v>44854</v>
      </c>
      <c r="D528" s="13">
        <v>590.99199999999996</v>
      </c>
    </row>
    <row r="529" spans="1:4" x14ac:dyDescent="0.25">
      <c r="A529" t="s">
        <v>1012</v>
      </c>
      <c r="B529" t="s">
        <v>1013</v>
      </c>
      <c r="C529" s="31">
        <v>44854</v>
      </c>
      <c r="D529" s="13">
        <v>2142.7330000000002</v>
      </c>
    </row>
    <row r="530" spans="1:4" x14ac:dyDescent="0.25">
      <c r="A530" t="s">
        <v>482</v>
      </c>
      <c r="B530" t="s">
        <v>107</v>
      </c>
      <c r="C530" s="31">
        <v>44854</v>
      </c>
      <c r="D530" s="13">
        <v>3000</v>
      </c>
    </row>
    <row r="531" spans="1:4" x14ac:dyDescent="0.25">
      <c r="A531" t="s">
        <v>672</v>
      </c>
      <c r="B531" t="s">
        <v>671</v>
      </c>
      <c r="C531" s="31">
        <v>44854</v>
      </c>
      <c r="D531" s="13">
        <v>14284.708000000001</v>
      </c>
    </row>
    <row r="532" spans="1:4" x14ac:dyDescent="0.25">
      <c r="A532" t="s">
        <v>738</v>
      </c>
      <c r="B532" t="s">
        <v>737</v>
      </c>
      <c r="C532" s="31">
        <v>44854</v>
      </c>
      <c r="D532" s="13">
        <v>2057.6889999999999</v>
      </c>
    </row>
    <row r="533" spans="1:4" x14ac:dyDescent="0.25">
      <c r="A533" t="s">
        <v>837</v>
      </c>
      <c r="B533" t="s">
        <v>836</v>
      </c>
      <c r="C533" s="31">
        <v>44854</v>
      </c>
      <c r="D533" s="13">
        <v>645.49199999999996</v>
      </c>
    </row>
    <row r="534" spans="1:4" x14ac:dyDescent="0.25">
      <c r="A534" t="s">
        <v>466</v>
      </c>
      <c r="B534" t="s">
        <v>140</v>
      </c>
      <c r="C534" s="31">
        <v>44854</v>
      </c>
      <c r="D534" s="13">
        <v>1407.9</v>
      </c>
    </row>
    <row r="535" spans="1:4" x14ac:dyDescent="0.25">
      <c r="A535" t="s">
        <v>306</v>
      </c>
      <c r="B535" t="s">
        <v>115</v>
      </c>
      <c r="C535" s="31">
        <v>44854</v>
      </c>
      <c r="D535" s="13">
        <v>2392.2620000000002</v>
      </c>
    </row>
    <row r="536" spans="1:4" x14ac:dyDescent="0.25">
      <c r="A536" t="s">
        <v>108</v>
      </c>
      <c r="B536" t="s">
        <v>109</v>
      </c>
      <c r="C536" s="31">
        <v>44854</v>
      </c>
      <c r="D536" s="13">
        <v>3585.7930000000001</v>
      </c>
    </row>
    <row r="537" spans="1:4" x14ac:dyDescent="0.25">
      <c r="A537" t="s">
        <v>110</v>
      </c>
      <c r="B537" t="s">
        <v>111</v>
      </c>
      <c r="C537" s="31">
        <v>44854</v>
      </c>
      <c r="D537" s="13">
        <v>1845</v>
      </c>
    </row>
    <row r="538" spans="1:4" x14ac:dyDescent="0.25">
      <c r="A538" t="s">
        <v>121</v>
      </c>
      <c r="B538" t="s">
        <v>122</v>
      </c>
      <c r="C538" s="31">
        <v>44854</v>
      </c>
      <c r="D538" s="13">
        <v>1350</v>
      </c>
    </row>
    <row r="539" spans="1:4" x14ac:dyDescent="0.25">
      <c r="A539" t="s">
        <v>923</v>
      </c>
      <c r="B539" t="s">
        <v>922</v>
      </c>
      <c r="C539" s="31">
        <v>44854</v>
      </c>
      <c r="D539" s="13">
        <v>861.44100000000003</v>
      </c>
    </row>
    <row r="540" spans="1:4" x14ac:dyDescent="0.25">
      <c r="A540" t="s">
        <v>504</v>
      </c>
      <c r="B540" t="s">
        <v>503</v>
      </c>
      <c r="C540" s="31">
        <v>44855</v>
      </c>
      <c r="D540" s="13">
        <v>1717.6769999999999</v>
      </c>
    </row>
    <row r="541" spans="1:4" x14ac:dyDescent="0.25">
      <c r="A541" t="s">
        <v>983</v>
      </c>
      <c r="B541" t="s">
        <v>790</v>
      </c>
      <c r="C541" s="31">
        <v>44855</v>
      </c>
      <c r="D541" s="13">
        <v>1100</v>
      </c>
    </row>
    <row r="542" spans="1:4" x14ac:dyDescent="0.25">
      <c r="A542" t="s">
        <v>370</v>
      </c>
      <c r="B542" t="s">
        <v>290</v>
      </c>
      <c r="C542" s="31">
        <v>44855</v>
      </c>
      <c r="D542" s="13">
        <v>2500</v>
      </c>
    </row>
    <row r="543" spans="1:4" x14ac:dyDescent="0.25">
      <c r="A543" t="s">
        <v>700</v>
      </c>
      <c r="B543" t="s">
        <v>699</v>
      </c>
      <c r="C543" s="31">
        <v>44855</v>
      </c>
      <c r="D543" s="13">
        <v>1000</v>
      </c>
    </row>
    <row r="544" spans="1:4" x14ac:dyDescent="0.25">
      <c r="A544" t="s">
        <v>100</v>
      </c>
      <c r="B544" t="s">
        <v>101</v>
      </c>
      <c r="C544" s="31">
        <v>44855</v>
      </c>
      <c r="D544" s="13">
        <v>6150</v>
      </c>
    </row>
    <row r="545" spans="1:4" x14ac:dyDescent="0.25">
      <c r="A545" t="s">
        <v>357</v>
      </c>
      <c r="B545" t="s">
        <v>356</v>
      </c>
      <c r="C545" s="31">
        <v>44855</v>
      </c>
      <c r="D545" s="13">
        <v>1124</v>
      </c>
    </row>
    <row r="546" spans="1:4" x14ac:dyDescent="0.25">
      <c r="A546" t="s">
        <v>748</v>
      </c>
      <c r="B546" t="s">
        <v>749</v>
      </c>
      <c r="C546" s="31">
        <v>44855</v>
      </c>
      <c r="D546" s="13">
        <v>800</v>
      </c>
    </row>
    <row r="547" spans="1:4" x14ac:dyDescent="0.25">
      <c r="A547" t="s">
        <v>284</v>
      </c>
      <c r="B547" t="s">
        <v>128</v>
      </c>
      <c r="C547" s="31">
        <v>44855</v>
      </c>
      <c r="D547" s="13">
        <v>830</v>
      </c>
    </row>
    <row r="548" spans="1:4" x14ac:dyDescent="0.25">
      <c r="A548" t="s">
        <v>620</v>
      </c>
      <c r="B548" t="s">
        <v>619</v>
      </c>
      <c r="C548" s="31">
        <v>44855</v>
      </c>
      <c r="D548" s="13">
        <v>2147.4589999999998</v>
      </c>
    </row>
    <row r="549" spans="1:4" x14ac:dyDescent="0.25">
      <c r="A549" t="s">
        <v>1112</v>
      </c>
      <c r="B549" t="s">
        <v>528</v>
      </c>
      <c r="C549" s="31">
        <v>44855</v>
      </c>
      <c r="D549" s="13">
        <v>601.97199999999998</v>
      </c>
    </row>
    <row r="550" spans="1:4" x14ac:dyDescent="0.25">
      <c r="A550" t="s">
        <v>958</v>
      </c>
      <c r="B550" t="s">
        <v>957</v>
      </c>
      <c r="C550" s="31">
        <v>44855</v>
      </c>
      <c r="D550" s="13">
        <v>1007.5119999999999</v>
      </c>
    </row>
    <row r="551" spans="1:4" x14ac:dyDescent="0.25">
      <c r="A551" t="s">
        <v>382</v>
      </c>
      <c r="B551" t="s">
        <v>381</v>
      </c>
      <c r="C551" s="31">
        <v>44856</v>
      </c>
      <c r="D551" s="13">
        <v>940</v>
      </c>
    </row>
    <row r="552" spans="1:4" x14ac:dyDescent="0.25">
      <c r="A552" t="s">
        <v>1104</v>
      </c>
      <c r="B552" t="s">
        <v>474</v>
      </c>
      <c r="C552" s="31">
        <v>44856</v>
      </c>
      <c r="D552" s="13">
        <v>1108.174</v>
      </c>
    </row>
    <row r="553" spans="1:4" x14ac:dyDescent="0.25">
      <c r="A553" t="s">
        <v>638</v>
      </c>
      <c r="B553" t="s">
        <v>264</v>
      </c>
      <c r="C553" s="31">
        <v>44856</v>
      </c>
      <c r="D553" s="13">
        <v>3000</v>
      </c>
    </row>
    <row r="554" spans="1:4" x14ac:dyDescent="0.25">
      <c r="A554" t="s">
        <v>674</v>
      </c>
      <c r="B554" t="s">
        <v>673</v>
      </c>
      <c r="C554" s="31">
        <v>44856</v>
      </c>
      <c r="D554" s="13">
        <v>850</v>
      </c>
    </row>
    <row r="555" spans="1:4" x14ac:dyDescent="0.25">
      <c r="A555" t="s">
        <v>1074</v>
      </c>
      <c r="B555" t="s">
        <v>1075</v>
      </c>
      <c r="C555" s="31">
        <v>44856</v>
      </c>
      <c r="D555" s="13">
        <v>3163.7570000000001</v>
      </c>
    </row>
    <row r="556" spans="1:4" x14ac:dyDescent="0.25">
      <c r="A556" t="s">
        <v>858</v>
      </c>
      <c r="B556" t="s">
        <v>857</v>
      </c>
      <c r="C556" s="31">
        <v>44856</v>
      </c>
      <c r="D556" s="13">
        <v>1280.184</v>
      </c>
    </row>
    <row r="557" spans="1:4" x14ac:dyDescent="0.25">
      <c r="A557" t="s">
        <v>289</v>
      </c>
      <c r="B557" t="s">
        <v>291</v>
      </c>
      <c r="C557" s="31">
        <v>44856</v>
      </c>
      <c r="D557" s="13">
        <v>1800</v>
      </c>
    </row>
    <row r="558" spans="1:4" x14ac:dyDescent="0.25">
      <c r="A558" t="s">
        <v>1117</v>
      </c>
      <c r="B558" t="s">
        <v>1118</v>
      </c>
      <c r="C558" s="31">
        <v>44856</v>
      </c>
      <c r="D558" s="13">
        <v>571.23199999999997</v>
      </c>
    </row>
    <row r="559" spans="1:4" x14ac:dyDescent="0.25">
      <c r="A559" t="s">
        <v>430</v>
      </c>
      <c r="B559" t="s">
        <v>429</v>
      </c>
      <c r="C559" s="31">
        <v>44856</v>
      </c>
      <c r="D559" s="13">
        <v>1430</v>
      </c>
    </row>
    <row r="560" spans="1:4" x14ac:dyDescent="0.25">
      <c r="A560" t="s">
        <v>284</v>
      </c>
      <c r="B560" t="s">
        <v>128</v>
      </c>
      <c r="C560" s="31">
        <v>44856</v>
      </c>
      <c r="D560" s="13">
        <v>835</v>
      </c>
    </row>
    <row r="561" spans="1:4" x14ac:dyDescent="0.25">
      <c r="A561" t="s">
        <v>318</v>
      </c>
      <c r="B561" t="s">
        <v>144</v>
      </c>
      <c r="C561" s="31">
        <v>44856</v>
      </c>
      <c r="D561" s="13">
        <v>1341.8140000000001</v>
      </c>
    </row>
    <row r="562" spans="1:4" x14ac:dyDescent="0.25">
      <c r="A562" t="s">
        <v>367</v>
      </c>
      <c r="B562" t="s">
        <v>366</v>
      </c>
      <c r="C562" s="31">
        <v>44856</v>
      </c>
      <c r="D562" s="13">
        <v>950</v>
      </c>
    </row>
    <row r="563" spans="1:4" x14ac:dyDescent="0.25">
      <c r="A563" t="s">
        <v>787</v>
      </c>
      <c r="B563" t="s">
        <v>739</v>
      </c>
      <c r="C563" s="31">
        <v>44856</v>
      </c>
      <c r="D563" s="13">
        <v>524.96100000000001</v>
      </c>
    </row>
    <row r="564" spans="1:4" x14ac:dyDescent="0.25">
      <c r="A564" t="s">
        <v>672</v>
      </c>
      <c r="B564" t="s">
        <v>671</v>
      </c>
      <c r="C564" s="31">
        <v>44856</v>
      </c>
      <c r="D564" s="13">
        <v>11718.655000000001</v>
      </c>
    </row>
    <row r="565" spans="1:4" x14ac:dyDescent="0.25">
      <c r="A565" t="s">
        <v>648</v>
      </c>
      <c r="B565" t="s">
        <v>647</v>
      </c>
      <c r="C565" s="31">
        <v>44856</v>
      </c>
      <c r="D565" s="13">
        <v>2000</v>
      </c>
    </row>
    <row r="566" spans="1:4" x14ac:dyDescent="0.25">
      <c r="A566" t="s">
        <v>193</v>
      </c>
      <c r="B566" t="s">
        <v>194</v>
      </c>
      <c r="C566" s="31">
        <v>44857</v>
      </c>
      <c r="D566" s="13">
        <v>11564.791999999999</v>
      </c>
    </row>
    <row r="567" spans="1:4" x14ac:dyDescent="0.25">
      <c r="A567" t="s">
        <v>136</v>
      </c>
      <c r="B567" t="s">
        <v>137</v>
      </c>
      <c r="C567" s="31">
        <v>44857</v>
      </c>
      <c r="D567" s="13">
        <v>980</v>
      </c>
    </row>
    <row r="568" spans="1:4" x14ac:dyDescent="0.25">
      <c r="A568" t="s">
        <v>134</v>
      </c>
      <c r="B568" t="s">
        <v>135</v>
      </c>
      <c r="C568" s="31">
        <v>44857</v>
      </c>
      <c r="D568" s="13">
        <v>5000</v>
      </c>
    </row>
    <row r="569" spans="1:4" x14ac:dyDescent="0.25">
      <c r="A569" t="s">
        <v>284</v>
      </c>
      <c r="B569" t="s">
        <v>128</v>
      </c>
      <c r="C569" s="31">
        <v>44857</v>
      </c>
      <c r="D569" s="13">
        <v>770.84699999999998</v>
      </c>
    </row>
    <row r="570" spans="1:4" x14ac:dyDescent="0.25">
      <c r="A570" t="s">
        <v>284</v>
      </c>
      <c r="B570" t="s">
        <v>128</v>
      </c>
      <c r="C570" s="31">
        <v>44857</v>
      </c>
      <c r="D570" s="13">
        <v>860</v>
      </c>
    </row>
    <row r="571" spans="1:4" x14ac:dyDescent="0.25">
      <c r="A571" t="s">
        <v>1112</v>
      </c>
      <c r="B571" t="s">
        <v>528</v>
      </c>
      <c r="C571" s="31">
        <v>44857</v>
      </c>
      <c r="D571" s="13">
        <v>1464.94</v>
      </c>
    </row>
    <row r="572" spans="1:4" x14ac:dyDescent="0.25">
      <c r="A572" t="s">
        <v>693</v>
      </c>
      <c r="B572" t="s">
        <v>694</v>
      </c>
      <c r="C572" s="31">
        <v>44857</v>
      </c>
      <c r="D572" s="13">
        <v>1153.0340000000001</v>
      </c>
    </row>
    <row r="573" spans="1:4" x14ac:dyDescent="0.25">
      <c r="A573" t="s">
        <v>604</v>
      </c>
      <c r="B573" t="s">
        <v>581</v>
      </c>
      <c r="C573" s="31">
        <v>44858</v>
      </c>
      <c r="D573" s="13">
        <v>756</v>
      </c>
    </row>
    <row r="574" spans="1:4" x14ac:dyDescent="0.25">
      <c r="A574" t="s">
        <v>1109</v>
      </c>
      <c r="B574" t="s">
        <v>1110</v>
      </c>
      <c r="C574" s="31">
        <v>44858</v>
      </c>
      <c r="D574" s="13">
        <v>650</v>
      </c>
    </row>
    <row r="575" spans="1:4" x14ac:dyDescent="0.25">
      <c r="A575" t="s">
        <v>852</v>
      </c>
      <c r="B575" t="s">
        <v>894</v>
      </c>
      <c r="C575" s="31">
        <v>44858</v>
      </c>
      <c r="D575" s="13">
        <v>750</v>
      </c>
    </row>
    <row r="576" spans="1:4" x14ac:dyDescent="0.25">
      <c r="A576" t="s">
        <v>804</v>
      </c>
      <c r="B576" t="s">
        <v>114</v>
      </c>
      <c r="C576" s="31">
        <v>44858</v>
      </c>
      <c r="D576" s="13">
        <v>1439.0129999999999</v>
      </c>
    </row>
    <row r="577" spans="1:4" x14ac:dyDescent="0.25">
      <c r="A577" t="s">
        <v>125</v>
      </c>
      <c r="B577" t="s">
        <v>126</v>
      </c>
      <c r="C577" s="31">
        <v>44858</v>
      </c>
      <c r="D577" s="13">
        <v>6000</v>
      </c>
    </row>
    <row r="578" spans="1:4" x14ac:dyDescent="0.25">
      <c r="A578" t="s">
        <v>808</v>
      </c>
      <c r="B578" t="s">
        <v>807</v>
      </c>
      <c r="C578" s="31">
        <v>44858</v>
      </c>
      <c r="D578" s="13">
        <v>1167.287</v>
      </c>
    </row>
    <row r="579" spans="1:4" x14ac:dyDescent="0.25">
      <c r="A579" t="s">
        <v>1119</v>
      </c>
      <c r="B579" t="s">
        <v>816</v>
      </c>
      <c r="C579" s="31">
        <v>44858</v>
      </c>
      <c r="D579" s="13">
        <v>1699.7090000000001</v>
      </c>
    </row>
    <row r="580" spans="1:4" x14ac:dyDescent="0.25">
      <c r="A580" t="s">
        <v>445</v>
      </c>
      <c r="B580" t="s">
        <v>174</v>
      </c>
      <c r="C580" s="31">
        <v>44859</v>
      </c>
      <c r="D580" s="13">
        <v>9925.5490000000009</v>
      </c>
    </row>
    <row r="581" spans="1:4" x14ac:dyDescent="0.25">
      <c r="A581" t="s">
        <v>296</v>
      </c>
      <c r="B581" t="s">
        <v>287</v>
      </c>
      <c r="C581" s="31">
        <v>44859</v>
      </c>
      <c r="D581" s="13">
        <v>746.59199999999998</v>
      </c>
    </row>
    <row r="582" spans="1:4" x14ac:dyDescent="0.25">
      <c r="A582" t="s">
        <v>296</v>
      </c>
      <c r="B582" t="s">
        <v>287</v>
      </c>
      <c r="C582" s="31">
        <v>44859</v>
      </c>
      <c r="D582" s="13">
        <v>950</v>
      </c>
    </row>
    <row r="583" spans="1:4" x14ac:dyDescent="0.25">
      <c r="A583" t="s">
        <v>296</v>
      </c>
      <c r="B583" t="s">
        <v>287</v>
      </c>
      <c r="C583" s="31">
        <v>44859</v>
      </c>
      <c r="D583" s="13">
        <v>950</v>
      </c>
    </row>
    <row r="584" spans="1:4" x14ac:dyDescent="0.25">
      <c r="A584" t="s">
        <v>1222</v>
      </c>
      <c r="B584" t="s">
        <v>1221</v>
      </c>
      <c r="C584" s="31">
        <v>44859</v>
      </c>
      <c r="D584" s="13">
        <v>6000</v>
      </c>
    </row>
    <row r="585" spans="1:4" x14ac:dyDescent="0.25">
      <c r="A585" t="s">
        <v>700</v>
      </c>
      <c r="B585" t="s">
        <v>699</v>
      </c>
      <c r="C585" s="31">
        <v>44859</v>
      </c>
      <c r="D585" s="13">
        <v>1000</v>
      </c>
    </row>
    <row r="586" spans="1:4" x14ac:dyDescent="0.25">
      <c r="A586" t="s">
        <v>418</v>
      </c>
      <c r="B586" t="s">
        <v>417</v>
      </c>
      <c r="C586" s="31">
        <v>44859</v>
      </c>
      <c r="D586" s="13">
        <v>2100</v>
      </c>
    </row>
    <row r="587" spans="1:4" x14ac:dyDescent="0.25">
      <c r="A587" t="s">
        <v>96</v>
      </c>
      <c r="B587" t="s">
        <v>97</v>
      </c>
      <c r="C587" s="31">
        <v>44859</v>
      </c>
      <c r="D587" s="13">
        <v>3000</v>
      </c>
    </row>
    <row r="588" spans="1:4" x14ac:dyDescent="0.25">
      <c r="A588" t="s">
        <v>674</v>
      </c>
      <c r="B588" t="s">
        <v>673</v>
      </c>
      <c r="C588" s="31">
        <v>44859</v>
      </c>
      <c r="D588" s="13">
        <v>569</v>
      </c>
    </row>
    <row r="589" spans="1:4" x14ac:dyDescent="0.25">
      <c r="A589" t="s">
        <v>1069</v>
      </c>
      <c r="B589" t="s">
        <v>1070</v>
      </c>
      <c r="C589" s="31">
        <v>44859</v>
      </c>
      <c r="D589" s="13">
        <v>1150</v>
      </c>
    </row>
    <row r="590" spans="1:4" x14ac:dyDescent="0.25">
      <c r="A590" t="s">
        <v>825</v>
      </c>
      <c r="B590" t="s">
        <v>824</v>
      </c>
      <c r="C590" s="31">
        <v>44859</v>
      </c>
      <c r="D590" s="13">
        <v>500</v>
      </c>
    </row>
    <row r="591" spans="1:4" x14ac:dyDescent="0.25">
      <c r="A591" t="s">
        <v>119</v>
      </c>
      <c r="B591" t="s">
        <v>120</v>
      </c>
      <c r="C591" s="31">
        <v>44859</v>
      </c>
      <c r="D591" s="13">
        <v>3000</v>
      </c>
    </row>
    <row r="592" spans="1:4" x14ac:dyDescent="0.25">
      <c r="A592" t="s">
        <v>827</v>
      </c>
      <c r="B592" t="s">
        <v>826</v>
      </c>
      <c r="C592" s="31">
        <v>44859</v>
      </c>
      <c r="D592" s="13">
        <v>260</v>
      </c>
    </row>
    <row r="593" spans="1:4" x14ac:dyDescent="0.25">
      <c r="A593" t="s">
        <v>117</v>
      </c>
      <c r="B593" t="s">
        <v>118</v>
      </c>
      <c r="C593" s="31">
        <v>44859</v>
      </c>
      <c r="D593" s="13">
        <v>1670</v>
      </c>
    </row>
    <row r="594" spans="1:4" x14ac:dyDescent="0.25">
      <c r="A594" t="s">
        <v>560</v>
      </c>
      <c r="B594" t="s">
        <v>559</v>
      </c>
      <c r="C594" s="31">
        <v>44859</v>
      </c>
      <c r="D594" s="13">
        <v>1042.46</v>
      </c>
    </row>
    <row r="595" spans="1:4" x14ac:dyDescent="0.25">
      <c r="A595" t="s">
        <v>240</v>
      </c>
      <c r="B595" t="s">
        <v>179</v>
      </c>
      <c r="C595" s="31">
        <v>44859</v>
      </c>
      <c r="D595" s="13">
        <v>2172.9589999999998</v>
      </c>
    </row>
    <row r="596" spans="1:4" x14ac:dyDescent="0.25">
      <c r="A596" t="s">
        <v>512</v>
      </c>
      <c r="B596" t="s">
        <v>511</v>
      </c>
      <c r="C596" s="31">
        <v>44859</v>
      </c>
      <c r="D596" s="13">
        <v>1500</v>
      </c>
    </row>
    <row r="597" spans="1:4" x14ac:dyDescent="0.25">
      <c r="A597" t="s">
        <v>306</v>
      </c>
      <c r="B597" t="s">
        <v>115</v>
      </c>
      <c r="C597" s="31">
        <v>44859</v>
      </c>
      <c r="D597" s="13">
        <v>2283.8449999999998</v>
      </c>
    </row>
    <row r="598" spans="1:4" x14ac:dyDescent="0.25">
      <c r="A598" t="s">
        <v>112</v>
      </c>
      <c r="B598" t="s">
        <v>113</v>
      </c>
      <c r="C598" s="31">
        <v>44859</v>
      </c>
      <c r="D598" s="13">
        <v>1177.941</v>
      </c>
    </row>
    <row r="599" spans="1:4" x14ac:dyDescent="0.25">
      <c r="A599" t="s">
        <v>786</v>
      </c>
      <c r="B599" t="s">
        <v>785</v>
      </c>
      <c r="C599" s="31">
        <v>44859</v>
      </c>
      <c r="D599" s="13">
        <v>4769.4009999999998</v>
      </c>
    </row>
    <row r="600" spans="1:4" x14ac:dyDescent="0.25">
      <c r="A600" t="s">
        <v>284</v>
      </c>
      <c r="B600" t="s">
        <v>128</v>
      </c>
      <c r="C600" s="31">
        <v>44859</v>
      </c>
      <c r="D600" s="13">
        <v>855</v>
      </c>
    </row>
    <row r="601" spans="1:4" x14ac:dyDescent="0.25">
      <c r="A601" t="s">
        <v>330</v>
      </c>
      <c r="B601" t="s">
        <v>329</v>
      </c>
      <c r="C601" s="31">
        <v>44859</v>
      </c>
      <c r="D601" s="13">
        <v>500</v>
      </c>
    </row>
    <row r="602" spans="1:4" x14ac:dyDescent="0.25">
      <c r="A602" t="s">
        <v>757</v>
      </c>
      <c r="B602" t="s">
        <v>756</v>
      </c>
      <c r="C602" s="31">
        <v>44859</v>
      </c>
      <c r="D602" s="13">
        <v>3382.85</v>
      </c>
    </row>
    <row r="603" spans="1:4" x14ac:dyDescent="0.25">
      <c r="A603" t="s">
        <v>738</v>
      </c>
      <c r="B603" t="s">
        <v>737</v>
      </c>
      <c r="C603" s="31">
        <v>44859</v>
      </c>
      <c r="D603" s="13">
        <v>2057.6889999999999</v>
      </c>
    </row>
    <row r="604" spans="1:4" x14ac:dyDescent="0.25">
      <c r="A604" t="s">
        <v>567</v>
      </c>
      <c r="B604" t="s">
        <v>566</v>
      </c>
      <c r="C604" s="31">
        <v>44859</v>
      </c>
      <c r="D604" s="13">
        <v>2500</v>
      </c>
    </row>
    <row r="605" spans="1:4" x14ac:dyDescent="0.25">
      <c r="A605" t="s">
        <v>806</v>
      </c>
      <c r="B605" t="s">
        <v>805</v>
      </c>
      <c r="C605" s="31">
        <v>44859</v>
      </c>
      <c r="D605" s="13">
        <v>2427.076</v>
      </c>
    </row>
    <row r="606" spans="1:4" x14ac:dyDescent="0.25">
      <c r="A606" t="s">
        <v>626</v>
      </c>
      <c r="B606" t="s">
        <v>500</v>
      </c>
      <c r="C606" s="31">
        <v>44859</v>
      </c>
      <c r="D606" s="13">
        <v>1836.354</v>
      </c>
    </row>
    <row r="607" spans="1:4" x14ac:dyDescent="0.25">
      <c r="A607" t="s">
        <v>350</v>
      </c>
      <c r="B607" t="s">
        <v>349</v>
      </c>
      <c r="C607" s="31">
        <v>44859</v>
      </c>
      <c r="D607" s="13">
        <v>4172.5749999999998</v>
      </c>
    </row>
    <row r="608" spans="1:4" x14ac:dyDescent="0.25">
      <c r="A608" t="s">
        <v>175</v>
      </c>
      <c r="B608" t="s">
        <v>176</v>
      </c>
      <c r="C608" s="31">
        <v>44859</v>
      </c>
      <c r="D608" s="13">
        <v>5726.0320000000002</v>
      </c>
    </row>
    <row r="609" spans="1:4" x14ac:dyDescent="0.25">
      <c r="A609" t="s">
        <v>110</v>
      </c>
      <c r="B609" t="s">
        <v>111</v>
      </c>
      <c r="C609" s="31">
        <v>44859</v>
      </c>
      <c r="D609" s="13">
        <v>1840</v>
      </c>
    </row>
    <row r="610" spans="1:4" x14ac:dyDescent="0.25">
      <c r="A610" t="s">
        <v>518</v>
      </c>
      <c r="B610" t="s">
        <v>517</v>
      </c>
      <c r="C610" s="31">
        <v>44859</v>
      </c>
      <c r="D610" s="13">
        <v>6385.1459999999997</v>
      </c>
    </row>
    <row r="611" spans="1:4" x14ac:dyDescent="0.25">
      <c r="A611" t="s">
        <v>396</v>
      </c>
      <c r="B611" t="s">
        <v>395</v>
      </c>
      <c r="C611" s="31">
        <v>44859</v>
      </c>
      <c r="D611" s="13">
        <v>2000</v>
      </c>
    </row>
    <row r="612" spans="1:4" x14ac:dyDescent="0.25">
      <c r="A612" t="s">
        <v>728</v>
      </c>
      <c r="B612" t="s">
        <v>727</v>
      </c>
      <c r="C612" s="31">
        <v>44859</v>
      </c>
      <c r="D612" s="13">
        <v>10457.852999999999</v>
      </c>
    </row>
    <row r="613" spans="1:4" x14ac:dyDescent="0.25">
      <c r="A613" t="s">
        <v>958</v>
      </c>
      <c r="B613" t="s">
        <v>957</v>
      </c>
      <c r="C613" s="31">
        <v>44859</v>
      </c>
      <c r="D613" s="13">
        <v>1007.5119999999999</v>
      </c>
    </row>
    <row r="614" spans="1:4" x14ac:dyDescent="0.25">
      <c r="A614" t="s">
        <v>171</v>
      </c>
      <c r="B614" t="s">
        <v>172</v>
      </c>
      <c r="C614" s="31">
        <v>44860</v>
      </c>
      <c r="D614" s="13">
        <v>1746.001</v>
      </c>
    </row>
    <row r="615" spans="1:4" x14ac:dyDescent="0.25">
      <c r="A615" t="s">
        <v>987</v>
      </c>
      <c r="B615" t="s">
        <v>986</v>
      </c>
      <c r="C615" s="31">
        <v>44860</v>
      </c>
      <c r="D615" s="13">
        <v>2000</v>
      </c>
    </row>
    <row r="616" spans="1:4" x14ac:dyDescent="0.25">
      <c r="A616" t="s">
        <v>125</v>
      </c>
      <c r="B616" t="s">
        <v>126</v>
      </c>
      <c r="C616" s="31">
        <v>44860</v>
      </c>
      <c r="D616" s="13">
        <v>5790</v>
      </c>
    </row>
    <row r="617" spans="1:4" x14ac:dyDescent="0.25">
      <c r="A617" t="s">
        <v>370</v>
      </c>
      <c r="B617" t="s">
        <v>290</v>
      </c>
      <c r="C617" s="31">
        <v>44861</v>
      </c>
      <c r="D617" s="13">
        <v>2559.1799999999998</v>
      </c>
    </row>
    <row r="618" spans="1:4" x14ac:dyDescent="0.25">
      <c r="A618" t="s">
        <v>700</v>
      </c>
      <c r="B618" t="s">
        <v>699</v>
      </c>
      <c r="C618" s="31">
        <v>44861</v>
      </c>
      <c r="D618" s="13">
        <v>2000</v>
      </c>
    </row>
    <row r="619" spans="1:4" x14ac:dyDescent="0.25">
      <c r="A619" t="s">
        <v>138</v>
      </c>
      <c r="B619" t="s">
        <v>139</v>
      </c>
      <c r="C619" s="31">
        <v>44861</v>
      </c>
      <c r="D619" s="13">
        <v>10061.858</v>
      </c>
    </row>
    <row r="620" spans="1:4" x14ac:dyDescent="0.25">
      <c r="A620" t="s">
        <v>432</v>
      </c>
      <c r="B620" t="s">
        <v>431</v>
      </c>
      <c r="C620" s="31">
        <v>44861</v>
      </c>
      <c r="D620" s="13">
        <v>2113.2170000000001</v>
      </c>
    </row>
    <row r="621" spans="1:4" x14ac:dyDescent="0.25">
      <c r="A621" t="s">
        <v>284</v>
      </c>
      <c r="B621" t="s">
        <v>128</v>
      </c>
      <c r="C621" s="31">
        <v>44861</v>
      </c>
      <c r="D621" s="13">
        <v>850</v>
      </c>
    </row>
    <row r="622" spans="1:4" x14ac:dyDescent="0.25">
      <c r="A622" t="s">
        <v>570</v>
      </c>
      <c r="B622" t="s">
        <v>569</v>
      </c>
      <c r="C622" s="31">
        <v>44861</v>
      </c>
      <c r="D622" s="13">
        <v>12001.953</v>
      </c>
    </row>
    <row r="623" spans="1:4" x14ac:dyDescent="0.25">
      <c r="A623" t="s">
        <v>634</v>
      </c>
      <c r="B623" t="s">
        <v>633</v>
      </c>
      <c r="C623" s="31">
        <v>44861</v>
      </c>
      <c r="D623" s="13">
        <v>1917.5809999999999</v>
      </c>
    </row>
    <row r="624" spans="1:4" x14ac:dyDescent="0.25">
      <c r="A624" t="s">
        <v>1120</v>
      </c>
      <c r="B624" t="s">
        <v>1121</v>
      </c>
      <c r="C624" s="31">
        <v>44861</v>
      </c>
      <c r="D624" s="13">
        <v>1996.4939999999999</v>
      </c>
    </row>
    <row r="625" spans="1:4" x14ac:dyDescent="0.25">
      <c r="A625" t="s">
        <v>504</v>
      </c>
      <c r="B625" t="s">
        <v>503</v>
      </c>
      <c r="C625" s="31">
        <v>44862</v>
      </c>
      <c r="D625" s="13">
        <v>1717.6769999999999</v>
      </c>
    </row>
    <row r="626" spans="1:4" x14ac:dyDescent="0.25">
      <c r="A626" t="s">
        <v>983</v>
      </c>
      <c r="B626" t="s">
        <v>790</v>
      </c>
      <c r="C626" s="31">
        <v>44862</v>
      </c>
      <c r="D626" s="13">
        <v>1306.2249999999999</v>
      </c>
    </row>
    <row r="627" spans="1:4" x14ac:dyDescent="0.25">
      <c r="A627" t="s">
        <v>296</v>
      </c>
      <c r="B627" t="s">
        <v>287</v>
      </c>
      <c r="C627" s="31">
        <v>44862</v>
      </c>
      <c r="D627" s="13">
        <v>950</v>
      </c>
    </row>
    <row r="628" spans="1:4" x14ac:dyDescent="0.25">
      <c r="A628" t="s">
        <v>743</v>
      </c>
      <c r="B628" t="s">
        <v>742</v>
      </c>
      <c r="C628" s="31">
        <v>44862</v>
      </c>
      <c r="D628" s="13">
        <v>2098.3359999999998</v>
      </c>
    </row>
    <row r="629" spans="1:4" x14ac:dyDescent="0.25">
      <c r="A629" t="s">
        <v>1018</v>
      </c>
      <c r="B629" t="s">
        <v>1019</v>
      </c>
      <c r="C629" s="31">
        <v>44862</v>
      </c>
      <c r="D629" s="13">
        <v>404.76600000000002</v>
      </c>
    </row>
    <row r="630" spans="1:4" x14ac:dyDescent="0.25">
      <c r="A630" t="s">
        <v>1102</v>
      </c>
      <c r="B630" t="s">
        <v>1103</v>
      </c>
      <c r="C630" s="31">
        <v>44862</v>
      </c>
      <c r="D630" s="13">
        <v>1000</v>
      </c>
    </row>
    <row r="631" spans="1:4" x14ac:dyDescent="0.25">
      <c r="A631" t="s">
        <v>823</v>
      </c>
      <c r="B631" t="s">
        <v>822</v>
      </c>
      <c r="C631" s="31">
        <v>44862</v>
      </c>
      <c r="D631" s="13">
        <v>1519.337</v>
      </c>
    </row>
    <row r="632" spans="1:4" x14ac:dyDescent="0.25">
      <c r="A632" t="s">
        <v>1124</v>
      </c>
      <c r="B632" t="s">
        <v>1125</v>
      </c>
      <c r="C632" s="31">
        <v>44863</v>
      </c>
      <c r="D632" s="13">
        <v>1102.4949999999999</v>
      </c>
    </row>
    <row r="633" spans="1:4" x14ac:dyDescent="0.25">
      <c r="A633" t="s">
        <v>171</v>
      </c>
      <c r="B633" t="s">
        <v>172</v>
      </c>
      <c r="C633" s="31">
        <v>44863</v>
      </c>
      <c r="D633" s="13">
        <v>802.89599999999996</v>
      </c>
    </row>
    <row r="634" spans="1:4" x14ac:dyDescent="0.25">
      <c r="A634" t="s">
        <v>289</v>
      </c>
      <c r="B634" t="s">
        <v>291</v>
      </c>
      <c r="C634" s="31">
        <v>44863</v>
      </c>
      <c r="D634" s="13">
        <v>1800</v>
      </c>
    </row>
    <row r="635" spans="1:4" x14ac:dyDescent="0.25">
      <c r="A635" t="s">
        <v>284</v>
      </c>
      <c r="B635" t="s">
        <v>128</v>
      </c>
      <c r="C635" s="31">
        <v>44863</v>
      </c>
      <c r="D635" s="13">
        <v>845</v>
      </c>
    </row>
    <row r="636" spans="1:4" x14ac:dyDescent="0.25">
      <c r="A636" t="s">
        <v>951</v>
      </c>
      <c r="B636" t="s">
        <v>950</v>
      </c>
      <c r="C636" s="31">
        <v>44863</v>
      </c>
      <c r="D636" s="13">
        <v>726.79100000000005</v>
      </c>
    </row>
    <row r="637" spans="1:4" x14ac:dyDescent="0.25">
      <c r="A637" t="s">
        <v>307</v>
      </c>
      <c r="B637" t="s">
        <v>141</v>
      </c>
      <c r="C637" s="31">
        <v>44863</v>
      </c>
      <c r="D637" s="13">
        <v>3348.203</v>
      </c>
    </row>
    <row r="638" spans="1:4" x14ac:dyDescent="0.25">
      <c r="A638" t="s">
        <v>1122</v>
      </c>
      <c r="B638" t="s">
        <v>1123</v>
      </c>
      <c r="C638" s="31">
        <v>44863</v>
      </c>
      <c r="D638" s="13">
        <v>1300.251</v>
      </c>
    </row>
    <row r="639" spans="1:4" x14ac:dyDescent="0.25">
      <c r="A639" t="s">
        <v>693</v>
      </c>
      <c r="B639" t="s">
        <v>694</v>
      </c>
      <c r="C639" s="31">
        <v>44863</v>
      </c>
      <c r="D639" s="13">
        <v>1000</v>
      </c>
    </row>
    <row r="640" spans="1:4" x14ac:dyDescent="0.25">
      <c r="A640" t="s">
        <v>638</v>
      </c>
      <c r="B640" t="s">
        <v>264</v>
      </c>
      <c r="C640" s="31">
        <v>44864</v>
      </c>
      <c r="D640" s="13">
        <v>3000</v>
      </c>
    </row>
    <row r="641" spans="1:4" x14ac:dyDescent="0.25">
      <c r="A641" t="s">
        <v>451</v>
      </c>
      <c r="B641" t="s">
        <v>239</v>
      </c>
      <c r="C641" s="31">
        <v>44864</v>
      </c>
      <c r="D641" s="13">
        <v>13544.433000000001</v>
      </c>
    </row>
    <row r="642" spans="1:4" x14ac:dyDescent="0.25">
      <c r="A642" t="s">
        <v>613</v>
      </c>
      <c r="B642" t="s">
        <v>612</v>
      </c>
      <c r="C642" s="31">
        <v>44864</v>
      </c>
      <c r="D642" s="13">
        <v>3115.098</v>
      </c>
    </row>
    <row r="643" spans="1:4" x14ac:dyDescent="0.25">
      <c r="A643" t="s">
        <v>412</v>
      </c>
      <c r="B643" t="s">
        <v>444</v>
      </c>
      <c r="C643" s="31">
        <v>44864</v>
      </c>
      <c r="D643" s="13">
        <v>4215.9650000000001</v>
      </c>
    </row>
    <row r="644" spans="1:4" x14ac:dyDescent="0.25">
      <c r="A644" t="s">
        <v>919</v>
      </c>
      <c r="B644" t="s">
        <v>918</v>
      </c>
      <c r="C644" s="31">
        <v>44864</v>
      </c>
      <c r="D644" s="13">
        <v>7972.3</v>
      </c>
    </row>
    <row r="645" spans="1:4" x14ac:dyDescent="0.25">
      <c r="A645" t="s">
        <v>186</v>
      </c>
      <c r="B645" t="s">
        <v>187</v>
      </c>
      <c r="C645" s="31">
        <v>44864</v>
      </c>
      <c r="D645" s="13">
        <v>5447.4939999999997</v>
      </c>
    </row>
    <row r="646" spans="1:4" x14ac:dyDescent="0.25">
      <c r="A646" t="s">
        <v>684</v>
      </c>
      <c r="B646" t="s">
        <v>685</v>
      </c>
      <c r="C646" s="31">
        <v>44864</v>
      </c>
      <c r="D646" s="13">
        <v>5856.3249999999998</v>
      </c>
    </row>
    <row r="647" spans="1:4" x14ac:dyDescent="0.25">
      <c r="A647" t="s">
        <v>1140</v>
      </c>
      <c r="B647" t="s">
        <v>187</v>
      </c>
      <c r="C647" s="31">
        <v>44864</v>
      </c>
      <c r="D647" s="13">
        <v>4541.741</v>
      </c>
    </row>
    <row r="648" spans="1:4" x14ac:dyDescent="0.25">
      <c r="A648" t="s">
        <v>897</v>
      </c>
      <c r="B648" t="s">
        <v>896</v>
      </c>
      <c r="C648" s="31">
        <v>44864</v>
      </c>
      <c r="D648" s="13">
        <v>3864.268</v>
      </c>
    </row>
    <row r="649" spans="1:4" x14ac:dyDescent="0.25">
      <c r="A649" t="s">
        <v>1139</v>
      </c>
      <c r="B649" t="s">
        <v>398</v>
      </c>
      <c r="C649" s="31">
        <v>44864</v>
      </c>
      <c r="D649" s="13">
        <v>396</v>
      </c>
    </row>
    <row r="650" spans="1:4" x14ac:dyDescent="0.25">
      <c r="A650" t="s">
        <v>606</v>
      </c>
      <c r="B650" t="s">
        <v>605</v>
      </c>
      <c r="C650" s="31">
        <v>44864</v>
      </c>
      <c r="D650" s="13">
        <v>13413.789000000001</v>
      </c>
    </row>
    <row r="651" spans="1:4" x14ac:dyDescent="0.25">
      <c r="A651" t="s">
        <v>399</v>
      </c>
      <c r="B651" t="s">
        <v>398</v>
      </c>
      <c r="C651" s="31">
        <v>44864</v>
      </c>
      <c r="D651" s="13">
        <v>5000</v>
      </c>
    </row>
    <row r="652" spans="1:4" x14ac:dyDescent="0.25">
      <c r="A652" t="s">
        <v>344</v>
      </c>
      <c r="B652" t="s">
        <v>343</v>
      </c>
      <c r="C652" s="31">
        <v>44864</v>
      </c>
      <c r="D652" s="13">
        <v>3600</v>
      </c>
    </row>
    <row r="653" spans="1:4" x14ac:dyDescent="0.25">
      <c r="A653" t="s">
        <v>1133</v>
      </c>
      <c r="B653" t="s">
        <v>1134</v>
      </c>
      <c r="C653" s="31">
        <v>44864</v>
      </c>
      <c r="D653" s="13">
        <v>4000</v>
      </c>
    </row>
    <row r="654" spans="1:4" x14ac:dyDescent="0.25">
      <c r="A654" t="s">
        <v>681</v>
      </c>
      <c r="B654" t="s">
        <v>680</v>
      </c>
      <c r="C654" s="31">
        <v>44864</v>
      </c>
      <c r="D654" s="13">
        <v>1000</v>
      </c>
    </row>
    <row r="655" spans="1:4" x14ac:dyDescent="0.25">
      <c r="A655" t="s">
        <v>847</v>
      </c>
      <c r="B655" t="s">
        <v>886</v>
      </c>
      <c r="C655" s="31">
        <v>44864</v>
      </c>
      <c r="D655" s="13">
        <v>2316.962</v>
      </c>
    </row>
    <row r="656" spans="1:4" x14ac:dyDescent="0.25">
      <c r="A656" t="s">
        <v>695</v>
      </c>
      <c r="B656" t="s">
        <v>696</v>
      </c>
      <c r="C656" s="31">
        <v>44864</v>
      </c>
      <c r="D656" s="13">
        <v>4137.107</v>
      </c>
    </row>
    <row r="657" spans="1:4" x14ac:dyDescent="0.25">
      <c r="A657" t="s">
        <v>715</v>
      </c>
      <c r="B657" t="s">
        <v>714</v>
      </c>
      <c r="C657" s="31">
        <v>44864</v>
      </c>
      <c r="D657" s="13">
        <v>2154.1039999999998</v>
      </c>
    </row>
    <row r="658" spans="1:4" x14ac:dyDescent="0.25">
      <c r="A658" t="s">
        <v>717</v>
      </c>
      <c r="B658" t="s">
        <v>716</v>
      </c>
      <c r="C658" s="31">
        <v>44864</v>
      </c>
      <c r="D658" s="13">
        <v>3270.0250000000001</v>
      </c>
    </row>
    <row r="659" spans="1:4" x14ac:dyDescent="0.25">
      <c r="A659" t="s">
        <v>300</v>
      </c>
      <c r="B659" t="s">
        <v>299</v>
      </c>
      <c r="C659" s="31">
        <v>44864</v>
      </c>
      <c r="D659" s="13">
        <v>1718.212</v>
      </c>
    </row>
    <row r="660" spans="1:4" x14ac:dyDescent="0.25">
      <c r="A660" t="s">
        <v>132</v>
      </c>
      <c r="B660" t="s">
        <v>133</v>
      </c>
      <c r="C660" s="31">
        <v>44864</v>
      </c>
      <c r="D660" s="13">
        <v>2000</v>
      </c>
    </row>
    <row r="661" spans="1:4" x14ac:dyDescent="0.25">
      <c r="A661" t="s">
        <v>516</v>
      </c>
      <c r="B661" t="s">
        <v>515</v>
      </c>
      <c r="C661" s="31">
        <v>44864</v>
      </c>
      <c r="D661" s="13">
        <v>984.94399999999996</v>
      </c>
    </row>
    <row r="662" spans="1:4" x14ac:dyDescent="0.25">
      <c r="A662" t="s">
        <v>1137</v>
      </c>
      <c r="B662" t="s">
        <v>1138</v>
      </c>
      <c r="C662" s="31">
        <v>44864</v>
      </c>
      <c r="D662" s="13">
        <v>852.90499999999997</v>
      </c>
    </row>
    <row r="663" spans="1:4" x14ac:dyDescent="0.25">
      <c r="A663" t="s">
        <v>1135</v>
      </c>
      <c r="B663" t="s">
        <v>1136</v>
      </c>
      <c r="C663" s="31">
        <v>44864</v>
      </c>
      <c r="D663" s="13">
        <v>3696.6060000000002</v>
      </c>
    </row>
    <row r="664" spans="1:4" x14ac:dyDescent="0.25">
      <c r="A664" t="s">
        <v>992</v>
      </c>
      <c r="B664" t="s">
        <v>991</v>
      </c>
      <c r="C664" s="31">
        <v>44864</v>
      </c>
      <c r="D664" s="13">
        <v>5683.8270000000002</v>
      </c>
    </row>
    <row r="665" spans="1:4" x14ac:dyDescent="0.25">
      <c r="A665" t="s">
        <v>811</v>
      </c>
      <c r="B665" t="s">
        <v>810</v>
      </c>
      <c r="C665" s="31">
        <v>44864</v>
      </c>
      <c r="D665" s="13">
        <v>4250.1859999999997</v>
      </c>
    </row>
    <row r="666" spans="1:4" x14ac:dyDescent="0.25">
      <c r="A666" t="s">
        <v>813</v>
      </c>
      <c r="B666" t="s">
        <v>812</v>
      </c>
      <c r="C666" s="31">
        <v>44864</v>
      </c>
      <c r="D666" s="13">
        <v>5830.0609999999997</v>
      </c>
    </row>
    <row r="667" spans="1:4" x14ac:dyDescent="0.25">
      <c r="A667" t="s">
        <v>322</v>
      </c>
      <c r="B667" t="s">
        <v>321</v>
      </c>
      <c r="C667" s="31">
        <v>44864</v>
      </c>
      <c r="D667" s="13">
        <v>2983.54</v>
      </c>
    </row>
    <row r="668" spans="1:4" x14ac:dyDescent="0.25">
      <c r="A668" t="s">
        <v>341</v>
      </c>
      <c r="B668" t="s">
        <v>340</v>
      </c>
      <c r="C668" s="31">
        <v>44864</v>
      </c>
      <c r="D668" s="13">
        <v>4174.8810000000003</v>
      </c>
    </row>
    <row r="669" spans="1:4" x14ac:dyDescent="0.25">
      <c r="A669" t="s">
        <v>136</v>
      </c>
      <c r="B669" t="s">
        <v>137</v>
      </c>
      <c r="C669" s="31">
        <v>44864</v>
      </c>
      <c r="D669" s="13">
        <v>980</v>
      </c>
    </row>
    <row r="670" spans="1:4" x14ac:dyDescent="0.25">
      <c r="A670" t="s">
        <v>707</v>
      </c>
      <c r="B670" t="s">
        <v>706</v>
      </c>
      <c r="C670" s="31">
        <v>44864</v>
      </c>
      <c r="D670" s="13">
        <v>2694.152</v>
      </c>
    </row>
    <row r="671" spans="1:4" x14ac:dyDescent="0.25">
      <c r="A671" t="s">
        <v>169</v>
      </c>
      <c r="B671" t="s">
        <v>170</v>
      </c>
      <c r="C671" s="31">
        <v>44864</v>
      </c>
      <c r="D671" s="13">
        <v>4000</v>
      </c>
    </row>
    <row r="672" spans="1:4" x14ac:dyDescent="0.25">
      <c r="A672" t="s">
        <v>134</v>
      </c>
      <c r="B672" t="s">
        <v>135</v>
      </c>
      <c r="C672" s="31">
        <v>44864</v>
      </c>
      <c r="D672" s="13">
        <v>5000</v>
      </c>
    </row>
    <row r="673" spans="1:4" x14ac:dyDescent="0.25">
      <c r="A673" t="s">
        <v>142</v>
      </c>
      <c r="B673" t="s">
        <v>143</v>
      </c>
      <c r="C673" s="31">
        <v>44864</v>
      </c>
      <c r="D673" s="13">
        <v>2550</v>
      </c>
    </row>
    <row r="674" spans="1:4" x14ac:dyDescent="0.25">
      <c r="A674" t="s">
        <v>1131</v>
      </c>
      <c r="B674" t="s">
        <v>1132</v>
      </c>
      <c r="C674" s="31">
        <v>44864</v>
      </c>
      <c r="D674" s="13">
        <v>200</v>
      </c>
    </row>
    <row r="675" spans="1:4" x14ac:dyDescent="0.25">
      <c r="A675" t="s">
        <v>1005</v>
      </c>
      <c r="B675" t="s">
        <v>1004</v>
      </c>
      <c r="C675" s="31">
        <v>44864</v>
      </c>
      <c r="D675" s="13">
        <v>3500.107</v>
      </c>
    </row>
    <row r="676" spans="1:4" x14ac:dyDescent="0.25">
      <c r="A676" t="s">
        <v>390</v>
      </c>
      <c r="B676" t="s">
        <v>389</v>
      </c>
      <c r="C676" s="31">
        <v>44864</v>
      </c>
      <c r="D676" s="13">
        <v>2988.0659999999998</v>
      </c>
    </row>
    <row r="677" spans="1:4" x14ac:dyDescent="0.25">
      <c r="A677" t="s">
        <v>328</v>
      </c>
      <c r="B677" t="s">
        <v>147</v>
      </c>
      <c r="C677" s="31">
        <v>44864</v>
      </c>
      <c r="D677" s="13">
        <v>1748.5989999999999</v>
      </c>
    </row>
    <row r="678" spans="1:4" x14ac:dyDescent="0.25">
      <c r="A678" t="s">
        <v>761</v>
      </c>
      <c r="B678" t="s">
        <v>760</v>
      </c>
      <c r="C678" s="31">
        <v>44864</v>
      </c>
      <c r="D678" s="13">
        <v>180.15100000000001</v>
      </c>
    </row>
    <row r="679" spans="1:4" x14ac:dyDescent="0.25">
      <c r="A679" t="s">
        <v>452</v>
      </c>
      <c r="B679" t="s">
        <v>394</v>
      </c>
      <c r="C679" s="31">
        <v>44864</v>
      </c>
      <c r="D679" s="13">
        <v>89.055999999999997</v>
      </c>
    </row>
    <row r="680" spans="1:4" x14ac:dyDescent="0.25">
      <c r="A680" t="s">
        <v>374</v>
      </c>
      <c r="B680" t="s">
        <v>339</v>
      </c>
      <c r="C680" s="31">
        <v>44864</v>
      </c>
      <c r="D680" s="13">
        <v>1116.2829999999999</v>
      </c>
    </row>
    <row r="681" spans="1:4" x14ac:dyDescent="0.25">
      <c r="A681" t="s">
        <v>255</v>
      </c>
      <c r="B681" t="s">
        <v>104</v>
      </c>
      <c r="C681" s="31">
        <v>44864</v>
      </c>
      <c r="D681" s="13">
        <v>7000</v>
      </c>
    </row>
    <row r="682" spans="1:4" x14ac:dyDescent="0.25">
      <c r="A682" t="s">
        <v>303</v>
      </c>
      <c r="B682" t="s">
        <v>106</v>
      </c>
      <c r="C682" s="31">
        <v>44864</v>
      </c>
      <c r="D682" s="13">
        <v>5381.5730000000003</v>
      </c>
    </row>
    <row r="683" spans="1:4" x14ac:dyDescent="0.25">
      <c r="A683" t="s">
        <v>921</v>
      </c>
      <c r="B683" t="s">
        <v>920</v>
      </c>
      <c r="C683" s="31">
        <v>44864</v>
      </c>
      <c r="D683" s="13">
        <v>1504.0409999999999</v>
      </c>
    </row>
    <row r="684" spans="1:4" x14ac:dyDescent="0.25">
      <c r="A684" t="s">
        <v>618</v>
      </c>
      <c r="B684" t="s">
        <v>617</v>
      </c>
      <c r="C684" s="31">
        <v>44864</v>
      </c>
      <c r="D684" s="13">
        <v>4047.3820000000001</v>
      </c>
    </row>
    <row r="685" spans="1:4" x14ac:dyDescent="0.25">
      <c r="A685" t="s">
        <v>372</v>
      </c>
      <c r="B685" t="s">
        <v>242</v>
      </c>
      <c r="C685" s="31">
        <v>44864</v>
      </c>
      <c r="D685" s="13">
        <v>4750.9650000000001</v>
      </c>
    </row>
    <row r="686" spans="1:4" x14ac:dyDescent="0.25">
      <c r="A686" t="s">
        <v>512</v>
      </c>
      <c r="B686" t="s">
        <v>511</v>
      </c>
      <c r="C686" s="31">
        <v>44864</v>
      </c>
      <c r="D686" s="13">
        <v>248.233</v>
      </c>
    </row>
    <row r="687" spans="1:4" x14ac:dyDescent="0.25">
      <c r="A687" t="s">
        <v>348</v>
      </c>
      <c r="B687" t="s">
        <v>347</v>
      </c>
      <c r="C687" s="31">
        <v>44864</v>
      </c>
      <c r="D687" s="13">
        <v>926.54899999999998</v>
      </c>
    </row>
    <row r="688" spans="1:4" x14ac:dyDescent="0.25">
      <c r="A688" t="s">
        <v>1049</v>
      </c>
      <c r="B688" t="s">
        <v>1050</v>
      </c>
      <c r="C688" s="31">
        <v>44864</v>
      </c>
      <c r="D688" s="13">
        <v>3671.7310000000002</v>
      </c>
    </row>
    <row r="689" spans="1:4" x14ac:dyDescent="0.25">
      <c r="A689" t="s">
        <v>461</v>
      </c>
      <c r="B689" t="s">
        <v>161</v>
      </c>
      <c r="C689" s="31">
        <v>44864</v>
      </c>
      <c r="D689" s="13">
        <v>6222.317</v>
      </c>
    </row>
    <row r="690" spans="1:4" x14ac:dyDescent="0.25">
      <c r="A690" t="s">
        <v>373</v>
      </c>
      <c r="B690" t="s">
        <v>243</v>
      </c>
      <c r="C690" s="31">
        <v>44864</v>
      </c>
      <c r="D690" s="13">
        <v>9822.9470000000001</v>
      </c>
    </row>
    <row r="691" spans="1:4" x14ac:dyDescent="0.25">
      <c r="A691" t="s">
        <v>1126</v>
      </c>
      <c r="B691" t="s">
        <v>1127</v>
      </c>
      <c r="C691" s="31">
        <v>44864</v>
      </c>
      <c r="D691" s="13">
        <v>1712.971</v>
      </c>
    </row>
    <row r="692" spans="1:4" x14ac:dyDescent="0.25">
      <c r="A692" t="s">
        <v>556</v>
      </c>
      <c r="B692" t="s">
        <v>555</v>
      </c>
      <c r="C692" s="31">
        <v>44864</v>
      </c>
      <c r="D692" s="13">
        <v>2030.652</v>
      </c>
    </row>
    <row r="693" spans="1:4" x14ac:dyDescent="0.25">
      <c r="A693" t="s">
        <v>452</v>
      </c>
      <c r="B693" t="s">
        <v>394</v>
      </c>
      <c r="C693" s="31">
        <v>44864</v>
      </c>
      <c r="D693" s="13">
        <v>4183.5680000000002</v>
      </c>
    </row>
    <row r="694" spans="1:4" x14ac:dyDescent="0.25">
      <c r="A694" t="s">
        <v>753</v>
      </c>
      <c r="B694" t="s">
        <v>902</v>
      </c>
      <c r="C694" s="31">
        <v>44864</v>
      </c>
      <c r="D694" s="13">
        <v>1089.4760000000001</v>
      </c>
    </row>
    <row r="695" spans="1:4" x14ac:dyDescent="0.25">
      <c r="A695" t="s">
        <v>1128</v>
      </c>
      <c r="B695" t="s">
        <v>450</v>
      </c>
      <c r="C695" s="31">
        <v>44864</v>
      </c>
      <c r="D695" s="13">
        <v>378.32499999999999</v>
      </c>
    </row>
    <row r="696" spans="1:4" x14ac:dyDescent="0.25">
      <c r="A696" t="s">
        <v>492</v>
      </c>
      <c r="B696" t="s">
        <v>189</v>
      </c>
      <c r="C696" s="31">
        <v>44864</v>
      </c>
      <c r="D696" s="13">
        <v>4522.3959999999997</v>
      </c>
    </row>
    <row r="697" spans="1:4" x14ac:dyDescent="0.25">
      <c r="A697" t="s">
        <v>664</v>
      </c>
      <c r="B697" t="s">
        <v>663</v>
      </c>
      <c r="C697" s="31">
        <v>44864</v>
      </c>
      <c r="D697" s="13">
        <v>841.84500000000003</v>
      </c>
    </row>
    <row r="698" spans="1:4" x14ac:dyDescent="0.25">
      <c r="A698" t="s">
        <v>309</v>
      </c>
      <c r="B698" t="s">
        <v>267</v>
      </c>
      <c r="C698" s="31">
        <v>44864</v>
      </c>
      <c r="D698" s="13">
        <v>1756.1759999999999</v>
      </c>
    </row>
    <row r="699" spans="1:4" x14ac:dyDescent="0.25">
      <c r="A699" t="s">
        <v>542</v>
      </c>
      <c r="B699" t="s">
        <v>200</v>
      </c>
      <c r="C699" s="31">
        <v>44864</v>
      </c>
      <c r="D699" s="13">
        <v>970</v>
      </c>
    </row>
    <row r="700" spans="1:4" x14ac:dyDescent="0.25">
      <c r="A700" t="s">
        <v>568</v>
      </c>
      <c r="B700" t="s">
        <v>548</v>
      </c>
      <c r="C700" s="31">
        <v>44864</v>
      </c>
      <c r="D700" s="13">
        <v>2385.9259999999999</v>
      </c>
    </row>
    <row r="701" spans="1:4" x14ac:dyDescent="0.25">
      <c r="A701" t="s">
        <v>482</v>
      </c>
      <c r="B701" t="s">
        <v>107</v>
      </c>
      <c r="C701" s="31">
        <v>44864</v>
      </c>
      <c r="D701" s="13">
        <v>3000</v>
      </c>
    </row>
    <row r="702" spans="1:4" x14ac:dyDescent="0.25">
      <c r="A702" t="s">
        <v>575</v>
      </c>
      <c r="B702" t="s">
        <v>574</v>
      </c>
      <c r="C702" s="31">
        <v>44864</v>
      </c>
      <c r="D702" s="13">
        <v>6296.2079999999996</v>
      </c>
    </row>
    <row r="703" spans="1:4" x14ac:dyDescent="0.25">
      <c r="A703" t="s">
        <v>461</v>
      </c>
      <c r="B703" t="s">
        <v>161</v>
      </c>
      <c r="C703" s="31">
        <v>44864</v>
      </c>
      <c r="D703" s="13">
        <v>4394.826</v>
      </c>
    </row>
    <row r="704" spans="1:4" x14ac:dyDescent="0.25">
      <c r="A704" t="s">
        <v>949</v>
      </c>
      <c r="B704" t="s">
        <v>948</v>
      </c>
      <c r="C704" s="31">
        <v>44864</v>
      </c>
      <c r="D704" s="13">
        <v>1591.2260000000001</v>
      </c>
    </row>
    <row r="705" spans="1:4" x14ac:dyDescent="0.25">
      <c r="A705" t="s">
        <v>662</v>
      </c>
      <c r="B705" t="s">
        <v>661</v>
      </c>
      <c r="C705" s="31">
        <v>44864</v>
      </c>
      <c r="D705" s="13">
        <v>1697.76</v>
      </c>
    </row>
    <row r="706" spans="1:4" x14ac:dyDescent="0.25">
      <c r="A706" t="s">
        <v>688</v>
      </c>
      <c r="B706" t="s">
        <v>689</v>
      </c>
      <c r="C706" s="31">
        <v>44864</v>
      </c>
      <c r="D706" s="13">
        <v>1203.6310000000001</v>
      </c>
    </row>
    <row r="707" spans="1:4" x14ac:dyDescent="0.25">
      <c r="A707" t="s">
        <v>947</v>
      </c>
      <c r="B707" t="s">
        <v>946</v>
      </c>
      <c r="C707" s="31">
        <v>44864</v>
      </c>
      <c r="D707" s="13">
        <v>2905.6550000000002</v>
      </c>
    </row>
    <row r="708" spans="1:4" x14ac:dyDescent="0.25">
      <c r="A708" t="s">
        <v>636</v>
      </c>
      <c r="B708" t="s">
        <v>635</v>
      </c>
      <c r="C708" s="31">
        <v>44864</v>
      </c>
      <c r="D708" s="13">
        <v>306.13299999999998</v>
      </c>
    </row>
    <row r="709" spans="1:4" x14ac:dyDescent="0.25">
      <c r="A709" t="s">
        <v>453</v>
      </c>
      <c r="B709" t="s">
        <v>425</v>
      </c>
      <c r="C709" s="31">
        <v>44864</v>
      </c>
      <c r="D709" s="13">
        <v>2420.7269999999999</v>
      </c>
    </row>
    <row r="710" spans="1:4" x14ac:dyDescent="0.25">
      <c r="A710" t="s">
        <v>952</v>
      </c>
      <c r="B710" t="s">
        <v>828</v>
      </c>
      <c r="C710" s="31">
        <v>44864</v>
      </c>
      <c r="D710" s="13">
        <v>4991.01</v>
      </c>
    </row>
    <row r="711" spans="1:4" x14ac:dyDescent="0.25">
      <c r="A711" t="s">
        <v>759</v>
      </c>
      <c r="B711" t="s">
        <v>758</v>
      </c>
      <c r="C711" s="31">
        <v>44864</v>
      </c>
      <c r="D711" s="13">
        <v>945.7</v>
      </c>
    </row>
    <row r="712" spans="1:4" x14ac:dyDescent="0.25">
      <c r="A712" t="s">
        <v>1129</v>
      </c>
      <c r="B712" t="s">
        <v>1130</v>
      </c>
      <c r="C712" s="31">
        <v>44864</v>
      </c>
      <c r="D712" s="13">
        <v>269.298</v>
      </c>
    </row>
    <row r="713" spans="1:4" x14ac:dyDescent="0.25">
      <c r="A713" t="s">
        <v>643</v>
      </c>
      <c r="B713" t="s">
        <v>183</v>
      </c>
      <c r="C713" s="31">
        <v>44864</v>
      </c>
      <c r="D713" s="13">
        <v>594.59199999999998</v>
      </c>
    </row>
    <row r="714" spans="1:4" x14ac:dyDescent="0.25">
      <c r="A714" t="s">
        <v>505</v>
      </c>
      <c r="B714" t="s">
        <v>103</v>
      </c>
      <c r="C714" s="31">
        <v>44864</v>
      </c>
      <c r="D714" s="13">
        <v>977.49400000000003</v>
      </c>
    </row>
    <row r="715" spans="1:4" x14ac:dyDescent="0.25">
      <c r="A715" t="s">
        <v>489</v>
      </c>
      <c r="B715" t="s">
        <v>488</v>
      </c>
      <c r="C715" s="31">
        <v>44864</v>
      </c>
      <c r="D715" s="13">
        <v>820.38900000000001</v>
      </c>
    </row>
    <row r="716" spans="1:4" x14ac:dyDescent="0.25">
      <c r="A716" t="s">
        <v>1067</v>
      </c>
      <c r="B716" t="s">
        <v>1068</v>
      </c>
      <c r="C716" s="31">
        <v>44864</v>
      </c>
      <c r="D716" s="13">
        <v>1383.742</v>
      </c>
    </row>
    <row r="717" spans="1:4" x14ac:dyDescent="0.25">
      <c r="A717" t="s">
        <v>121</v>
      </c>
      <c r="B717" t="s">
        <v>122</v>
      </c>
      <c r="C717" s="31">
        <v>44864</v>
      </c>
      <c r="D717" s="13">
        <v>1094.3510000000001</v>
      </c>
    </row>
    <row r="718" spans="1:4" x14ac:dyDescent="0.25">
      <c r="A718" t="s">
        <v>286</v>
      </c>
      <c r="B718" t="s">
        <v>285</v>
      </c>
      <c r="C718" s="31">
        <v>44864</v>
      </c>
      <c r="D718" s="13">
        <v>2569.1489999999999</v>
      </c>
    </row>
    <row r="719" spans="1:4" x14ac:dyDescent="0.25">
      <c r="A719" t="s">
        <v>155</v>
      </c>
      <c r="B719" t="s">
        <v>156</v>
      </c>
      <c r="C719" s="31">
        <v>44864</v>
      </c>
      <c r="D719" s="13">
        <v>1128.181</v>
      </c>
    </row>
    <row r="720" spans="1:4" x14ac:dyDescent="0.25">
      <c r="A720" t="s">
        <v>153</v>
      </c>
      <c r="B720" t="s">
        <v>154</v>
      </c>
      <c r="C720" s="31">
        <v>44864</v>
      </c>
      <c r="D720" s="13">
        <v>4014.77</v>
      </c>
    </row>
    <row r="721" spans="1:4" x14ac:dyDescent="0.25">
      <c r="A721" t="s">
        <v>554</v>
      </c>
      <c r="B721" t="s">
        <v>553</v>
      </c>
      <c r="C721" s="31">
        <v>44864</v>
      </c>
      <c r="D721" s="13">
        <v>5146.8729999999996</v>
      </c>
    </row>
    <row r="722" spans="1:4" x14ac:dyDescent="0.25">
      <c r="A722" t="s">
        <v>728</v>
      </c>
      <c r="B722" t="s">
        <v>727</v>
      </c>
      <c r="C722" s="31">
        <v>44864</v>
      </c>
      <c r="D722" s="13">
        <v>5071.1869999999999</v>
      </c>
    </row>
    <row r="723" spans="1:4" x14ac:dyDescent="0.25">
      <c r="A723" t="s">
        <v>110</v>
      </c>
      <c r="B723" t="s">
        <v>111</v>
      </c>
      <c r="C723" s="31">
        <v>44864</v>
      </c>
      <c r="D723" s="13">
        <v>1858.9349999999999</v>
      </c>
    </row>
    <row r="724" spans="1:4" x14ac:dyDescent="0.25">
      <c r="A724" t="s">
        <v>396</v>
      </c>
      <c r="B724" t="s">
        <v>395</v>
      </c>
      <c r="C724" s="31">
        <v>44864</v>
      </c>
      <c r="D724" s="13">
        <v>2200</v>
      </c>
    </row>
    <row r="725" spans="1:4" x14ac:dyDescent="0.25">
      <c r="A725" t="s">
        <v>958</v>
      </c>
      <c r="B725" t="s">
        <v>957</v>
      </c>
      <c r="C725" s="31">
        <v>44864</v>
      </c>
      <c r="D725" s="13">
        <v>1007.514</v>
      </c>
    </row>
    <row r="726" spans="1:4" x14ac:dyDescent="0.25">
      <c r="A726" t="s">
        <v>1141</v>
      </c>
      <c r="B726" t="s">
        <v>1142</v>
      </c>
      <c r="C726" s="31">
        <v>44864</v>
      </c>
      <c r="D726" s="13">
        <v>3986.5050000000001</v>
      </c>
    </row>
    <row r="727" spans="1:4" x14ac:dyDescent="0.25">
      <c r="A727" t="s">
        <v>312</v>
      </c>
      <c r="B727" t="s">
        <v>313</v>
      </c>
      <c r="C727" s="31">
        <v>44864</v>
      </c>
      <c r="D727" s="13">
        <v>2165.6750000000002</v>
      </c>
    </row>
    <row r="728" spans="1:4" x14ac:dyDescent="0.25">
      <c r="A728" t="s">
        <v>382</v>
      </c>
      <c r="B728" t="s">
        <v>381</v>
      </c>
      <c r="C728" s="31">
        <v>44865</v>
      </c>
      <c r="D728" s="13">
        <v>940</v>
      </c>
    </row>
    <row r="729" spans="1:4" x14ac:dyDescent="0.25">
      <c r="A729" t="s">
        <v>730</v>
      </c>
      <c r="B729" t="s">
        <v>401</v>
      </c>
      <c r="C729" s="31">
        <v>44865</v>
      </c>
      <c r="D729" s="13">
        <v>1709.3019999999999</v>
      </c>
    </row>
    <row r="730" spans="1:4" x14ac:dyDescent="0.25">
      <c r="A730" t="s">
        <v>754</v>
      </c>
      <c r="B730" t="s">
        <v>192</v>
      </c>
      <c r="C730" s="31">
        <v>44865</v>
      </c>
      <c r="D730" s="13">
        <v>4911.1210000000001</v>
      </c>
    </row>
    <row r="731" spans="1:4" x14ac:dyDescent="0.25">
      <c r="A731" t="s">
        <v>547</v>
      </c>
      <c r="B731" t="s">
        <v>375</v>
      </c>
      <c r="C731" s="31">
        <v>44865</v>
      </c>
      <c r="D731" s="13">
        <v>413.41399999999999</v>
      </c>
    </row>
    <row r="732" spans="1:4" x14ac:dyDescent="0.25">
      <c r="A732" t="s">
        <v>982</v>
      </c>
      <c r="B732" t="s">
        <v>981</v>
      </c>
      <c r="C732" s="31">
        <v>44865</v>
      </c>
      <c r="D732" s="13">
        <v>1858.5170000000001</v>
      </c>
    </row>
    <row r="733" spans="1:4" x14ac:dyDescent="0.25">
      <c r="A733" t="s">
        <v>197</v>
      </c>
      <c r="B733" t="s">
        <v>182</v>
      </c>
      <c r="C733" s="31">
        <v>44865</v>
      </c>
      <c r="D733" s="13">
        <v>6752.6130000000003</v>
      </c>
    </row>
    <row r="734" spans="1:4" x14ac:dyDescent="0.25">
      <c r="A734" t="s">
        <v>1016</v>
      </c>
      <c r="B734" t="s">
        <v>1017</v>
      </c>
      <c r="C734" s="31">
        <v>44865</v>
      </c>
      <c r="D734" s="13">
        <v>1329.203</v>
      </c>
    </row>
    <row r="735" spans="1:4" x14ac:dyDescent="0.25">
      <c r="A735" t="s">
        <v>100</v>
      </c>
      <c r="B735" t="s">
        <v>101</v>
      </c>
      <c r="C735" s="31">
        <v>44865</v>
      </c>
      <c r="D735" s="13">
        <v>6206.4459999999999</v>
      </c>
    </row>
    <row r="736" spans="1:4" x14ac:dyDescent="0.25">
      <c r="A736" t="s">
        <v>514</v>
      </c>
      <c r="B736" t="s">
        <v>513</v>
      </c>
      <c r="C736" s="31">
        <v>44865</v>
      </c>
      <c r="D736" s="13">
        <v>2146.5410000000002</v>
      </c>
    </row>
    <row r="737" spans="1:4" x14ac:dyDescent="0.25">
      <c r="A737" t="s">
        <v>645</v>
      </c>
      <c r="B737" t="s">
        <v>644</v>
      </c>
      <c r="C737" s="31">
        <v>44865</v>
      </c>
      <c r="D737" s="13">
        <v>3600</v>
      </c>
    </row>
    <row r="738" spans="1:4" x14ac:dyDescent="0.25">
      <c r="A738" t="s">
        <v>803</v>
      </c>
      <c r="B738" t="s">
        <v>802</v>
      </c>
      <c r="C738" s="31">
        <v>44865</v>
      </c>
      <c r="D738" s="13">
        <v>2000</v>
      </c>
    </row>
    <row r="739" spans="1:4" x14ac:dyDescent="0.25">
      <c r="A739" t="s">
        <v>1109</v>
      </c>
      <c r="B739" t="s">
        <v>1110</v>
      </c>
      <c r="C739" s="31">
        <v>44865</v>
      </c>
      <c r="D739" s="13">
        <v>644.57000000000005</v>
      </c>
    </row>
    <row r="740" spans="1:4" x14ac:dyDescent="0.25">
      <c r="A740" t="s">
        <v>319</v>
      </c>
      <c r="B740" t="s">
        <v>314</v>
      </c>
      <c r="C740" s="31">
        <v>44865</v>
      </c>
      <c r="D740" s="13">
        <v>3475.0970000000002</v>
      </c>
    </row>
    <row r="741" spans="1:4" x14ac:dyDescent="0.25">
      <c r="A741" t="s">
        <v>579</v>
      </c>
      <c r="B741" t="s">
        <v>578</v>
      </c>
      <c r="C741" s="31">
        <v>44865</v>
      </c>
      <c r="D741" s="13">
        <v>2280.9470000000001</v>
      </c>
    </row>
    <row r="742" spans="1:4" x14ac:dyDescent="0.25">
      <c r="A742" t="s">
        <v>846</v>
      </c>
      <c r="B742" t="s">
        <v>845</v>
      </c>
      <c r="C742" s="31">
        <v>44865</v>
      </c>
      <c r="D742" s="13">
        <v>436.32900000000001</v>
      </c>
    </row>
    <row r="743" spans="1:4" x14ac:dyDescent="0.25">
      <c r="A743" t="s">
        <v>369</v>
      </c>
      <c r="B743" t="s">
        <v>368</v>
      </c>
      <c r="C743" s="31">
        <v>44865</v>
      </c>
      <c r="D743" s="13">
        <v>472.73099999999999</v>
      </c>
    </row>
    <row r="744" spans="1:4" x14ac:dyDescent="0.25">
      <c r="A744" t="s">
        <v>854</v>
      </c>
      <c r="B744" t="s">
        <v>853</v>
      </c>
      <c r="C744" s="31">
        <v>44865</v>
      </c>
      <c r="D744" s="13">
        <v>6000</v>
      </c>
    </row>
    <row r="745" spans="1:4" x14ac:dyDescent="0.25">
      <c r="A745" t="s">
        <v>713</v>
      </c>
      <c r="B745" t="s">
        <v>712</v>
      </c>
      <c r="C745" s="31">
        <v>44865</v>
      </c>
      <c r="D745" s="13">
        <v>1563.471</v>
      </c>
    </row>
    <row r="746" spans="1:4" x14ac:dyDescent="0.25">
      <c r="A746" t="s">
        <v>623</v>
      </c>
      <c r="B746" t="s">
        <v>622</v>
      </c>
      <c r="C746" s="31">
        <v>44865</v>
      </c>
      <c r="D746" s="13">
        <v>2716.2289999999998</v>
      </c>
    </row>
    <row r="747" spans="1:4" x14ac:dyDescent="0.25">
      <c r="A747" t="s">
        <v>860</v>
      </c>
      <c r="B747" t="s">
        <v>859</v>
      </c>
      <c r="C747" s="31">
        <v>44865</v>
      </c>
      <c r="D747" s="13">
        <v>7381.8029999999999</v>
      </c>
    </row>
    <row r="748" spans="1:4" x14ac:dyDescent="0.25">
      <c r="A748" t="s">
        <v>302</v>
      </c>
      <c r="B748" t="s">
        <v>301</v>
      </c>
      <c r="C748" s="31">
        <v>44865</v>
      </c>
      <c r="D748" s="13">
        <v>1058.8209999999999</v>
      </c>
    </row>
    <row r="749" spans="1:4" x14ac:dyDescent="0.25">
      <c r="A749" t="s">
        <v>302</v>
      </c>
      <c r="B749" t="s">
        <v>301</v>
      </c>
      <c r="C749" s="31">
        <v>44865</v>
      </c>
      <c r="D749" s="13">
        <v>1093.509</v>
      </c>
    </row>
    <row r="750" spans="1:4" x14ac:dyDescent="0.25">
      <c r="A750" t="s">
        <v>117</v>
      </c>
      <c r="B750" t="s">
        <v>118</v>
      </c>
      <c r="C750" s="31">
        <v>44865</v>
      </c>
      <c r="D750" s="13">
        <v>1670</v>
      </c>
    </row>
    <row r="751" spans="1:4" x14ac:dyDescent="0.25">
      <c r="A751" t="s">
        <v>380</v>
      </c>
      <c r="B751" t="s">
        <v>379</v>
      </c>
      <c r="C751" s="31">
        <v>44865</v>
      </c>
      <c r="D751" s="13">
        <v>2000</v>
      </c>
    </row>
    <row r="752" spans="1:4" x14ac:dyDescent="0.25">
      <c r="A752" t="s">
        <v>164</v>
      </c>
      <c r="B752" t="s">
        <v>165</v>
      </c>
      <c r="C752" s="31">
        <v>44865</v>
      </c>
      <c r="D752" s="13">
        <v>814.69600000000003</v>
      </c>
    </row>
    <row r="753" spans="1:4" x14ac:dyDescent="0.25">
      <c r="A753" t="s">
        <v>125</v>
      </c>
      <c r="B753" t="s">
        <v>126</v>
      </c>
      <c r="C753" s="31">
        <v>44865</v>
      </c>
      <c r="D753" s="13">
        <v>5790</v>
      </c>
    </row>
    <row r="754" spans="1:4" x14ac:dyDescent="0.25">
      <c r="A754" t="s">
        <v>130</v>
      </c>
      <c r="B754" t="s">
        <v>131</v>
      </c>
      <c r="C754" s="31">
        <v>44865</v>
      </c>
      <c r="D754" s="13">
        <v>5989.8890000000001</v>
      </c>
    </row>
    <row r="755" spans="1:4" x14ac:dyDescent="0.25">
      <c r="A755" t="s">
        <v>357</v>
      </c>
      <c r="B755" t="s">
        <v>356</v>
      </c>
      <c r="C755" s="31">
        <v>44865</v>
      </c>
      <c r="D755" s="13">
        <v>1124.71</v>
      </c>
    </row>
    <row r="756" spans="1:4" x14ac:dyDescent="0.25">
      <c r="A756" t="s">
        <v>119</v>
      </c>
      <c r="B756" t="s">
        <v>120</v>
      </c>
      <c r="C756" s="31">
        <v>44865</v>
      </c>
      <c r="D756" s="13">
        <v>2887.2890000000002</v>
      </c>
    </row>
    <row r="757" spans="1:4" x14ac:dyDescent="0.25">
      <c r="A757" t="s">
        <v>380</v>
      </c>
      <c r="B757" t="s">
        <v>379</v>
      </c>
      <c r="C757" s="31">
        <v>44865</v>
      </c>
      <c r="D757" s="13">
        <v>1992.65</v>
      </c>
    </row>
    <row r="758" spans="1:4" x14ac:dyDescent="0.25">
      <c r="A758" t="s">
        <v>943</v>
      </c>
      <c r="B758" t="s">
        <v>181</v>
      </c>
      <c r="C758" s="31">
        <v>44865</v>
      </c>
      <c r="D758" s="13">
        <v>5000</v>
      </c>
    </row>
    <row r="759" spans="1:4" x14ac:dyDescent="0.25">
      <c r="A759" t="s">
        <v>430</v>
      </c>
      <c r="B759" t="s">
        <v>429</v>
      </c>
      <c r="C759" s="31">
        <v>44865</v>
      </c>
      <c r="D759" s="13">
        <v>1432.3630000000001</v>
      </c>
    </row>
    <row r="760" spans="1:4" x14ac:dyDescent="0.25">
      <c r="A760" t="s">
        <v>125</v>
      </c>
      <c r="B760" t="s">
        <v>126</v>
      </c>
      <c r="C760" s="31">
        <v>44865</v>
      </c>
      <c r="D760" s="13">
        <v>6000</v>
      </c>
    </row>
    <row r="761" spans="1:4" x14ac:dyDescent="0.25">
      <c r="A761" t="s">
        <v>460</v>
      </c>
      <c r="B761" t="s">
        <v>459</v>
      </c>
      <c r="C761" s="31">
        <v>44865</v>
      </c>
      <c r="D761" s="13">
        <v>8686.8770000000004</v>
      </c>
    </row>
    <row r="762" spans="1:4" x14ac:dyDescent="0.25">
      <c r="A762" t="s">
        <v>364</v>
      </c>
      <c r="B762" t="s">
        <v>363</v>
      </c>
      <c r="C762" s="31">
        <v>44865</v>
      </c>
      <c r="D762" s="13">
        <v>3000</v>
      </c>
    </row>
    <row r="763" spans="1:4" x14ac:dyDescent="0.25">
      <c r="A763" t="s">
        <v>342</v>
      </c>
      <c r="B763" t="s">
        <v>167</v>
      </c>
      <c r="C763" s="31">
        <v>44865</v>
      </c>
      <c r="D763" s="13">
        <v>3703.308</v>
      </c>
    </row>
    <row r="764" spans="1:4" x14ac:dyDescent="0.25">
      <c r="A764" t="s">
        <v>142</v>
      </c>
      <c r="B764" t="s">
        <v>143</v>
      </c>
      <c r="C764" s="31">
        <v>44865</v>
      </c>
      <c r="D764" s="13">
        <v>1892.66</v>
      </c>
    </row>
    <row r="765" spans="1:4" x14ac:dyDescent="0.25">
      <c r="A765" t="s">
        <v>899</v>
      </c>
      <c r="B765" t="s">
        <v>898</v>
      </c>
      <c r="C765" s="31">
        <v>44865</v>
      </c>
      <c r="D765" s="13">
        <v>5500</v>
      </c>
    </row>
    <row r="766" spans="1:4" x14ac:dyDescent="0.25">
      <c r="A766" t="s">
        <v>1145</v>
      </c>
      <c r="B766" t="s">
        <v>1146</v>
      </c>
      <c r="C766" s="31">
        <v>44865</v>
      </c>
      <c r="D766" s="13">
        <v>929.75</v>
      </c>
    </row>
    <row r="767" spans="1:4" x14ac:dyDescent="0.25">
      <c r="A767" t="s">
        <v>168</v>
      </c>
      <c r="B767" t="s">
        <v>268</v>
      </c>
      <c r="C767" s="31">
        <v>44865</v>
      </c>
      <c r="D767" s="13">
        <v>10000</v>
      </c>
    </row>
    <row r="768" spans="1:4" x14ac:dyDescent="0.25">
      <c r="A768" t="s">
        <v>338</v>
      </c>
      <c r="B768" t="s">
        <v>166</v>
      </c>
      <c r="C768" s="31">
        <v>44865</v>
      </c>
      <c r="D768" s="13">
        <v>1432.4079999999999</v>
      </c>
    </row>
    <row r="769" spans="1:4" x14ac:dyDescent="0.25">
      <c r="A769" t="s">
        <v>1051</v>
      </c>
      <c r="B769" t="s">
        <v>1052</v>
      </c>
      <c r="C769" s="31">
        <v>44865</v>
      </c>
      <c r="D769" s="13">
        <v>2154.752</v>
      </c>
    </row>
    <row r="770" spans="1:4" x14ac:dyDescent="0.25">
      <c r="A770" t="s">
        <v>620</v>
      </c>
      <c r="B770" t="s">
        <v>619</v>
      </c>
      <c r="C770" s="31">
        <v>44865</v>
      </c>
      <c r="D770" s="13">
        <v>1806.79</v>
      </c>
    </row>
    <row r="771" spans="1:4" x14ac:dyDescent="0.25">
      <c r="A771" t="s">
        <v>260</v>
      </c>
      <c r="B771" t="s">
        <v>163</v>
      </c>
      <c r="C771" s="31">
        <v>44865</v>
      </c>
      <c r="D771" s="13">
        <v>718.53899999999999</v>
      </c>
    </row>
    <row r="772" spans="1:4" x14ac:dyDescent="0.25">
      <c r="A772" t="s">
        <v>789</v>
      </c>
      <c r="B772" t="s">
        <v>788</v>
      </c>
      <c r="C772" s="31">
        <v>44865</v>
      </c>
      <c r="D772" s="13">
        <v>2391.8780000000002</v>
      </c>
    </row>
    <row r="773" spans="1:4" x14ac:dyDescent="0.25">
      <c r="A773" t="s">
        <v>917</v>
      </c>
      <c r="B773" t="s">
        <v>916</v>
      </c>
      <c r="C773" s="31">
        <v>44865</v>
      </c>
      <c r="D773" s="13">
        <v>4000</v>
      </c>
    </row>
    <row r="774" spans="1:4" x14ac:dyDescent="0.25">
      <c r="A774" t="s">
        <v>830</v>
      </c>
      <c r="B774" t="s">
        <v>829</v>
      </c>
      <c r="C774" s="31">
        <v>44865</v>
      </c>
      <c r="D774" s="13">
        <v>2328.5529999999999</v>
      </c>
    </row>
    <row r="775" spans="1:4" x14ac:dyDescent="0.25">
      <c r="A775" t="s">
        <v>466</v>
      </c>
      <c r="B775" t="s">
        <v>140</v>
      </c>
      <c r="C775" s="31">
        <v>44865</v>
      </c>
      <c r="D775" s="13">
        <v>1407.8</v>
      </c>
    </row>
    <row r="776" spans="1:4" x14ac:dyDescent="0.25">
      <c r="A776" t="s">
        <v>510</v>
      </c>
      <c r="B776" t="s">
        <v>149</v>
      </c>
      <c r="C776" s="31">
        <v>44865</v>
      </c>
      <c r="D776" s="13">
        <v>1503.104</v>
      </c>
    </row>
    <row r="777" spans="1:4" x14ac:dyDescent="0.25">
      <c r="A777" t="s">
        <v>112</v>
      </c>
      <c r="B777" t="s">
        <v>113</v>
      </c>
      <c r="C777" s="31">
        <v>44865</v>
      </c>
      <c r="D777" s="13">
        <v>1177.941</v>
      </c>
    </row>
    <row r="778" spans="1:4" x14ac:dyDescent="0.25">
      <c r="A778" t="s">
        <v>738</v>
      </c>
      <c r="B778" t="s">
        <v>737</v>
      </c>
      <c r="C778" s="31">
        <v>44865</v>
      </c>
      <c r="D778" s="13">
        <v>2057.6889999999999</v>
      </c>
    </row>
    <row r="779" spans="1:4" x14ac:dyDescent="0.25">
      <c r="A779" t="s">
        <v>598</v>
      </c>
      <c r="B779" t="s">
        <v>599</v>
      </c>
      <c r="C779" s="31">
        <v>44865</v>
      </c>
      <c r="D779" s="13">
        <v>1081.325</v>
      </c>
    </row>
    <row r="780" spans="1:4" x14ac:dyDescent="0.25">
      <c r="A780" t="s">
        <v>393</v>
      </c>
      <c r="B780" t="s">
        <v>159</v>
      </c>
      <c r="C780" s="31">
        <v>44865</v>
      </c>
      <c r="D780" s="13">
        <v>10007.869000000001</v>
      </c>
    </row>
    <row r="781" spans="1:4" x14ac:dyDescent="0.25">
      <c r="A781" t="s">
        <v>1143</v>
      </c>
      <c r="B781" t="s">
        <v>1144</v>
      </c>
      <c r="C781" s="31">
        <v>44865</v>
      </c>
      <c r="D781" s="13">
        <v>1029.1579999999999</v>
      </c>
    </row>
    <row r="782" spans="1:4" x14ac:dyDescent="0.25">
      <c r="A782" t="s">
        <v>1034</v>
      </c>
      <c r="B782" t="s">
        <v>162</v>
      </c>
      <c r="C782" s="31">
        <v>44865</v>
      </c>
      <c r="D782" s="13">
        <v>22412.432000000001</v>
      </c>
    </row>
    <row r="783" spans="1:4" x14ac:dyDescent="0.25">
      <c r="A783" t="s">
        <v>481</v>
      </c>
      <c r="B783" t="s">
        <v>467</v>
      </c>
      <c r="C783" s="31">
        <v>44865</v>
      </c>
      <c r="D783" s="13">
        <v>2571.4650000000001</v>
      </c>
    </row>
    <row r="784" spans="1:4" x14ac:dyDescent="0.25">
      <c r="A784" t="s">
        <v>705</v>
      </c>
      <c r="B784" t="s">
        <v>704</v>
      </c>
      <c r="C784" s="31">
        <v>44865</v>
      </c>
      <c r="D784" s="13">
        <v>13418.945</v>
      </c>
    </row>
    <row r="785" spans="1:4" x14ac:dyDescent="0.25">
      <c r="A785" t="s">
        <v>1035</v>
      </c>
      <c r="B785" t="s">
        <v>1036</v>
      </c>
      <c r="C785" s="31">
        <v>44865</v>
      </c>
      <c r="D785" s="13">
        <v>4170.1580000000004</v>
      </c>
    </row>
    <row r="786" spans="1:4" x14ac:dyDescent="0.25">
      <c r="A786" t="s">
        <v>473</v>
      </c>
      <c r="B786" t="s">
        <v>414</v>
      </c>
      <c r="C786" s="31">
        <v>44865</v>
      </c>
      <c r="D786" s="13">
        <v>304.517</v>
      </c>
    </row>
    <row r="787" spans="1:4" x14ac:dyDescent="0.25">
      <c r="A787" t="s">
        <v>544</v>
      </c>
      <c r="B787" t="s">
        <v>543</v>
      </c>
      <c r="C787" s="31">
        <v>44865</v>
      </c>
      <c r="D787" s="13">
        <v>3169.3989999999999</v>
      </c>
    </row>
    <row r="788" spans="1:4" x14ac:dyDescent="0.25">
      <c r="A788" t="s">
        <v>659</v>
      </c>
      <c r="B788" t="s">
        <v>658</v>
      </c>
      <c r="C788" s="31">
        <v>44865</v>
      </c>
      <c r="D788" s="13">
        <v>1270.22</v>
      </c>
    </row>
    <row r="789" spans="1:4" x14ac:dyDescent="0.25">
      <c r="A789" t="s">
        <v>241</v>
      </c>
      <c r="B789" t="s">
        <v>129</v>
      </c>
      <c r="C789" s="31">
        <v>44865</v>
      </c>
      <c r="D789" s="13">
        <v>5533.0050000000001</v>
      </c>
    </row>
    <row r="790" spans="1:4" x14ac:dyDescent="0.25">
      <c r="A790" t="s">
        <v>703</v>
      </c>
      <c r="B790" t="s">
        <v>702</v>
      </c>
      <c r="C790" s="31">
        <v>44865</v>
      </c>
      <c r="D790" s="13">
        <v>867.16300000000001</v>
      </c>
    </row>
    <row r="791" spans="1:4" x14ac:dyDescent="0.25">
      <c r="A791" t="s">
        <v>642</v>
      </c>
      <c r="B791" t="s">
        <v>641</v>
      </c>
      <c r="C791" s="31">
        <v>44865</v>
      </c>
      <c r="D791" s="13">
        <v>229.364</v>
      </c>
    </row>
    <row r="792" spans="1:4" x14ac:dyDescent="0.25">
      <c r="A792" t="s">
        <v>945</v>
      </c>
      <c r="B792" t="s">
        <v>944</v>
      </c>
      <c r="C792" s="31">
        <v>44865</v>
      </c>
      <c r="D792" s="13">
        <v>546.55399999999997</v>
      </c>
    </row>
    <row r="793" spans="1:4" x14ac:dyDescent="0.25">
      <c r="A793" t="s">
        <v>487</v>
      </c>
      <c r="B793" t="s">
        <v>486</v>
      </c>
      <c r="C793" s="31">
        <v>44865</v>
      </c>
      <c r="D793" s="13">
        <v>2105.8620000000001</v>
      </c>
    </row>
    <row r="794" spans="1:4" x14ac:dyDescent="0.25">
      <c r="A794" t="s">
        <v>620</v>
      </c>
      <c r="B794" t="s">
        <v>619</v>
      </c>
      <c r="C794" s="31">
        <v>44865</v>
      </c>
      <c r="D794" s="13">
        <v>2147.4589999999998</v>
      </c>
    </row>
    <row r="795" spans="1:4" x14ac:dyDescent="0.25">
      <c r="A795" t="s">
        <v>306</v>
      </c>
      <c r="B795" t="s">
        <v>115</v>
      </c>
      <c r="C795" s="31">
        <v>44865</v>
      </c>
      <c r="D795" s="13">
        <v>2392.2620000000002</v>
      </c>
    </row>
    <row r="796" spans="1:4" x14ac:dyDescent="0.25">
      <c r="A796" t="s">
        <v>1008</v>
      </c>
      <c r="B796" t="s">
        <v>1009</v>
      </c>
      <c r="C796" s="31">
        <v>44865</v>
      </c>
      <c r="D796" s="13">
        <v>989.822</v>
      </c>
    </row>
    <row r="797" spans="1:4" ht="15.75" thickBot="1" x14ac:dyDescent="0.3">
      <c r="A797" t="s">
        <v>108</v>
      </c>
      <c r="B797" t="s">
        <v>109</v>
      </c>
      <c r="C797" s="31">
        <v>44865</v>
      </c>
      <c r="D797" s="13">
        <v>3585.7930000000001</v>
      </c>
    </row>
    <row r="798" spans="1:4" ht="15.75" thickBot="1" x14ac:dyDescent="0.3">
      <c r="A798" s="670" t="s">
        <v>792</v>
      </c>
      <c r="B798" s="671"/>
      <c r="C798" s="671"/>
      <c r="D798" s="310">
        <f>SUM(D265:D797)</f>
        <v>1587970.4890000003</v>
      </c>
    </row>
    <row r="799" spans="1:4" x14ac:dyDescent="0.25">
      <c r="A799" t="s">
        <v>370</v>
      </c>
      <c r="B799" t="s">
        <v>290</v>
      </c>
      <c r="C799" s="31">
        <v>44866</v>
      </c>
      <c r="D799" s="13">
        <v>3000</v>
      </c>
    </row>
    <row r="800" spans="1:4" x14ac:dyDescent="0.25">
      <c r="A800" t="s">
        <v>625</v>
      </c>
      <c r="B800" t="s">
        <v>624</v>
      </c>
      <c r="C800" s="31">
        <v>44866</v>
      </c>
      <c r="D800" s="13">
        <v>578.08699999999999</v>
      </c>
    </row>
    <row r="801" spans="1:4" x14ac:dyDescent="0.25">
      <c r="A801" t="s">
        <v>99</v>
      </c>
      <c r="B801" t="s">
        <v>266</v>
      </c>
      <c r="C801" s="31">
        <v>44866</v>
      </c>
      <c r="D801" s="13">
        <v>1000</v>
      </c>
    </row>
    <row r="802" spans="1:4" x14ac:dyDescent="0.25">
      <c r="A802" t="s">
        <v>686</v>
      </c>
      <c r="B802" t="s">
        <v>687</v>
      </c>
      <c r="C802" s="31">
        <v>44866</v>
      </c>
      <c r="D802" s="13">
        <v>4896.8289999999997</v>
      </c>
    </row>
    <row r="803" spans="1:4" x14ac:dyDescent="0.25">
      <c r="A803" t="s">
        <v>171</v>
      </c>
      <c r="B803" t="s">
        <v>172</v>
      </c>
      <c r="C803" s="31">
        <v>44866</v>
      </c>
      <c r="D803" s="13">
        <v>1500</v>
      </c>
    </row>
    <row r="804" spans="1:4" x14ac:dyDescent="0.25">
      <c r="A804" t="s">
        <v>541</v>
      </c>
      <c r="B804" t="s">
        <v>540</v>
      </c>
      <c r="C804" s="31">
        <v>44866</v>
      </c>
      <c r="D804" s="13">
        <v>3070</v>
      </c>
    </row>
    <row r="805" spans="1:4" x14ac:dyDescent="0.25">
      <c r="A805" t="s">
        <v>558</v>
      </c>
      <c r="B805" t="s">
        <v>557</v>
      </c>
      <c r="C805" s="31">
        <v>44866</v>
      </c>
      <c r="D805" s="13">
        <v>1000</v>
      </c>
    </row>
    <row r="806" spans="1:4" x14ac:dyDescent="0.25">
      <c r="A806" t="s">
        <v>405</v>
      </c>
      <c r="B806" t="s">
        <v>404</v>
      </c>
      <c r="C806" s="31">
        <v>44866</v>
      </c>
      <c r="D806" s="13">
        <v>5959.9470000000001</v>
      </c>
    </row>
    <row r="807" spans="1:4" x14ac:dyDescent="0.25">
      <c r="A807" t="s">
        <v>157</v>
      </c>
      <c r="B807" t="s">
        <v>158</v>
      </c>
      <c r="C807" s="31">
        <v>44866</v>
      </c>
      <c r="D807" s="13">
        <v>2086.2179999999998</v>
      </c>
    </row>
    <row r="808" spans="1:4" x14ac:dyDescent="0.25">
      <c r="A808" t="s">
        <v>638</v>
      </c>
      <c r="B808" t="s">
        <v>264</v>
      </c>
      <c r="C808" s="31">
        <v>44867</v>
      </c>
      <c r="D808" s="13">
        <v>1340.232</v>
      </c>
    </row>
    <row r="809" spans="1:4" x14ac:dyDescent="0.25">
      <c r="A809" t="s">
        <v>987</v>
      </c>
      <c r="B809" t="s">
        <v>986</v>
      </c>
      <c r="C809" s="31">
        <v>44867</v>
      </c>
      <c r="D809" s="13">
        <v>1788.6880000000001</v>
      </c>
    </row>
    <row r="810" spans="1:4" x14ac:dyDescent="0.25">
      <c r="A810" t="s">
        <v>169</v>
      </c>
      <c r="B810" t="s">
        <v>170</v>
      </c>
      <c r="C810" s="31">
        <v>44867</v>
      </c>
      <c r="D810" s="13">
        <v>4413.4229999999998</v>
      </c>
    </row>
    <row r="811" spans="1:4" x14ac:dyDescent="0.25">
      <c r="A811" t="s">
        <v>186</v>
      </c>
      <c r="B811" t="s">
        <v>187</v>
      </c>
      <c r="C811" s="31">
        <v>44868</v>
      </c>
      <c r="D811" s="13">
        <v>5264.18</v>
      </c>
    </row>
    <row r="812" spans="1:4" x14ac:dyDescent="0.25">
      <c r="A812" t="s">
        <v>432</v>
      </c>
      <c r="B812" t="s">
        <v>431</v>
      </c>
      <c r="C812" s="31">
        <v>44868</v>
      </c>
      <c r="D812" s="13">
        <v>1946.835</v>
      </c>
    </row>
    <row r="813" spans="1:4" x14ac:dyDescent="0.25">
      <c r="A813" t="s">
        <v>558</v>
      </c>
      <c r="B813" t="s">
        <v>557</v>
      </c>
      <c r="C813" s="31">
        <v>44868</v>
      </c>
      <c r="D813" s="13">
        <v>2000</v>
      </c>
    </row>
    <row r="814" spans="1:4" x14ac:dyDescent="0.25">
      <c r="A814" t="s">
        <v>700</v>
      </c>
      <c r="B814" t="s">
        <v>699</v>
      </c>
      <c r="C814" s="31">
        <v>44869</v>
      </c>
      <c r="D814" s="13">
        <v>2500</v>
      </c>
    </row>
    <row r="815" spans="1:4" x14ac:dyDescent="0.25">
      <c r="A815" t="s">
        <v>125</v>
      </c>
      <c r="B815" t="s">
        <v>126</v>
      </c>
      <c r="C815" s="31">
        <v>44869</v>
      </c>
      <c r="D815" s="13">
        <v>5790</v>
      </c>
    </row>
    <row r="816" spans="1:4" x14ac:dyDescent="0.25">
      <c r="A816" t="s">
        <v>625</v>
      </c>
      <c r="B816" t="s">
        <v>624</v>
      </c>
      <c r="C816" s="31">
        <v>44870</v>
      </c>
      <c r="D816" s="13">
        <v>578.08699999999999</v>
      </c>
    </row>
    <row r="817" spans="1:4" x14ac:dyDescent="0.25">
      <c r="A817" t="s">
        <v>99</v>
      </c>
      <c r="B817" t="s">
        <v>266</v>
      </c>
      <c r="C817" s="31">
        <v>44870</v>
      </c>
      <c r="D817" s="13">
        <v>4400</v>
      </c>
    </row>
    <row r="818" spans="1:4" x14ac:dyDescent="0.25">
      <c r="A818" t="s">
        <v>412</v>
      </c>
      <c r="B818" t="s">
        <v>444</v>
      </c>
      <c r="C818" s="31">
        <v>44870</v>
      </c>
      <c r="D818" s="13">
        <v>5000</v>
      </c>
    </row>
    <row r="819" spans="1:4" x14ac:dyDescent="0.25">
      <c r="A819" t="s">
        <v>606</v>
      </c>
      <c r="B819" t="s">
        <v>605</v>
      </c>
      <c r="C819" s="31">
        <v>44870</v>
      </c>
      <c r="D819" s="13">
        <v>4657.2569999999996</v>
      </c>
    </row>
    <row r="820" spans="1:4" x14ac:dyDescent="0.25">
      <c r="A820" t="s">
        <v>499</v>
      </c>
      <c r="B820" t="s">
        <v>498</v>
      </c>
      <c r="C820" s="31">
        <v>44870</v>
      </c>
      <c r="D820" s="13">
        <v>2211.5030000000002</v>
      </c>
    </row>
    <row r="821" spans="1:4" x14ac:dyDescent="0.25">
      <c r="A821" t="s">
        <v>1216</v>
      </c>
      <c r="B821" t="s">
        <v>1215</v>
      </c>
      <c r="C821" s="31">
        <v>44870</v>
      </c>
      <c r="D821" s="13">
        <v>1130</v>
      </c>
    </row>
    <row r="822" spans="1:4" x14ac:dyDescent="0.25">
      <c r="A822" t="s">
        <v>289</v>
      </c>
      <c r="B822" t="s">
        <v>291</v>
      </c>
      <c r="C822" s="31">
        <v>44870</v>
      </c>
      <c r="D822" s="13">
        <v>1800</v>
      </c>
    </row>
    <row r="823" spans="1:4" x14ac:dyDescent="0.25">
      <c r="A823" t="s">
        <v>1147</v>
      </c>
      <c r="B823" t="s">
        <v>1148</v>
      </c>
      <c r="C823" s="31">
        <v>44870</v>
      </c>
      <c r="D823" s="13">
        <v>1075.3009999999999</v>
      </c>
    </row>
    <row r="824" spans="1:4" x14ac:dyDescent="0.25">
      <c r="A824" t="s">
        <v>136</v>
      </c>
      <c r="B824" t="s">
        <v>137</v>
      </c>
      <c r="C824" s="31">
        <v>44870</v>
      </c>
      <c r="D824" s="13">
        <v>936.077</v>
      </c>
    </row>
    <row r="825" spans="1:4" x14ac:dyDescent="0.25">
      <c r="A825" t="s">
        <v>117</v>
      </c>
      <c r="B825" t="s">
        <v>118</v>
      </c>
      <c r="C825" s="31">
        <v>44870</v>
      </c>
      <c r="D825" s="13">
        <v>1670</v>
      </c>
    </row>
    <row r="826" spans="1:4" x14ac:dyDescent="0.25">
      <c r="A826" t="s">
        <v>119</v>
      </c>
      <c r="B826" t="s">
        <v>120</v>
      </c>
      <c r="C826" s="31">
        <v>44870</v>
      </c>
      <c r="D826" s="13">
        <v>2934.0140000000001</v>
      </c>
    </row>
    <row r="827" spans="1:4" x14ac:dyDescent="0.25">
      <c r="A827" t="s">
        <v>365</v>
      </c>
      <c r="B827" t="s">
        <v>105</v>
      </c>
      <c r="C827" s="31">
        <v>44870</v>
      </c>
      <c r="D827" s="13">
        <v>1870.9469999999999</v>
      </c>
    </row>
    <row r="828" spans="1:4" x14ac:dyDescent="0.25">
      <c r="A828" t="s">
        <v>620</v>
      </c>
      <c r="B828" t="s">
        <v>619</v>
      </c>
      <c r="C828" s="31">
        <v>44870</v>
      </c>
      <c r="D828" s="13">
        <v>1806.79</v>
      </c>
    </row>
    <row r="829" spans="1:4" x14ac:dyDescent="0.25">
      <c r="A829" t="s">
        <v>660</v>
      </c>
      <c r="B829" t="s">
        <v>582</v>
      </c>
      <c r="C829" s="31">
        <v>44870</v>
      </c>
      <c r="D829" s="13">
        <v>4343.7380000000003</v>
      </c>
    </row>
    <row r="830" spans="1:4" x14ac:dyDescent="0.25">
      <c r="A830" t="s">
        <v>466</v>
      </c>
      <c r="B830" t="s">
        <v>140</v>
      </c>
      <c r="C830" s="31">
        <v>44870</v>
      </c>
      <c r="D830" s="13">
        <v>1407.7</v>
      </c>
    </row>
    <row r="831" spans="1:4" x14ac:dyDescent="0.25">
      <c r="A831" t="s">
        <v>546</v>
      </c>
      <c r="B831" t="s">
        <v>545</v>
      </c>
      <c r="C831" s="31">
        <v>44870</v>
      </c>
      <c r="D831" s="13">
        <v>3750.366</v>
      </c>
    </row>
    <row r="832" spans="1:4" x14ac:dyDescent="0.25">
      <c r="A832" t="s">
        <v>112</v>
      </c>
      <c r="B832" t="s">
        <v>113</v>
      </c>
      <c r="C832" s="31">
        <v>44870</v>
      </c>
      <c r="D832" s="13">
        <v>1177.941</v>
      </c>
    </row>
    <row r="833" spans="1:4" x14ac:dyDescent="0.25">
      <c r="A833" t="s">
        <v>1014</v>
      </c>
      <c r="B833" t="s">
        <v>1015</v>
      </c>
      <c r="C833" s="31">
        <v>44870</v>
      </c>
      <c r="D833" s="13">
        <v>1893.09</v>
      </c>
    </row>
    <row r="834" spans="1:4" x14ac:dyDescent="0.25">
      <c r="A834" t="s">
        <v>377</v>
      </c>
      <c r="B834" t="s">
        <v>173</v>
      </c>
      <c r="C834" s="31">
        <v>44870</v>
      </c>
      <c r="D834" s="13">
        <v>2200</v>
      </c>
    </row>
    <row r="835" spans="1:4" x14ac:dyDescent="0.25">
      <c r="A835" t="s">
        <v>456</v>
      </c>
      <c r="B835" t="s">
        <v>455</v>
      </c>
      <c r="C835" s="31">
        <v>44870</v>
      </c>
      <c r="D835" s="13">
        <v>712.89400000000001</v>
      </c>
    </row>
    <row r="836" spans="1:4" x14ac:dyDescent="0.25">
      <c r="A836" t="s">
        <v>465</v>
      </c>
      <c r="B836" t="s">
        <v>191</v>
      </c>
      <c r="C836" s="31">
        <v>44870</v>
      </c>
      <c r="D836" s="13">
        <v>4553.1639999999998</v>
      </c>
    </row>
    <row r="837" spans="1:4" x14ac:dyDescent="0.25">
      <c r="A837" t="s">
        <v>942</v>
      </c>
      <c r="B837" t="s">
        <v>282</v>
      </c>
      <c r="C837" s="31">
        <v>44870</v>
      </c>
      <c r="D837" s="13">
        <v>4196.076</v>
      </c>
    </row>
    <row r="838" spans="1:4" x14ac:dyDescent="0.25">
      <c r="A838" t="s">
        <v>522</v>
      </c>
      <c r="B838" t="s">
        <v>521</v>
      </c>
      <c r="C838" s="31">
        <v>44870</v>
      </c>
      <c r="D838" s="13">
        <v>6375.1270000000004</v>
      </c>
    </row>
    <row r="839" spans="1:4" x14ac:dyDescent="0.25">
      <c r="A839" t="s">
        <v>480</v>
      </c>
      <c r="B839" t="s">
        <v>127</v>
      </c>
      <c r="C839" s="31">
        <v>44870</v>
      </c>
      <c r="D839" s="13">
        <v>1802.194</v>
      </c>
    </row>
    <row r="840" spans="1:4" x14ac:dyDescent="0.25">
      <c r="A840" t="s">
        <v>522</v>
      </c>
      <c r="B840" t="s">
        <v>521</v>
      </c>
      <c r="C840" s="31">
        <v>44870</v>
      </c>
      <c r="D840" s="13">
        <v>4506.9059999999999</v>
      </c>
    </row>
    <row r="841" spans="1:4" x14ac:dyDescent="0.25">
      <c r="A841" t="s">
        <v>512</v>
      </c>
      <c r="B841" t="s">
        <v>511</v>
      </c>
      <c r="C841" s="31">
        <v>44870</v>
      </c>
      <c r="D841" s="13">
        <v>1200</v>
      </c>
    </row>
    <row r="842" spans="1:4" x14ac:dyDescent="0.25">
      <c r="A842" t="s">
        <v>648</v>
      </c>
      <c r="B842" t="s">
        <v>647</v>
      </c>
      <c r="C842" s="31">
        <v>44870</v>
      </c>
      <c r="D842" s="13">
        <v>2000</v>
      </c>
    </row>
    <row r="843" spans="1:4" x14ac:dyDescent="0.25">
      <c r="A843" t="s">
        <v>724</v>
      </c>
      <c r="B843" t="s">
        <v>723</v>
      </c>
      <c r="C843" s="31">
        <v>44870</v>
      </c>
      <c r="D843" s="13">
        <v>4409.8689999999997</v>
      </c>
    </row>
    <row r="844" spans="1:4" x14ac:dyDescent="0.25">
      <c r="A844" t="s">
        <v>298</v>
      </c>
      <c r="B844" t="s">
        <v>288</v>
      </c>
      <c r="C844" s="31">
        <v>44870</v>
      </c>
      <c r="D844" s="13">
        <v>6132.9610000000002</v>
      </c>
    </row>
    <row r="845" spans="1:4" x14ac:dyDescent="0.25">
      <c r="A845" t="s">
        <v>110</v>
      </c>
      <c r="B845" t="s">
        <v>111</v>
      </c>
      <c r="C845" s="31">
        <v>44870</v>
      </c>
      <c r="D845" s="13">
        <v>2281.511</v>
      </c>
    </row>
    <row r="846" spans="1:4" x14ac:dyDescent="0.25">
      <c r="A846" t="s">
        <v>681</v>
      </c>
      <c r="B846" t="s">
        <v>680</v>
      </c>
      <c r="C846" s="31">
        <v>44871</v>
      </c>
      <c r="D846" s="13">
        <v>2000</v>
      </c>
    </row>
    <row r="847" spans="1:4" x14ac:dyDescent="0.25">
      <c r="A847" t="s">
        <v>136</v>
      </c>
      <c r="B847" t="s">
        <v>137</v>
      </c>
      <c r="C847" s="31">
        <v>44871</v>
      </c>
      <c r="D847" s="13">
        <v>980</v>
      </c>
    </row>
    <row r="848" spans="1:4" x14ac:dyDescent="0.25">
      <c r="A848" t="s">
        <v>357</v>
      </c>
      <c r="B848" t="s">
        <v>356</v>
      </c>
      <c r="C848" s="31">
        <v>44871</v>
      </c>
      <c r="D848" s="13">
        <v>1124</v>
      </c>
    </row>
    <row r="849" spans="1:4" x14ac:dyDescent="0.25">
      <c r="A849" t="s">
        <v>382</v>
      </c>
      <c r="B849" t="s">
        <v>381</v>
      </c>
      <c r="C849" s="31">
        <v>44872</v>
      </c>
      <c r="D849" s="13">
        <v>940</v>
      </c>
    </row>
    <row r="850" spans="1:4" x14ac:dyDescent="0.25">
      <c r="A850" t="s">
        <v>730</v>
      </c>
      <c r="B850" t="s">
        <v>401</v>
      </c>
      <c r="C850" s="31">
        <v>44872</v>
      </c>
      <c r="D850" s="13">
        <v>1709.3019999999999</v>
      </c>
    </row>
    <row r="851" spans="1:4" x14ac:dyDescent="0.25">
      <c r="A851" t="s">
        <v>171</v>
      </c>
      <c r="B851" t="s">
        <v>172</v>
      </c>
      <c r="C851" s="31">
        <v>44872</v>
      </c>
      <c r="D851" s="13">
        <v>1500</v>
      </c>
    </row>
    <row r="852" spans="1:4" x14ac:dyDescent="0.25">
      <c r="A852" t="s">
        <v>541</v>
      </c>
      <c r="B852" t="s">
        <v>540</v>
      </c>
      <c r="C852" s="31">
        <v>44872</v>
      </c>
      <c r="D852" s="13">
        <v>3070</v>
      </c>
    </row>
    <row r="853" spans="1:4" x14ac:dyDescent="0.25">
      <c r="A853" t="s">
        <v>134</v>
      </c>
      <c r="B853" t="s">
        <v>135</v>
      </c>
      <c r="C853" s="31">
        <v>44872</v>
      </c>
      <c r="D853" s="13">
        <v>5000</v>
      </c>
    </row>
    <row r="854" spans="1:4" x14ac:dyDescent="0.25">
      <c r="A854" t="s">
        <v>125</v>
      </c>
      <c r="B854" t="s">
        <v>126</v>
      </c>
      <c r="C854" s="31">
        <v>44872</v>
      </c>
      <c r="D854" s="13">
        <v>7860</v>
      </c>
    </row>
    <row r="855" spans="1:4" x14ac:dyDescent="0.25">
      <c r="A855" t="s">
        <v>815</v>
      </c>
      <c r="B855" t="s">
        <v>814</v>
      </c>
      <c r="C855" s="31">
        <v>44872</v>
      </c>
      <c r="D855" s="13">
        <v>2000</v>
      </c>
    </row>
    <row r="856" spans="1:4" x14ac:dyDescent="0.25">
      <c r="A856" t="s">
        <v>318</v>
      </c>
      <c r="B856" t="s">
        <v>144</v>
      </c>
      <c r="C856" s="31">
        <v>44872</v>
      </c>
      <c r="D856" s="13">
        <v>1055</v>
      </c>
    </row>
    <row r="857" spans="1:4" x14ac:dyDescent="0.25">
      <c r="A857" t="s">
        <v>487</v>
      </c>
      <c r="B857" t="s">
        <v>486</v>
      </c>
      <c r="C857" s="31">
        <v>44872</v>
      </c>
      <c r="D857" s="13">
        <v>1327.527</v>
      </c>
    </row>
    <row r="858" spans="1:4" x14ac:dyDescent="0.25">
      <c r="A858" t="s">
        <v>157</v>
      </c>
      <c r="B858" t="s">
        <v>158</v>
      </c>
      <c r="C858" s="31">
        <v>44872</v>
      </c>
      <c r="D858" s="13">
        <v>2086.2179999999998</v>
      </c>
    </row>
    <row r="859" spans="1:4" x14ac:dyDescent="0.25">
      <c r="A859" t="s">
        <v>700</v>
      </c>
      <c r="B859" t="s">
        <v>699</v>
      </c>
      <c r="C859" s="31">
        <v>44873</v>
      </c>
      <c r="D859" s="13">
        <v>2500</v>
      </c>
    </row>
    <row r="860" spans="1:4" x14ac:dyDescent="0.25">
      <c r="A860" t="s">
        <v>370</v>
      </c>
      <c r="B860" t="s">
        <v>290</v>
      </c>
      <c r="C860" s="31">
        <v>44873</v>
      </c>
      <c r="D860" s="13">
        <v>3000</v>
      </c>
    </row>
    <row r="861" spans="1:4" x14ac:dyDescent="0.25">
      <c r="A861" t="s">
        <v>412</v>
      </c>
      <c r="B861" t="s">
        <v>444</v>
      </c>
      <c r="C861" s="31">
        <v>44873</v>
      </c>
      <c r="D861" s="13">
        <v>4139.174</v>
      </c>
    </row>
    <row r="862" spans="1:4" x14ac:dyDescent="0.25">
      <c r="A862" t="s">
        <v>825</v>
      </c>
      <c r="B862" t="s">
        <v>824</v>
      </c>
      <c r="C862" s="31">
        <v>44873</v>
      </c>
      <c r="D862" s="13">
        <v>500</v>
      </c>
    </row>
    <row r="863" spans="1:4" x14ac:dyDescent="0.25">
      <c r="A863" t="s">
        <v>1102</v>
      </c>
      <c r="B863" t="s">
        <v>1103</v>
      </c>
      <c r="C863" s="31">
        <v>44873</v>
      </c>
      <c r="D863" s="13">
        <v>1000</v>
      </c>
    </row>
    <row r="864" spans="1:4" x14ac:dyDescent="0.25">
      <c r="A864" t="s">
        <v>367</v>
      </c>
      <c r="B864" t="s">
        <v>366</v>
      </c>
      <c r="C864" s="31">
        <v>44873</v>
      </c>
      <c r="D864" s="13">
        <v>988.99599999999998</v>
      </c>
    </row>
    <row r="865" spans="1:4" x14ac:dyDescent="0.25">
      <c r="A865" t="s">
        <v>1112</v>
      </c>
      <c r="B865" t="s">
        <v>528</v>
      </c>
      <c r="C865" s="31">
        <v>44873</v>
      </c>
      <c r="D865" s="13">
        <v>1593.12</v>
      </c>
    </row>
    <row r="866" spans="1:4" x14ac:dyDescent="0.25">
      <c r="A866" t="s">
        <v>638</v>
      </c>
      <c r="B866" t="s">
        <v>264</v>
      </c>
      <c r="C866" s="31">
        <v>44874</v>
      </c>
      <c r="D866" s="13">
        <v>3000</v>
      </c>
    </row>
    <row r="867" spans="1:4" x14ac:dyDescent="0.25">
      <c r="A867" t="s">
        <v>858</v>
      </c>
      <c r="B867" t="s">
        <v>857</v>
      </c>
      <c r="C867" s="31">
        <v>44874</v>
      </c>
      <c r="D867" s="13">
        <v>2075.317</v>
      </c>
    </row>
    <row r="868" spans="1:4" x14ac:dyDescent="0.25">
      <c r="A868" t="s">
        <v>430</v>
      </c>
      <c r="B868" t="s">
        <v>429</v>
      </c>
      <c r="C868" s="31">
        <v>44874</v>
      </c>
      <c r="D868" s="13">
        <v>1400</v>
      </c>
    </row>
    <row r="869" spans="1:4" x14ac:dyDescent="0.25">
      <c r="A869" t="s">
        <v>125</v>
      </c>
      <c r="B869" t="s">
        <v>126</v>
      </c>
      <c r="C869" s="31">
        <v>44874</v>
      </c>
      <c r="D869" s="13">
        <v>5801.7250000000004</v>
      </c>
    </row>
    <row r="870" spans="1:4" x14ac:dyDescent="0.25">
      <c r="A870" t="s">
        <v>169</v>
      </c>
      <c r="B870" t="s">
        <v>170</v>
      </c>
      <c r="C870" s="31">
        <v>44874</v>
      </c>
      <c r="D870" s="13">
        <v>2786.1469999999999</v>
      </c>
    </row>
    <row r="871" spans="1:4" x14ac:dyDescent="0.25">
      <c r="A871" t="s">
        <v>142</v>
      </c>
      <c r="B871" t="s">
        <v>143</v>
      </c>
      <c r="C871" s="31">
        <v>44874</v>
      </c>
      <c r="D871" s="13">
        <v>2470</v>
      </c>
    </row>
    <row r="872" spans="1:4" x14ac:dyDescent="0.25">
      <c r="A872" t="s">
        <v>700</v>
      </c>
      <c r="B872" t="s">
        <v>699</v>
      </c>
      <c r="C872" s="31">
        <v>44875</v>
      </c>
      <c r="D872" s="13">
        <v>2500</v>
      </c>
    </row>
    <row r="873" spans="1:4" x14ac:dyDescent="0.25">
      <c r="A873" t="s">
        <v>296</v>
      </c>
      <c r="B873" t="s">
        <v>287</v>
      </c>
      <c r="C873" s="31">
        <v>44875</v>
      </c>
      <c r="D873" s="13">
        <v>950</v>
      </c>
    </row>
    <row r="874" spans="1:4" x14ac:dyDescent="0.25">
      <c r="A874" t="s">
        <v>296</v>
      </c>
      <c r="B874" t="s">
        <v>287</v>
      </c>
      <c r="C874" s="31">
        <v>44875</v>
      </c>
      <c r="D874" s="13">
        <v>950</v>
      </c>
    </row>
    <row r="875" spans="1:4" x14ac:dyDescent="0.25">
      <c r="A875" t="s">
        <v>99</v>
      </c>
      <c r="B875" t="s">
        <v>266</v>
      </c>
      <c r="C875" s="31">
        <v>44875</v>
      </c>
      <c r="D875" s="13">
        <v>4333.6710000000003</v>
      </c>
    </row>
    <row r="876" spans="1:4" x14ac:dyDescent="0.25">
      <c r="A876" t="s">
        <v>613</v>
      </c>
      <c r="B876" t="s">
        <v>612</v>
      </c>
      <c r="C876" s="31">
        <v>44875</v>
      </c>
      <c r="D876" s="13">
        <v>3115.098</v>
      </c>
    </row>
    <row r="877" spans="1:4" x14ac:dyDescent="0.25">
      <c r="A877" t="s">
        <v>344</v>
      </c>
      <c r="B877" t="s">
        <v>343</v>
      </c>
      <c r="C877" s="31">
        <v>44875</v>
      </c>
      <c r="D877" s="13">
        <v>3704.4250000000002</v>
      </c>
    </row>
    <row r="878" spans="1:4" x14ac:dyDescent="0.25">
      <c r="A878" t="s">
        <v>925</v>
      </c>
      <c r="B878" t="s">
        <v>924</v>
      </c>
      <c r="C878" s="31">
        <v>44875</v>
      </c>
      <c r="D878" s="13">
        <v>1900</v>
      </c>
    </row>
    <row r="879" spans="1:4" x14ac:dyDescent="0.25">
      <c r="A879" t="s">
        <v>399</v>
      </c>
      <c r="B879" t="s">
        <v>398</v>
      </c>
      <c r="C879" s="31">
        <v>44875</v>
      </c>
      <c r="D879" s="13">
        <v>5155</v>
      </c>
    </row>
    <row r="880" spans="1:4" x14ac:dyDescent="0.25">
      <c r="A880" t="s">
        <v>96</v>
      </c>
      <c r="B880" t="s">
        <v>97</v>
      </c>
      <c r="C880" s="31">
        <v>44875</v>
      </c>
      <c r="D880" s="13">
        <v>3000</v>
      </c>
    </row>
    <row r="881" spans="1:4" x14ac:dyDescent="0.25">
      <c r="A881" t="s">
        <v>606</v>
      </c>
      <c r="B881" t="s">
        <v>605</v>
      </c>
      <c r="C881" s="31">
        <v>44875</v>
      </c>
      <c r="D881" s="13">
        <v>4433.1019999999999</v>
      </c>
    </row>
    <row r="882" spans="1:4" x14ac:dyDescent="0.25">
      <c r="A882" t="s">
        <v>1216</v>
      </c>
      <c r="B882" t="s">
        <v>1215</v>
      </c>
      <c r="C882" s="31">
        <v>44875</v>
      </c>
      <c r="D882" s="13">
        <v>1100</v>
      </c>
    </row>
    <row r="883" spans="1:4" x14ac:dyDescent="0.25">
      <c r="A883" t="s">
        <v>302</v>
      </c>
      <c r="B883" t="s">
        <v>301</v>
      </c>
      <c r="C883" s="31">
        <v>44875</v>
      </c>
      <c r="D883" s="13">
        <v>1093.509</v>
      </c>
    </row>
    <row r="884" spans="1:4" x14ac:dyDescent="0.25">
      <c r="A884" t="s">
        <v>852</v>
      </c>
      <c r="B884" t="s">
        <v>894</v>
      </c>
      <c r="C884" s="31">
        <v>44875</v>
      </c>
      <c r="D884" s="13">
        <v>878.51199999999994</v>
      </c>
    </row>
    <row r="885" spans="1:4" x14ac:dyDescent="0.25">
      <c r="A885" t="s">
        <v>1149</v>
      </c>
      <c r="B885" t="s">
        <v>1150</v>
      </c>
      <c r="C885" s="31">
        <v>44875</v>
      </c>
      <c r="D885" s="13">
        <v>750</v>
      </c>
    </row>
    <row r="886" spans="1:4" x14ac:dyDescent="0.25">
      <c r="A886" t="s">
        <v>117</v>
      </c>
      <c r="B886" t="s">
        <v>118</v>
      </c>
      <c r="C886" s="31">
        <v>44875</v>
      </c>
      <c r="D886" s="13">
        <v>1670</v>
      </c>
    </row>
    <row r="887" spans="1:4" x14ac:dyDescent="0.25">
      <c r="A887" t="s">
        <v>364</v>
      </c>
      <c r="B887" t="s">
        <v>363</v>
      </c>
      <c r="C887" s="31">
        <v>44875</v>
      </c>
      <c r="D887" s="13">
        <v>3076.2280000000001</v>
      </c>
    </row>
    <row r="888" spans="1:4" x14ac:dyDescent="0.25">
      <c r="A888" t="s">
        <v>184</v>
      </c>
      <c r="B888" t="s">
        <v>185</v>
      </c>
      <c r="C888" s="31">
        <v>44875</v>
      </c>
      <c r="D888" s="13">
        <v>3877.9679999999998</v>
      </c>
    </row>
    <row r="889" spans="1:4" x14ac:dyDescent="0.25">
      <c r="A889" t="s">
        <v>813</v>
      </c>
      <c r="B889" t="s">
        <v>812</v>
      </c>
      <c r="C889" s="31">
        <v>44875</v>
      </c>
      <c r="D889" s="13">
        <v>2591.1080000000002</v>
      </c>
    </row>
    <row r="890" spans="1:4" x14ac:dyDescent="0.25">
      <c r="A890" t="s">
        <v>119</v>
      </c>
      <c r="B890" t="s">
        <v>120</v>
      </c>
      <c r="C890" s="31">
        <v>44875</v>
      </c>
      <c r="D890" s="13">
        <v>5000</v>
      </c>
    </row>
    <row r="891" spans="1:4" x14ac:dyDescent="0.25">
      <c r="A891" t="s">
        <v>168</v>
      </c>
      <c r="B891" t="s">
        <v>268</v>
      </c>
      <c r="C891" s="31">
        <v>44875</v>
      </c>
      <c r="D891" s="13">
        <v>10000</v>
      </c>
    </row>
    <row r="892" spans="1:4" x14ac:dyDescent="0.25">
      <c r="A892" t="s">
        <v>577</v>
      </c>
      <c r="B892" t="s">
        <v>576</v>
      </c>
      <c r="C892" s="31">
        <v>44875</v>
      </c>
      <c r="D892" s="13">
        <v>2043.45</v>
      </c>
    </row>
    <row r="893" spans="1:4" x14ac:dyDescent="0.25">
      <c r="A893" t="s">
        <v>466</v>
      </c>
      <c r="B893" t="s">
        <v>140</v>
      </c>
      <c r="C893" s="31">
        <v>44875</v>
      </c>
      <c r="D893" s="13">
        <v>1406.585</v>
      </c>
    </row>
    <row r="894" spans="1:4" x14ac:dyDescent="0.25">
      <c r="A894" t="s">
        <v>830</v>
      </c>
      <c r="B894" t="s">
        <v>829</v>
      </c>
      <c r="C894" s="31">
        <v>44875</v>
      </c>
      <c r="D894" s="13">
        <v>2328.5529999999999</v>
      </c>
    </row>
    <row r="895" spans="1:4" x14ac:dyDescent="0.25">
      <c r="A895" t="s">
        <v>306</v>
      </c>
      <c r="B895" t="s">
        <v>115</v>
      </c>
      <c r="C895" s="31">
        <v>44875</v>
      </c>
      <c r="D895" s="13">
        <v>2392.2620000000002</v>
      </c>
    </row>
    <row r="896" spans="1:4" x14ac:dyDescent="0.25">
      <c r="A896" t="s">
        <v>195</v>
      </c>
      <c r="B896" t="s">
        <v>196</v>
      </c>
      <c r="C896" s="31">
        <v>44875</v>
      </c>
      <c r="D896" s="13">
        <v>5838.308</v>
      </c>
    </row>
    <row r="897" spans="1:4" x14ac:dyDescent="0.25">
      <c r="A897" t="s">
        <v>374</v>
      </c>
      <c r="B897" t="s">
        <v>339</v>
      </c>
      <c r="C897" s="31">
        <v>44875</v>
      </c>
      <c r="D897" s="13">
        <v>1116.2829999999999</v>
      </c>
    </row>
    <row r="898" spans="1:4" x14ac:dyDescent="0.25">
      <c r="A898" t="s">
        <v>464</v>
      </c>
      <c r="B898" t="s">
        <v>202</v>
      </c>
      <c r="C898" s="31">
        <v>44875</v>
      </c>
      <c r="D898" s="13">
        <v>6195.7079999999996</v>
      </c>
    </row>
    <row r="899" spans="1:4" x14ac:dyDescent="0.25">
      <c r="A899" t="s">
        <v>473</v>
      </c>
      <c r="B899" t="s">
        <v>414</v>
      </c>
      <c r="C899" s="31">
        <v>44875</v>
      </c>
      <c r="D899" s="13">
        <v>2000</v>
      </c>
    </row>
    <row r="900" spans="1:4" x14ac:dyDescent="0.25">
      <c r="A900" t="s">
        <v>544</v>
      </c>
      <c r="B900" t="s">
        <v>543</v>
      </c>
      <c r="C900" s="31">
        <v>44875</v>
      </c>
      <c r="D900" s="13">
        <v>4000</v>
      </c>
    </row>
    <row r="901" spans="1:4" x14ac:dyDescent="0.25">
      <c r="A901" t="s">
        <v>330</v>
      </c>
      <c r="B901" t="s">
        <v>329</v>
      </c>
      <c r="C901" s="31">
        <v>44875</v>
      </c>
      <c r="D901" s="13">
        <v>497.15899999999999</v>
      </c>
    </row>
    <row r="902" spans="1:4" x14ac:dyDescent="0.25">
      <c r="A902" t="s">
        <v>265</v>
      </c>
      <c r="B902" t="s">
        <v>148</v>
      </c>
      <c r="C902" s="31">
        <v>44875</v>
      </c>
      <c r="D902" s="13">
        <v>5963.2650000000003</v>
      </c>
    </row>
    <row r="903" spans="1:4" x14ac:dyDescent="0.25">
      <c r="A903" t="s">
        <v>598</v>
      </c>
      <c r="B903" t="s">
        <v>599</v>
      </c>
      <c r="C903" s="31">
        <v>44875</v>
      </c>
      <c r="D903" s="13">
        <v>1378.5</v>
      </c>
    </row>
    <row r="904" spans="1:4" x14ac:dyDescent="0.25">
      <c r="A904" t="s">
        <v>317</v>
      </c>
      <c r="B904" t="s">
        <v>256</v>
      </c>
      <c r="C904" s="31">
        <v>44875</v>
      </c>
      <c r="D904" s="13">
        <v>9171.6790000000001</v>
      </c>
    </row>
    <row r="905" spans="1:4" x14ac:dyDescent="0.25">
      <c r="A905" t="s">
        <v>112</v>
      </c>
      <c r="B905" t="s">
        <v>113</v>
      </c>
      <c r="C905" s="31">
        <v>44875</v>
      </c>
      <c r="D905" s="13">
        <v>745.98800000000006</v>
      </c>
    </row>
    <row r="906" spans="1:4" x14ac:dyDescent="0.25">
      <c r="A906" t="s">
        <v>337</v>
      </c>
      <c r="B906" t="s">
        <v>203</v>
      </c>
      <c r="C906" s="31">
        <v>44875</v>
      </c>
      <c r="D906" s="13">
        <v>450.15100000000001</v>
      </c>
    </row>
    <row r="907" spans="1:4" x14ac:dyDescent="0.25">
      <c r="A907" t="s">
        <v>1026</v>
      </c>
      <c r="B907" t="s">
        <v>1027</v>
      </c>
      <c r="C907" s="31">
        <v>44875</v>
      </c>
      <c r="D907" s="13">
        <v>1755.9349999999999</v>
      </c>
    </row>
    <row r="908" spans="1:4" x14ac:dyDescent="0.25">
      <c r="A908" t="s">
        <v>757</v>
      </c>
      <c r="B908" t="s">
        <v>756</v>
      </c>
      <c r="C908" s="31">
        <v>44875</v>
      </c>
      <c r="D908" s="13">
        <v>4000</v>
      </c>
    </row>
    <row r="909" spans="1:4" x14ac:dyDescent="0.25">
      <c r="A909" t="s">
        <v>121</v>
      </c>
      <c r="B909" t="s">
        <v>122</v>
      </c>
      <c r="C909" s="31">
        <v>44875</v>
      </c>
      <c r="D909" s="13">
        <v>1350</v>
      </c>
    </row>
    <row r="910" spans="1:4" x14ac:dyDescent="0.25">
      <c r="A910" t="s">
        <v>252</v>
      </c>
      <c r="B910" t="s">
        <v>251</v>
      </c>
      <c r="C910" s="31">
        <v>44875</v>
      </c>
      <c r="D910" s="13">
        <v>6126.2359999999999</v>
      </c>
    </row>
    <row r="911" spans="1:4" x14ac:dyDescent="0.25">
      <c r="A911" t="s">
        <v>823</v>
      </c>
      <c r="B911" t="s">
        <v>822</v>
      </c>
      <c r="C911" s="31">
        <v>44875</v>
      </c>
      <c r="D911" s="13">
        <v>1139.3420000000001</v>
      </c>
    </row>
    <row r="912" spans="1:4" x14ac:dyDescent="0.25">
      <c r="A912" t="s">
        <v>108</v>
      </c>
      <c r="B912" t="s">
        <v>109</v>
      </c>
      <c r="C912" s="31">
        <v>44875</v>
      </c>
      <c r="D912" s="13">
        <v>3585.7930000000001</v>
      </c>
    </row>
    <row r="913" spans="1:4" x14ac:dyDescent="0.25">
      <c r="A913" t="s">
        <v>110</v>
      </c>
      <c r="B913" t="s">
        <v>111</v>
      </c>
      <c r="C913" s="31">
        <v>44875</v>
      </c>
      <c r="D913" s="13">
        <v>2274</v>
      </c>
    </row>
    <row r="914" spans="1:4" x14ac:dyDescent="0.25">
      <c r="A914" t="s">
        <v>171</v>
      </c>
      <c r="B914" t="s">
        <v>172</v>
      </c>
      <c r="C914" s="31">
        <v>44876</v>
      </c>
      <c r="D914" s="13">
        <v>1500</v>
      </c>
    </row>
    <row r="915" spans="1:4" x14ac:dyDescent="0.25">
      <c r="A915" t="s">
        <v>125</v>
      </c>
      <c r="B915" t="s">
        <v>126</v>
      </c>
      <c r="C915" s="31">
        <v>44876</v>
      </c>
      <c r="D915" s="13">
        <v>7860</v>
      </c>
    </row>
    <row r="916" spans="1:4" x14ac:dyDescent="0.25">
      <c r="A916" t="s">
        <v>487</v>
      </c>
      <c r="B916" t="s">
        <v>486</v>
      </c>
      <c r="C916" s="31">
        <v>44876</v>
      </c>
      <c r="D916" s="13">
        <v>1327.527</v>
      </c>
    </row>
    <row r="917" spans="1:4" x14ac:dyDescent="0.25">
      <c r="A917" t="s">
        <v>649</v>
      </c>
      <c r="B917" t="s">
        <v>571</v>
      </c>
      <c r="C917" s="31">
        <v>44877</v>
      </c>
      <c r="D917" s="13">
        <v>1349.8409999999999</v>
      </c>
    </row>
    <row r="918" spans="1:4" x14ac:dyDescent="0.25">
      <c r="A918" t="s">
        <v>382</v>
      </c>
      <c r="B918" t="s">
        <v>381</v>
      </c>
      <c r="C918" s="31">
        <v>44877</v>
      </c>
      <c r="D918" s="13">
        <v>940</v>
      </c>
    </row>
    <row r="919" spans="1:4" x14ac:dyDescent="0.25">
      <c r="A919" t="s">
        <v>319</v>
      </c>
      <c r="B919" t="s">
        <v>314</v>
      </c>
      <c r="C919" s="31">
        <v>44877</v>
      </c>
      <c r="D919" s="13">
        <v>3000</v>
      </c>
    </row>
    <row r="920" spans="1:4" x14ac:dyDescent="0.25">
      <c r="A920" t="s">
        <v>458</v>
      </c>
      <c r="B920" t="s">
        <v>457</v>
      </c>
      <c r="C920" s="31">
        <v>44877</v>
      </c>
      <c r="D920" s="13">
        <v>5000</v>
      </c>
    </row>
    <row r="921" spans="1:4" x14ac:dyDescent="0.25">
      <c r="A921" t="s">
        <v>177</v>
      </c>
      <c r="B921" t="s">
        <v>98</v>
      </c>
      <c r="C921" s="31">
        <v>44877</v>
      </c>
      <c r="D921" s="13">
        <v>231.79900000000001</v>
      </c>
    </row>
    <row r="922" spans="1:4" x14ac:dyDescent="0.25">
      <c r="A922" t="s">
        <v>289</v>
      </c>
      <c r="B922" t="s">
        <v>291</v>
      </c>
      <c r="C922" s="31">
        <v>44877</v>
      </c>
      <c r="D922" s="13">
        <v>1800</v>
      </c>
    </row>
    <row r="923" spans="1:4" x14ac:dyDescent="0.25">
      <c r="A923" t="s">
        <v>119</v>
      </c>
      <c r="B923" t="s">
        <v>120</v>
      </c>
      <c r="C923" s="31">
        <v>44877</v>
      </c>
      <c r="D923" s="13">
        <v>5000</v>
      </c>
    </row>
    <row r="924" spans="1:4" x14ac:dyDescent="0.25">
      <c r="A924" t="s">
        <v>748</v>
      </c>
      <c r="B924" t="s">
        <v>749</v>
      </c>
      <c r="C924" s="31">
        <v>44877</v>
      </c>
      <c r="D924" s="13">
        <v>800</v>
      </c>
    </row>
    <row r="925" spans="1:4" x14ac:dyDescent="0.25">
      <c r="A925" t="s">
        <v>917</v>
      </c>
      <c r="B925" t="s">
        <v>916</v>
      </c>
      <c r="C925" s="31">
        <v>44877</v>
      </c>
      <c r="D925" s="13">
        <v>2000</v>
      </c>
    </row>
    <row r="926" spans="1:4" x14ac:dyDescent="0.25">
      <c r="A926" t="s">
        <v>284</v>
      </c>
      <c r="B926" t="s">
        <v>128</v>
      </c>
      <c r="C926" s="31">
        <v>44877</v>
      </c>
      <c r="D926" s="13">
        <v>840</v>
      </c>
    </row>
    <row r="927" spans="1:4" x14ac:dyDescent="0.25">
      <c r="A927" t="s">
        <v>396</v>
      </c>
      <c r="B927" t="s">
        <v>395</v>
      </c>
      <c r="C927" s="31">
        <v>44877</v>
      </c>
      <c r="D927" s="13">
        <v>2199.77</v>
      </c>
    </row>
    <row r="928" spans="1:4" x14ac:dyDescent="0.25">
      <c r="A928" t="s">
        <v>412</v>
      </c>
      <c r="B928" t="s">
        <v>444</v>
      </c>
      <c r="C928" s="31">
        <v>44878</v>
      </c>
      <c r="D928" s="13">
        <v>5686.799</v>
      </c>
    </row>
    <row r="929" spans="1:4" x14ac:dyDescent="0.25">
      <c r="A929" t="s">
        <v>541</v>
      </c>
      <c r="B929" t="s">
        <v>540</v>
      </c>
      <c r="C929" s="31">
        <v>44878</v>
      </c>
      <c r="D929" s="13">
        <v>3070</v>
      </c>
    </row>
    <row r="930" spans="1:4" x14ac:dyDescent="0.25">
      <c r="A930" t="s">
        <v>136</v>
      </c>
      <c r="B930" t="s">
        <v>137</v>
      </c>
      <c r="C930" s="31">
        <v>44878</v>
      </c>
      <c r="D930" s="13">
        <v>980</v>
      </c>
    </row>
    <row r="931" spans="1:4" x14ac:dyDescent="0.25">
      <c r="A931" t="s">
        <v>357</v>
      </c>
      <c r="B931" t="s">
        <v>356</v>
      </c>
      <c r="C931" s="31">
        <v>44878</v>
      </c>
      <c r="D931" s="13">
        <v>1124</v>
      </c>
    </row>
    <row r="932" spans="1:4" x14ac:dyDescent="0.25">
      <c r="A932" t="s">
        <v>284</v>
      </c>
      <c r="B932" t="s">
        <v>128</v>
      </c>
      <c r="C932" s="31">
        <v>44878</v>
      </c>
      <c r="D932" s="13">
        <v>835</v>
      </c>
    </row>
    <row r="933" spans="1:4" x14ac:dyDescent="0.25">
      <c r="A933" t="s">
        <v>1112</v>
      </c>
      <c r="B933" t="s">
        <v>528</v>
      </c>
      <c r="C933" s="31">
        <v>44878</v>
      </c>
      <c r="D933" s="13">
        <v>1635.4190000000001</v>
      </c>
    </row>
    <row r="934" spans="1:4" x14ac:dyDescent="0.25">
      <c r="A934" t="s">
        <v>318</v>
      </c>
      <c r="B934" t="s">
        <v>144</v>
      </c>
      <c r="C934" s="31">
        <v>44878</v>
      </c>
      <c r="D934" s="13">
        <v>1055</v>
      </c>
    </row>
    <row r="935" spans="1:4" x14ac:dyDescent="0.25">
      <c r="A935" t="s">
        <v>346</v>
      </c>
      <c r="B935" t="s">
        <v>345</v>
      </c>
      <c r="C935" s="31">
        <v>44878</v>
      </c>
      <c r="D935" s="13">
        <v>2000</v>
      </c>
    </row>
    <row r="936" spans="1:4" x14ac:dyDescent="0.25">
      <c r="A936" t="s">
        <v>157</v>
      </c>
      <c r="B936" t="s">
        <v>158</v>
      </c>
      <c r="C936" s="31">
        <v>44878</v>
      </c>
      <c r="D936" s="13">
        <v>2086.2179999999998</v>
      </c>
    </row>
    <row r="937" spans="1:4" x14ac:dyDescent="0.25">
      <c r="A937" t="s">
        <v>604</v>
      </c>
      <c r="B937" t="s">
        <v>581</v>
      </c>
      <c r="C937" s="31">
        <v>44879</v>
      </c>
      <c r="D937" s="13">
        <v>758.05499999999995</v>
      </c>
    </row>
    <row r="938" spans="1:4" x14ac:dyDescent="0.25">
      <c r="A938" t="s">
        <v>625</v>
      </c>
      <c r="B938" t="s">
        <v>624</v>
      </c>
      <c r="C938" s="31">
        <v>44879</v>
      </c>
      <c r="D938" s="13">
        <v>590.274</v>
      </c>
    </row>
    <row r="939" spans="1:4" x14ac:dyDescent="0.25">
      <c r="A939" t="s">
        <v>136</v>
      </c>
      <c r="B939" t="s">
        <v>137</v>
      </c>
      <c r="C939" s="31">
        <v>44879</v>
      </c>
      <c r="D939" s="13">
        <v>930</v>
      </c>
    </row>
    <row r="940" spans="1:4" x14ac:dyDescent="0.25">
      <c r="A940" t="s">
        <v>142</v>
      </c>
      <c r="B940" t="s">
        <v>143</v>
      </c>
      <c r="C940" s="31">
        <v>44879</v>
      </c>
      <c r="D940" s="13">
        <v>2480</v>
      </c>
    </row>
    <row r="941" spans="1:4" x14ac:dyDescent="0.25">
      <c r="A941" t="s">
        <v>284</v>
      </c>
      <c r="B941" t="s">
        <v>128</v>
      </c>
      <c r="C941" s="31">
        <v>44879</v>
      </c>
      <c r="D941" s="13">
        <v>830</v>
      </c>
    </row>
    <row r="942" spans="1:4" x14ac:dyDescent="0.25">
      <c r="A942" t="s">
        <v>487</v>
      </c>
      <c r="B942" t="s">
        <v>486</v>
      </c>
      <c r="C942" s="31">
        <v>44879</v>
      </c>
      <c r="D942" s="13">
        <v>1327.527</v>
      </c>
    </row>
    <row r="943" spans="1:4" x14ac:dyDescent="0.25">
      <c r="A943" t="s">
        <v>791</v>
      </c>
      <c r="B943" t="s">
        <v>790</v>
      </c>
      <c r="C943" s="31">
        <v>44880</v>
      </c>
      <c r="D943" s="13">
        <v>1006.385</v>
      </c>
    </row>
    <row r="944" spans="1:4" x14ac:dyDescent="0.25">
      <c r="A944" t="s">
        <v>754</v>
      </c>
      <c r="B944" t="s">
        <v>192</v>
      </c>
      <c r="C944" s="31">
        <v>44880</v>
      </c>
      <c r="D944" s="13">
        <v>4137.9629999999997</v>
      </c>
    </row>
    <row r="945" spans="1:4" x14ac:dyDescent="0.25">
      <c r="A945" t="s">
        <v>638</v>
      </c>
      <c r="B945" t="s">
        <v>264</v>
      </c>
      <c r="C945" s="31">
        <v>44880</v>
      </c>
      <c r="D945" s="13">
        <v>3000</v>
      </c>
    </row>
    <row r="946" spans="1:4" x14ac:dyDescent="0.25">
      <c r="A946" t="s">
        <v>700</v>
      </c>
      <c r="B946" t="s">
        <v>699</v>
      </c>
      <c r="C946" s="31">
        <v>44880</v>
      </c>
      <c r="D946" s="13">
        <v>2500</v>
      </c>
    </row>
    <row r="947" spans="1:4" x14ac:dyDescent="0.25">
      <c r="A947" t="s">
        <v>186</v>
      </c>
      <c r="B947" t="s">
        <v>187</v>
      </c>
      <c r="C947" s="31">
        <v>44880</v>
      </c>
      <c r="D947" s="13">
        <v>6000</v>
      </c>
    </row>
    <row r="948" spans="1:4" x14ac:dyDescent="0.25">
      <c r="A948" t="s">
        <v>186</v>
      </c>
      <c r="B948" t="s">
        <v>187</v>
      </c>
      <c r="C948" s="31">
        <v>44880</v>
      </c>
      <c r="D948" s="13">
        <v>5000</v>
      </c>
    </row>
    <row r="949" spans="1:4" x14ac:dyDescent="0.25">
      <c r="A949" t="s">
        <v>611</v>
      </c>
      <c r="B949" t="s">
        <v>610</v>
      </c>
      <c r="C949" s="31">
        <v>44880</v>
      </c>
      <c r="D949" s="13">
        <v>3000.2809999999999</v>
      </c>
    </row>
    <row r="950" spans="1:4" x14ac:dyDescent="0.25">
      <c r="A950" t="s">
        <v>302</v>
      </c>
      <c r="B950" t="s">
        <v>301</v>
      </c>
      <c r="C950" s="31">
        <v>44880</v>
      </c>
      <c r="D950" s="13">
        <v>1093.509</v>
      </c>
    </row>
    <row r="951" spans="1:4" x14ac:dyDescent="0.25">
      <c r="A951" t="s">
        <v>151</v>
      </c>
      <c r="B951" t="s">
        <v>152</v>
      </c>
      <c r="C951" s="31">
        <v>44880</v>
      </c>
      <c r="D951" s="13">
        <v>825.65300000000002</v>
      </c>
    </row>
    <row r="952" spans="1:4" x14ac:dyDescent="0.25">
      <c r="A952" t="s">
        <v>302</v>
      </c>
      <c r="B952" t="s">
        <v>301</v>
      </c>
      <c r="C952" s="31">
        <v>44880</v>
      </c>
      <c r="D952" s="13">
        <v>1058.8209999999999</v>
      </c>
    </row>
    <row r="953" spans="1:4" x14ac:dyDescent="0.25">
      <c r="A953" t="s">
        <v>132</v>
      </c>
      <c r="B953" t="s">
        <v>133</v>
      </c>
      <c r="C953" s="31">
        <v>44880</v>
      </c>
      <c r="D953" s="13">
        <v>2151.3789999999999</v>
      </c>
    </row>
    <row r="954" spans="1:4" x14ac:dyDescent="0.25">
      <c r="A954" t="s">
        <v>847</v>
      </c>
      <c r="B954" t="s">
        <v>886</v>
      </c>
      <c r="C954" s="31">
        <v>44880</v>
      </c>
      <c r="D954" s="13">
        <v>1850</v>
      </c>
    </row>
    <row r="955" spans="1:4" x14ac:dyDescent="0.25">
      <c r="A955" t="s">
        <v>1086</v>
      </c>
      <c r="B955" t="s">
        <v>1087</v>
      </c>
      <c r="C955" s="31">
        <v>44880</v>
      </c>
      <c r="D955" s="13">
        <v>2370</v>
      </c>
    </row>
    <row r="956" spans="1:4" x14ac:dyDescent="0.25">
      <c r="A956" t="s">
        <v>674</v>
      </c>
      <c r="B956" t="s">
        <v>673</v>
      </c>
      <c r="C956" s="31">
        <v>44880</v>
      </c>
      <c r="D956" s="13">
        <v>3000</v>
      </c>
    </row>
    <row r="957" spans="1:4" x14ac:dyDescent="0.25">
      <c r="A957" t="s">
        <v>825</v>
      </c>
      <c r="B957" t="s">
        <v>824</v>
      </c>
      <c r="C957" s="31">
        <v>44880</v>
      </c>
      <c r="D957" s="13">
        <v>500</v>
      </c>
    </row>
    <row r="958" spans="1:4" x14ac:dyDescent="0.25">
      <c r="A958" t="s">
        <v>560</v>
      </c>
      <c r="B958" t="s">
        <v>559</v>
      </c>
      <c r="C958" s="31">
        <v>44880</v>
      </c>
      <c r="D958" s="13">
        <v>781.98900000000003</v>
      </c>
    </row>
    <row r="959" spans="1:4" x14ac:dyDescent="0.25">
      <c r="A959" t="s">
        <v>117</v>
      </c>
      <c r="B959" t="s">
        <v>118</v>
      </c>
      <c r="C959" s="31">
        <v>44880</v>
      </c>
      <c r="D959" s="13">
        <v>1690.4059999999999</v>
      </c>
    </row>
    <row r="960" spans="1:4" x14ac:dyDescent="0.25">
      <c r="A960" t="s">
        <v>899</v>
      </c>
      <c r="B960" t="s">
        <v>898</v>
      </c>
      <c r="C960" s="31">
        <v>44880</v>
      </c>
      <c r="D960" s="13">
        <v>5500</v>
      </c>
    </row>
    <row r="961" spans="1:4" x14ac:dyDescent="0.25">
      <c r="A961" t="s">
        <v>1154</v>
      </c>
      <c r="B961" t="s">
        <v>1155</v>
      </c>
      <c r="C961" s="31">
        <v>44880</v>
      </c>
      <c r="D961" s="13">
        <v>8205.6929999999993</v>
      </c>
    </row>
    <row r="962" spans="1:4" x14ac:dyDescent="0.25">
      <c r="A962" t="s">
        <v>180</v>
      </c>
      <c r="B962" t="s">
        <v>181</v>
      </c>
      <c r="C962" s="31">
        <v>44880</v>
      </c>
      <c r="D962" s="13">
        <v>4000</v>
      </c>
    </row>
    <row r="963" spans="1:4" x14ac:dyDescent="0.25">
      <c r="A963" t="s">
        <v>1153</v>
      </c>
      <c r="B963" t="s">
        <v>340</v>
      </c>
      <c r="C963" s="31">
        <v>44880</v>
      </c>
      <c r="D963" s="13">
        <v>7000</v>
      </c>
    </row>
    <row r="964" spans="1:4" x14ac:dyDescent="0.25">
      <c r="A964" t="s">
        <v>119</v>
      </c>
      <c r="B964" t="s">
        <v>120</v>
      </c>
      <c r="C964" s="31">
        <v>44880</v>
      </c>
      <c r="D964" s="13">
        <v>5000</v>
      </c>
    </row>
    <row r="965" spans="1:4" x14ac:dyDescent="0.25">
      <c r="A965" t="s">
        <v>142</v>
      </c>
      <c r="B965" t="s">
        <v>143</v>
      </c>
      <c r="C965" s="31">
        <v>44880</v>
      </c>
      <c r="D965" s="13">
        <v>2490</v>
      </c>
    </row>
    <row r="966" spans="1:4" x14ac:dyDescent="0.25">
      <c r="A966" t="s">
        <v>338</v>
      </c>
      <c r="B966" t="s">
        <v>166</v>
      </c>
      <c r="C966" s="31">
        <v>44880</v>
      </c>
      <c r="D966" s="13">
        <v>1432.4090000000001</v>
      </c>
    </row>
    <row r="967" spans="1:4" x14ac:dyDescent="0.25">
      <c r="A967" t="s">
        <v>472</v>
      </c>
      <c r="B967" t="s">
        <v>102</v>
      </c>
      <c r="C967" s="31">
        <v>44880</v>
      </c>
      <c r="D967" s="13">
        <v>586.23099999999999</v>
      </c>
    </row>
    <row r="968" spans="1:4" x14ac:dyDescent="0.25">
      <c r="A968" t="s">
        <v>303</v>
      </c>
      <c r="B968" t="s">
        <v>106</v>
      </c>
      <c r="C968" s="31">
        <v>44880</v>
      </c>
      <c r="D968" s="13">
        <v>7500</v>
      </c>
    </row>
    <row r="969" spans="1:4" x14ac:dyDescent="0.25">
      <c r="A969" t="s">
        <v>531</v>
      </c>
      <c r="B969" t="s">
        <v>190</v>
      </c>
      <c r="C969" s="31">
        <v>44880</v>
      </c>
      <c r="D969" s="13">
        <v>24649.468000000001</v>
      </c>
    </row>
    <row r="970" spans="1:4" x14ac:dyDescent="0.25">
      <c r="A970" t="s">
        <v>532</v>
      </c>
      <c r="B970" t="s">
        <v>160</v>
      </c>
      <c r="C970" s="31">
        <v>44880</v>
      </c>
      <c r="D970" s="13">
        <v>8907.5869999999995</v>
      </c>
    </row>
    <row r="971" spans="1:4" x14ac:dyDescent="0.25">
      <c r="A971" t="s">
        <v>309</v>
      </c>
      <c r="B971" t="s">
        <v>267</v>
      </c>
      <c r="C971" s="31">
        <v>44880</v>
      </c>
      <c r="D971" s="13">
        <v>4035</v>
      </c>
    </row>
    <row r="972" spans="1:4" x14ac:dyDescent="0.25">
      <c r="A972" t="s">
        <v>960</v>
      </c>
      <c r="B972" t="s">
        <v>959</v>
      </c>
      <c r="C972" s="31">
        <v>44880</v>
      </c>
      <c r="D972" s="13">
        <v>2000</v>
      </c>
    </row>
    <row r="973" spans="1:4" x14ac:dyDescent="0.25">
      <c r="A973" t="s">
        <v>945</v>
      </c>
      <c r="B973" t="s">
        <v>944</v>
      </c>
      <c r="C973" s="31">
        <v>44880</v>
      </c>
      <c r="D973" s="13">
        <v>842.69799999999998</v>
      </c>
    </row>
    <row r="974" spans="1:4" x14ac:dyDescent="0.25">
      <c r="A974" t="s">
        <v>387</v>
      </c>
      <c r="B974" t="s">
        <v>145</v>
      </c>
      <c r="C974" s="31">
        <v>44880</v>
      </c>
      <c r="D974" s="13">
        <v>1124.289</v>
      </c>
    </row>
    <row r="975" spans="1:4" x14ac:dyDescent="0.25">
      <c r="A975" t="s">
        <v>284</v>
      </c>
      <c r="B975" t="s">
        <v>128</v>
      </c>
      <c r="C975" s="31">
        <v>44880</v>
      </c>
      <c r="D975" s="13">
        <v>825</v>
      </c>
    </row>
    <row r="976" spans="1:4" x14ac:dyDescent="0.25">
      <c r="A976" t="s">
        <v>255</v>
      </c>
      <c r="B976" t="s">
        <v>104</v>
      </c>
      <c r="C976" s="31">
        <v>44880</v>
      </c>
      <c r="D976" s="13">
        <v>8759.7839999999997</v>
      </c>
    </row>
    <row r="977" spans="1:4" x14ac:dyDescent="0.25">
      <c r="A977" t="s">
        <v>330</v>
      </c>
      <c r="B977" t="s">
        <v>329</v>
      </c>
      <c r="C977" s="31">
        <v>44880</v>
      </c>
      <c r="D977" s="13">
        <v>1000</v>
      </c>
    </row>
    <row r="978" spans="1:4" x14ac:dyDescent="0.25">
      <c r="A978" t="s">
        <v>839</v>
      </c>
      <c r="B978" t="s">
        <v>838</v>
      </c>
      <c r="C978" s="31">
        <v>44880</v>
      </c>
      <c r="D978" s="13">
        <v>17701.436000000002</v>
      </c>
    </row>
    <row r="979" spans="1:4" x14ac:dyDescent="0.25">
      <c r="A979" t="s">
        <v>542</v>
      </c>
      <c r="B979" t="s">
        <v>200</v>
      </c>
      <c r="C979" s="31">
        <v>44880</v>
      </c>
      <c r="D979" s="13">
        <v>970</v>
      </c>
    </row>
    <row r="980" spans="1:4" x14ac:dyDescent="0.25">
      <c r="A980" t="s">
        <v>306</v>
      </c>
      <c r="B980" t="s">
        <v>115</v>
      </c>
      <c r="C980" s="31">
        <v>44880</v>
      </c>
      <c r="D980" s="13">
        <v>2392.2620000000002</v>
      </c>
    </row>
    <row r="981" spans="1:4" x14ac:dyDescent="0.25">
      <c r="A981" t="s">
        <v>598</v>
      </c>
      <c r="B981" t="s">
        <v>599</v>
      </c>
      <c r="C981" s="31">
        <v>44880</v>
      </c>
      <c r="D981" s="13">
        <v>1378.9</v>
      </c>
    </row>
    <row r="982" spans="1:4" x14ac:dyDescent="0.25">
      <c r="A982" t="s">
        <v>533</v>
      </c>
      <c r="B982" t="s">
        <v>178</v>
      </c>
      <c r="C982" s="31">
        <v>44880</v>
      </c>
      <c r="D982" s="13">
        <v>1418.434</v>
      </c>
    </row>
    <row r="983" spans="1:4" x14ac:dyDescent="0.25">
      <c r="A983" t="s">
        <v>705</v>
      </c>
      <c r="B983" t="s">
        <v>704</v>
      </c>
      <c r="C983" s="31">
        <v>44880</v>
      </c>
      <c r="D983" s="13">
        <v>10000</v>
      </c>
    </row>
    <row r="984" spans="1:4" x14ac:dyDescent="0.25">
      <c r="A984" t="s">
        <v>1151</v>
      </c>
      <c r="B984" t="s">
        <v>1152</v>
      </c>
      <c r="C984" s="31">
        <v>44880</v>
      </c>
      <c r="D984" s="13">
        <v>3611.8040000000001</v>
      </c>
    </row>
    <row r="985" spans="1:4" x14ac:dyDescent="0.25">
      <c r="A985" t="s">
        <v>512</v>
      </c>
      <c r="B985" t="s">
        <v>511</v>
      </c>
      <c r="C985" s="31">
        <v>44880</v>
      </c>
      <c r="D985" s="13">
        <v>1200</v>
      </c>
    </row>
    <row r="986" spans="1:4" x14ac:dyDescent="0.25">
      <c r="A986" t="s">
        <v>453</v>
      </c>
      <c r="B986" t="s">
        <v>425</v>
      </c>
      <c r="C986" s="31">
        <v>44880</v>
      </c>
      <c r="D986" s="13">
        <v>2204.384</v>
      </c>
    </row>
    <row r="987" spans="1:4" x14ac:dyDescent="0.25">
      <c r="A987" t="s">
        <v>204</v>
      </c>
      <c r="B987" t="s">
        <v>205</v>
      </c>
      <c r="C987" s="31">
        <v>44880</v>
      </c>
      <c r="D987" s="13">
        <v>3235.8020000000001</v>
      </c>
    </row>
    <row r="988" spans="1:4" x14ac:dyDescent="0.25">
      <c r="A988" t="s">
        <v>634</v>
      </c>
      <c r="B988" t="s">
        <v>633</v>
      </c>
      <c r="C988" s="31">
        <v>44880</v>
      </c>
      <c r="D988" s="13">
        <v>1724.6669999999999</v>
      </c>
    </row>
    <row r="989" spans="1:4" x14ac:dyDescent="0.25">
      <c r="A989" t="s">
        <v>841</v>
      </c>
      <c r="B989" t="s">
        <v>840</v>
      </c>
      <c r="C989" s="31">
        <v>44880</v>
      </c>
      <c r="D989" s="13">
        <v>7000</v>
      </c>
    </row>
    <row r="990" spans="1:4" x14ac:dyDescent="0.25">
      <c r="A990" t="s">
        <v>648</v>
      </c>
      <c r="B990" t="s">
        <v>647</v>
      </c>
      <c r="C990" s="31">
        <v>44880</v>
      </c>
      <c r="D990" s="13">
        <v>2477.8879999999999</v>
      </c>
    </row>
    <row r="991" spans="1:4" x14ac:dyDescent="0.25">
      <c r="A991" t="s">
        <v>110</v>
      </c>
      <c r="B991" t="s">
        <v>111</v>
      </c>
      <c r="C991" s="31">
        <v>44880</v>
      </c>
      <c r="D991" s="13">
        <v>2280</v>
      </c>
    </row>
    <row r="992" spans="1:4" x14ac:dyDescent="0.25">
      <c r="A992" t="s">
        <v>432</v>
      </c>
      <c r="B992" t="s">
        <v>431</v>
      </c>
      <c r="C992" s="31">
        <v>44881</v>
      </c>
      <c r="D992" s="13">
        <v>2000</v>
      </c>
    </row>
    <row r="993" spans="1:4" x14ac:dyDescent="0.25">
      <c r="A993" t="s">
        <v>1109</v>
      </c>
      <c r="B993" t="s">
        <v>1110</v>
      </c>
      <c r="C993" s="31">
        <v>44881</v>
      </c>
      <c r="D993" s="13">
        <v>500</v>
      </c>
    </row>
    <row r="994" spans="1:4" x14ac:dyDescent="0.25">
      <c r="A994" t="s">
        <v>171</v>
      </c>
      <c r="B994" t="s">
        <v>172</v>
      </c>
      <c r="C994" s="31">
        <v>44881</v>
      </c>
      <c r="D994" s="13">
        <v>1500</v>
      </c>
    </row>
    <row r="995" spans="1:4" x14ac:dyDescent="0.25">
      <c r="A995" t="s">
        <v>980</v>
      </c>
      <c r="B995" t="s">
        <v>979</v>
      </c>
      <c r="C995" s="31">
        <v>44881</v>
      </c>
      <c r="D995" s="13">
        <v>500</v>
      </c>
    </row>
    <row r="996" spans="1:4" x14ac:dyDescent="0.25">
      <c r="A996" t="s">
        <v>430</v>
      </c>
      <c r="B996" t="s">
        <v>429</v>
      </c>
      <c r="C996" s="31">
        <v>44881</v>
      </c>
      <c r="D996" s="13">
        <v>1400</v>
      </c>
    </row>
    <row r="997" spans="1:4" x14ac:dyDescent="0.25">
      <c r="A997" t="s">
        <v>125</v>
      </c>
      <c r="B997" t="s">
        <v>126</v>
      </c>
      <c r="C997" s="31">
        <v>44881</v>
      </c>
      <c r="D997" s="13">
        <v>7860</v>
      </c>
    </row>
    <row r="998" spans="1:4" x14ac:dyDescent="0.25">
      <c r="A998" t="s">
        <v>284</v>
      </c>
      <c r="B998" t="s">
        <v>128</v>
      </c>
      <c r="C998" s="31">
        <v>44881</v>
      </c>
      <c r="D998" s="13">
        <v>820</v>
      </c>
    </row>
    <row r="999" spans="1:4" x14ac:dyDescent="0.25">
      <c r="A999" t="s">
        <v>318</v>
      </c>
      <c r="B999" t="s">
        <v>144</v>
      </c>
      <c r="C999" s="31">
        <v>44881</v>
      </c>
      <c r="D999" s="13">
        <v>1055</v>
      </c>
    </row>
    <row r="1000" spans="1:4" x14ac:dyDescent="0.25">
      <c r="A1000" t="s">
        <v>700</v>
      </c>
      <c r="B1000" t="s">
        <v>699</v>
      </c>
      <c r="C1000" s="31">
        <v>44882</v>
      </c>
      <c r="D1000" s="13">
        <v>2500</v>
      </c>
    </row>
    <row r="1001" spans="1:4" x14ac:dyDescent="0.25">
      <c r="A1001" t="s">
        <v>499</v>
      </c>
      <c r="B1001" t="s">
        <v>498</v>
      </c>
      <c r="C1001" s="31">
        <v>44882</v>
      </c>
      <c r="D1001" s="13">
        <v>2211.5030000000002</v>
      </c>
    </row>
    <row r="1002" spans="1:4" x14ac:dyDescent="0.25">
      <c r="A1002" t="s">
        <v>164</v>
      </c>
      <c r="B1002" t="s">
        <v>165</v>
      </c>
      <c r="C1002" s="31">
        <v>44882</v>
      </c>
      <c r="D1002" s="13">
        <v>1610</v>
      </c>
    </row>
    <row r="1003" spans="1:4" x14ac:dyDescent="0.25">
      <c r="A1003" t="s">
        <v>284</v>
      </c>
      <c r="B1003" t="s">
        <v>128</v>
      </c>
      <c r="C1003" s="31">
        <v>44882</v>
      </c>
      <c r="D1003" s="13">
        <v>815</v>
      </c>
    </row>
    <row r="1004" spans="1:4" x14ac:dyDescent="0.25">
      <c r="A1004" t="s">
        <v>112</v>
      </c>
      <c r="B1004" t="s">
        <v>113</v>
      </c>
      <c r="C1004" s="31">
        <v>44882</v>
      </c>
      <c r="D1004" s="13">
        <v>745.98800000000006</v>
      </c>
    </row>
    <row r="1005" spans="1:4" x14ac:dyDescent="0.25">
      <c r="A1005" t="s">
        <v>504</v>
      </c>
      <c r="B1005" t="s">
        <v>503</v>
      </c>
      <c r="C1005" s="31">
        <v>44883</v>
      </c>
      <c r="D1005" s="13">
        <v>1000</v>
      </c>
    </row>
    <row r="1006" spans="1:4" x14ac:dyDescent="0.25">
      <c r="A1006" t="s">
        <v>638</v>
      </c>
      <c r="B1006" t="s">
        <v>264</v>
      </c>
      <c r="C1006" s="31">
        <v>44883</v>
      </c>
      <c r="D1006" s="13">
        <v>3000</v>
      </c>
    </row>
    <row r="1007" spans="1:4" x14ac:dyDescent="0.25">
      <c r="A1007" t="s">
        <v>729</v>
      </c>
      <c r="B1007" t="s">
        <v>287</v>
      </c>
      <c r="C1007" s="31">
        <v>44883</v>
      </c>
      <c r="D1007" s="13">
        <v>950</v>
      </c>
    </row>
    <row r="1008" spans="1:4" x14ac:dyDescent="0.25">
      <c r="A1008" t="s">
        <v>370</v>
      </c>
      <c r="B1008" t="s">
        <v>290</v>
      </c>
      <c r="C1008" s="31">
        <v>44883</v>
      </c>
      <c r="D1008" s="13">
        <v>3000</v>
      </c>
    </row>
    <row r="1009" spans="1:4" x14ac:dyDescent="0.25">
      <c r="A1009" t="s">
        <v>541</v>
      </c>
      <c r="B1009" t="s">
        <v>540</v>
      </c>
      <c r="C1009" s="31">
        <v>44883</v>
      </c>
      <c r="D1009" s="13">
        <v>3070</v>
      </c>
    </row>
    <row r="1010" spans="1:4" x14ac:dyDescent="0.25">
      <c r="A1010" t="s">
        <v>169</v>
      </c>
      <c r="B1010" t="s">
        <v>170</v>
      </c>
      <c r="C1010" s="31">
        <v>44883</v>
      </c>
      <c r="D1010" s="13">
        <v>4000</v>
      </c>
    </row>
    <row r="1011" spans="1:4" x14ac:dyDescent="0.25">
      <c r="A1011" t="s">
        <v>1102</v>
      </c>
      <c r="B1011" t="s">
        <v>1103</v>
      </c>
      <c r="C1011" s="31">
        <v>44883</v>
      </c>
      <c r="D1011" s="13">
        <v>1000</v>
      </c>
    </row>
    <row r="1012" spans="1:4" x14ac:dyDescent="0.25">
      <c r="A1012" t="s">
        <v>284</v>
      </c>
      <c r="B1012" t="s">
        <v>128</v>
      </c>
      <c r="C1012" s="31">
        <v>44883</v>
      </c>
      <c r="D1012" s="13">
        <v>810</v>
      </c>
    </row>
    <row r="1013" spans="1:4" x14ac:dyDescent="0.25">
      <c r="A1013" t="s">
        <v>157</v>
      </c>
      <c r="B1013" t="s">
        <v>158</v>
      </c>
      <c r="C1013" s="31">
        <v>44883</v>
      </c>
      <c r="D1013" s="13">
        <v>2086.2179999999998</v>
      </c>
    </row>
    <row r="1014" spans="1:4" x14ac:dyDescent="0.25">
      <c r="A1014" t="s">
        <v>382</v>
      </c>
      <c r="B1014" t="s">
        <v>381</v>
      </c>
      <c r="C1014" s="31">
        <v>44884</v>
      </c>
      <c r="D1014" s="13">
        <v>940</v>
      </c>
    </row>
    <row r="1015" spans="1:4" x14ac:dyDescent="0.25">
      <c r="A1015" t="s">
        <v>852</v>
      </c>
      <c r="B1015" t="s">
        <v>894</v>
      </c>
      <c r="C1015" s="31">
        <v>44884</v>
      </c>
      <c r="D1015" s="13">
        <v>750</v>
      </c>
    </row>
    <row r="1016" spans="1:4" x14ac:dyDescent="0.25">
      <c r="A1016" t="s">
        <v>289</v>
      </c>
      <c r="B1016" t="s">
        <v>291</v>
      </c>
      <c r="C1016" s="31">
        <v>44884</v>
      </c>
      <c r="D1016" s="13">
        <v>1821.8920000000001</v>
      </c>
    </row>
    <row r="1017" spans="1:4" x14ac:dyDescent="0.25">
      <c r="A1017" t="s">
        <v>377</v>
      </c>
      <c r="B1017" t="s">
        <v>173</v>
      </c>
      <c r="C1017" s="31">
        <v>44884</v>
      </c>
      <c r="D1017" s="13">
        <v>1369.7950000000001</v>
      </c>
    </row>
    <row r="1018" spans="1:4" x14ac:dyDescent="0.25">
      <c r="A1018" t="s">
        <v>284</v>
      </c>
      <c r="B1018" t="s">
        <v>128</v>
      </c>
      <c r="C1018" s="31">
        <v>44884</v>
      </c>
      <c r="D1018" s="13">
        <v>946.50599999999997</v>
      </c>
    </row>
    <row r="1019" spans="1:4" x14ac:dyDescent="0.25">
      <c r="A1019" t="s">
        <v>1112</v>
      </c>
      <c r="B1019" t="s">
        <v>528</v>
      </c>
      <c r="C1019" s="31">
        <v>44884</v>
      </c>
      <c r="D1019" s="13">
        <v>1635.4190000000001</v>
      </c>
    </row>
    <row r="1020" spans="1:4" x14ac:dyDescent="0.25">
      <c r="A1020" t="s">
        <v>729</v>
      </c>
      <c r="B1020" t="s">
        <v>287</v>
      </c>
      <c r="C1020" s="31">
        <v>44885</v>
      </c>
      <c r="D1020" s="13">
        <v>950</v>
      </c>
    </row>
    <row r="1021" spans="1:4" x14ac:dyDescent="0.25">
      <c r="A1021" t="s">
        <v>418</v>
      </c>
      <c r="B1021" t="s">
        <v>417</v>
      </c>
      <c r="C1021" s="31">
        <v>44885</v>
      </c>
      <c r="D1021" s="13">
        <v>2233.9929999999999</v>
      </c>
    </row>
    <row r="1022" spans="1:4" x14ac:dyDescent="0.25">
      <c r="A1022" t="s">
        <v>645</v>
      </c>
      <c r="B1022" t="s">
        <v>644</v>
      </c>
      <c r="C1022" s="31">
        <v>44885</v>
      </c>
      <c r="D1022" s="13">
        <v>3600</v>
      </c>
    </row>
    <row r="1023" spans="1:4" x14ac:dyDescent="0.25">
      <c r="A1023" t="s">
        <v>302</v>
      </c>
      <c r="B1023" t="s">
        <v>301</v>
      </c>
      <c r="C1023" s="31">
        <v>44885</v>
      </c>
      <c r="D1023" s="13">
        <v>1093.509</v>
      </c>
    </row>
    <row r="1024" spans="1:4" x14ac:dyDescent="0.25">
      <c r="A1024" t="s">
        <v>302</v>
      </c>
      <c r="B1024" t="s">
        <v>301</v>
      </c>
      <c r="C1024" s="31">
        <v>44885</v>
      </c>
      <c r="D1024" s="13">
        <v>1058.8209999999999</v>
      </c>
    </row>
    <row r="1025" spans="1:4" x14ac:dyDescent="0.25">
      <c r="A1025" t="s">
        <v>1149</v>
      </c>
      <c r="B1025" t="s">
        <v>1150</v>
      </c>
      <c r="C1025" s="31">
        <v>44885</v>
      </c>
      <c r="D1025" s="13">
        <v>750</v>
      </c>
    </row>
    <row r="1026" spans="1:4" x14ac:dyDescent="0.25">
      <c r="A1026" t="s">
        <v>357</v>
      </c>
      <c r="B1026" t="s">
        <v>356</v>
      </c>
      <c r="C1026" s="31">
        <v>44885</v>
      </c>
      <c r="D1026" s="13">
        <v>1124</v>
      </c>
    </row>
    <row r="1027" spans="1:4" x14ac:dyDescent="0.25">
      <c r="A1027" t="s">
        <v>364</v>
      </c>
      <c r="B1027" t="s">
        <v>363</v>
      </c>
      <c r="C1027" s="31">
        <v>44885</v>
      </c>
      <c r="D1027" s="13">
        <v>5192.8469999999998</v>
      </c>
    </row>
    <row r="1028" spans="1:4" x14ac:dyDescent="0.25">
      <c r="A1028" t="s">
        <v>117</v>
      </c>
      <c r="B1028" t="s">
        <v>118</v>
      </c>
      <c r="C1028" s="31">
        <v>44885</v>
      </c>
      <c r="D1028" s="13">
        <v>1409.3330000000001</v>
      </c>
    </row>
    <row r="1029" spans="1:4" x14ac:dyDescent="0.25">
      <c r="A1029" t="s">
        <v>119</v>
      </c>
      <c r="B1029" t="s">
        <v>120</v>
      </c>
      <c r="C1029" s="31">
        <v>44885</v>
      </c>
      <c r="D1029" s="13">
        <v>5000</v>
      </c>
    </row>
    <row r="1030" spans="1:4" x14ac:dyDescent="0.25">
      <c r="A1030" t="s">
        <v>168</v>
      </c>
      <c r="B1030" t="s">
        <v>268</v>
      </c>
      <c r="C1030" s="31">
        <v>44885</v>
      </c>
      <c r="D1030" s="13">
        <v>9108.0139999999992</v>
      </c>
    </row>
    <row r="1031" spans="1:4" x14ac:dyDescent="0.25">
      <c r="A1031" t="s">
        <v>306</v>
      </c>
      <c r="B1031" t="s">
        <v>115</v>
      </c>
      <c r="C1031" s="31">
        <v>44885</v>
      </c>
      <c r="D1031" s="13">
        <v>2392.2620000000002</v>
      </c>
    </row>
    <row r="1032" spans="1:4" x14ac:dyDescent="0.25">
      <c r="A1032" t="s">
        <v>318</v>
      </c>
      <c r="B1032" t="s">
        <v>144</v>
      </c>
      <c r="C1032" s="31">
        <v>44885</v>
      </c>
      <c r="D1032" s="13">
        <v>1056.8489999999999</v>
      </c>
    </row>
    <row r="1033" spans="1:4" x14ac:dyDescent="0.25">
      <c r="A1033" t="s">
        <v>598</v>
      </c>
      <c r="B1033" t="s">
        <v>599</v>
      </c>
      <c r="C1033" s="31">
        <v>44885</v>
      </c>
      <c r="D1033" s="13">
        <v>1379</v>
      </c>
    </row>
    <row r="1034" spans="1:4" x14ac:dyDescent="0.25">
      <c r="A1034" t="s">
        <v>738</v>
      </c>
      <c r="B1034" t="s">
        <v>737</v>
      </c>
      <c r="C1034" s="31">
        <v>44885</v>
      </c>
      <c r="D1034" s="13">
        <v>2436.6010000000001</v>
      </c>
    </row>
    <row r="1035" spans="1:4" x14ac:dyDescent="0.25">
      <c r="A1035" t="s">
        <v>482</v>
      </c>
      <c r="B1035" t="s">
        <v>107</v>
      </c>
      <c r="C1035" s="31">
        <v>44885</v>
      </c>
      <c r="D1035" s="13">
        <v>3400</v>
      </c>
    </row>
    <row r="1036" spans="1:4" x14ac:dyDescent="0.25">
      <c r="A1036" t="s">
        <v>306</v>
      </c>
      <c r="B1036" t="s">
        <v>115</v>
      </c>
      <c r="C1036" s="31">
        <v>44885</v>
      </c>
      <c r="D1036" s="13">
        <v>3204.0529999999999</v>
      </c>
    </row>
    <row r="1037" spans="1:4" x14ac:dyDescent="0.25">
      <c r="A1037" t="s">
        <v>757</v>
      </c>
      <c r="B1037" t="s">
        <v>756</v>
      </c>
      <c r="C1037" s="31">
        <v>44885</v>
      </c>
      <c r="D1037" s="13">
        <v>4000</v>
      </c>
    </row>
    <row r="1038" spans="1:4" x14ac:dyDescent="0.25">
      <c r="A1038" t="s">
        <v>108</v>
      </c>
      <c r="B1038" t="s">
        <v>109</v>
      </c>
      <c r="C1038" s="31">
        <v>44885</v>
      </c>
      <c r="D1038" s="13">
        <v>3585.7930000000001</v>
      </c>
    </row>
    <row r="1039" spans="1:4" x14ac:dyDescent="0.25">
      <c r="A1039" t="s">
        <v>175</v>
      </c>
      <c r="B1039" t="s">
        <v>176</v>
      </c>
      <c r="C1039" s="31">
        <v>44885</v>
      </c>
      <c r="D1039" s="13">
        <v>6500</v>
      </c>
    </row>
    <row r="1040" spans="1:4" x14ac:dyDescent="0.25">
      <c r="A1040" t="s">
        <v>110</v>
      </c>
      <c r="B1040" t="s">
        <v>111</v>
      </c>
      <c r="C1040" s="31">
        <v>44885</v>
      </c>
      <c r="D1040" s="13">
        <v>2265</v>
      </c>
    </row>
    <row r="1041" spans="1:4" x14ac:dyDescent="0.25">
      <c r="A1041" t="s">
        <v>625</v>
      </c>
      <c r="B1041" t="s">
        <v>624</v>
      </c>
      <c r="C1041" s="31">
        <v>44886</v>
      </c>
      <c r="D1041" s="13">
        <v>590.274</v>
      </c>
    </row>
    <row r="1042" spans="1:4" x14ac:dyDescent="0.25">
      <c r="A1042" t="s">
        <v>700</v>
      </c>
      <c r="B1042" t="s">
        <v>699</v>
      </c>
      <c r="C1042" s="31">
        <v>44886</v>
      </c>
      <c r="D1042" s="13">
        <v>2000</v>
      </c>
    </row>
    <row r="1043" spans="1:4" x14ac:dyDescent="0.25">
      <c r="A1043" t="s">
        <v>171</v>
      </c>
      <c r="B1043" t="s">
        <v>172</v>
      </c>
      <c r="C1043" s="31">
        <v>44886</v>
      </c>
      <c r="D1043" s="13">
        <v>1500</v>
      </c>
    </row>
    <row r="1044" spans="1:4" x14ac:dyDescent="0.25">
      <c r="A1044" t="s">
        <v>125</v>
      </c>
      <c r="B1044" t="s">
        <v>126</v>
      </c>
      <c r="C1044" s="31">
        <v>44886</v>
      </c>
      <c r="D1044" s="13">
        <v>7860</v>
      </c>
    </row>
    <row r="1045" spans="1:4" x14ac:dyDescent="0.25">
      <c r="A1045" t="s">
        <v>748</v>
      </c>
      <c r="B1045" t="s">
        <v>749</v>
      </c>
      <c r="C1045" s="31">
        <v>44886</v>
      </c>
      <c r="D1045" s="13">
        <v>900</v>
      </c>
    </row>
    <row r="1046" spans="1:4" x14ac:dyDescent="0.25">
      <c r="A1046" t="s">
        <v>841</v>
      </c>
      <c r="B1046" t="s">
        <v>840</v>
      </c>
      <c r="C1046" s="31">
        <v>44886</v>
      </c>
      <c r="D1046" s="13">
        <v>7000</v>
      </c>
    </row>
    <row r="1047" spans="1:4" x14ac:dyDescent="0.25">
      <c r="A1047" t="s">
        <v>458</v>
      </c>
      <c r="B1047" t="s">
        <v>457</v>
      </c>
      <c r="C1047" s="31">
        <v>44887</v>
      </c>
      <c r="D1047" s="13">
        <v>5000</v>
      </c>
    </row>
    <row r="1048" spans="1:4" x14ac:dyDescent="0.25">
      <c r="A1048" t="s">
        <v>560</v>
      </c>
      <c r="B1048" t="s">
        <v>559</v>
      </c>
      <c r="C1048" s="31">
        <v>44887</v>
      </c>
      <c r="D1048" s="13">
        <v>781.98900000000003</v>
      </c>
    </row>
    <row r="1049" spans="1:4" x14ac:dyDescent="0.25">
      <c r="A1049" t="s">
        <v>112</v>
      </c>
      <c r="B1049" t="s">
        <v>113</v>
      </c>
      <c r="C1049" s="31">
        <v>44887</v>
      </c>
      <c r="D1049" s="13">
        <v>1115.57</v>
      </c>
    </row>
    <row r="1050" spans="1:4" x14ac:dyDescent="0.25">
      <c r="A1050" t="s">
        <v>700</v>
      </c>
      <c r="B1050" t="s">
        <v>699</v>
      </c>
      <c r="C1050" s="31">
        <v>44888</v>
      </c>
      <c r="D1050" s="13">
        <v>2000</v>
      </c>
    </row>
    <row r="1051" spans="1:4" x14ac:dyDescent="0.25">
      <c r="A1051" t="s">
        <v>638</v>
      </c>
      <c r="B1051" t="s">
        <v>264</v>
      </c>
      <c r="C1051" s="31">
        <v>44888</v>
      </c>
      <c r="D1051" s="13">
        <v>3000</v>
      </c>
    </row>
    <row r="1052" spans="1:4" x14ac:dyDescent="0.25">
      <c r="A1052" t="s">
        <v>432</v>
      </c>
      <c r="B1052" t="s">
        <v>431</v>
      </c>
      <c r="C1052" s="31">
        <v>44888</v>
      </c>
      <c r="D1052" s="13">
        <v>2000</v>
      </c>
    </row>
    <row r="1053" spans="1:4" x14ac:dyDescent="0.25">
      <c r="A1053" t="s">
        <v>485</v>
      </c>
      <c r="B1053" t="s">
        <v>893</v>
      </c>
      <c r="C1053" s="31">
        <v>44888</v>
      </c>
      <c r="D1053" s="13">
        <v>2091.9780000000001</v>
      </c>
    </row>
    <row r="1054" spans="1:4" x14ac:dyDescent="0.25">
      <c r="A1054" t="s">
        <v>541</v>
      </c>
      <c r="B1054" t="s">
        <v>540</v>
      </c>
      <c r="C1054" s="31">
        <v>44888</v>
      </c>
      <c r="D1054" s="13">
        <v>3070</v>
      </c>
    </row>
    <row r="1055" spans="1:4" x14ac:dyDescent="0.25">
      <c r="A1055" t="s">
        <v>125</v>
      </c>
      <c r="B1055" t="s">
        <v>126</v>
      </c>
      <c r="C1055" s="31">
        <v>44888</v>
      </c>
      <c r="D1055" s="13">
        <v>7860</v>
      </c>
    </row>
    <row r="1056" spans="1:4" x14ac:dyDescent="0.25">
      <c r="A1056" t="s">
        <v>164</v>
      </c>
      <c r="B1056" t="s">
        <v>165</v>
      </c>
      <c r="C1056" s="31">
        <v>44888</v>
      </c>
      <c r="D1056" s="13">
        <v>1610</v>
      </c>
    </row>
    <row r="1057" spans="1:4" x14ac:dyDescent="0.25">
      <c r="A1057" t="s">
        <v>1112</v>
      </c>
      <c r="B1057" t="s">
        <v>528</v>
      </c>
      <c r="C1057" s="31">
        <v>44888</v>
      </c>
      <c r="D1057" s="13">
        <v>1635.421</v>
      </c>
    </row>
    <row r="1058" spans="1:4" x14ac:dyDescent="0.25">
      <c r="A1058" t="s">
        <v>625</v>
      </c>
      <c r="B1058" t="s">
        <v>624</v>
      </c>
      <c r="C1058" s="31">
        <v>44889</v>
      </c>
      <c r="D1058" s="13">
        <v>590.274</v>
      </c>
    </row>
    <row r="1059" spans="1:4" x14ac:dyDescent="0.25">
      <c r="A1059" t="s">
        <v>852</v>
      </c>
      <c r="B1059" t="s">
        <v>894</v>
      </c>
      <c r="C1059" s="31">
        <v>44889</v>
      </c>
      <c r="D1059" s="13">
        <v>750</v>
      </c>
    </row>
    <row r="1060" spans="1:4" x14ac:dyDescent="0.25">
      <c r="A1060" t="s">
        <v>171</v>
      </c>
      <c r="B1060" t="s">
        <v>172</v>
      </c>
      <c r="C1060" s="31">
        <v>44889</v>
      </c>
      <c r="D1060" s="13">
        <v>1500</v>
      </c>
    </row>
    <row r="1061" spans="1:4" x14ac:dyDescent="0.25">
      <c r="A1061" t="s">
        <v>430</v>
      </c>
      <c r="B1061" t="s">
        <v>429</v>
      </c>
      <c r="C1061" s="31">
        <v>44889</v>
      </c>
      <c r="D1061" s="13">
        <v>1394.337</v>
      </c>
    </row>
    <row r="1062" spans="1:4" x14ac:dyDescent="0.25">
      <c r="A1062" t="s">
        <v>136</v>
      </c>
      <c r="B1062" t="s">
        <v>137</v>
      </c>
      <c r="C1062" s="31">
        <v>44889</v>
      </c>
      <c r="D1062" s="13">
        <v>920</v>
      </c>
    </row>
    <row r="1063" spans="1:4" x14ac:dyDescent="0.25">
      <c r="A1063" t="s">
        <v>184</v>
      </c>
      <c r="B1063" t="s">
        <v>185</v>
      </c>
      <c r="C1063" s="31">
        <v>44889</v>
      </c>
      <c r="D1063" s="13">
        <v>5000</v>
      </c>
    </row>
    <row r="1064" spans="1:4" x14ac:dyDescent="0.25">
      <c r="A1064" t="s">
        <v>142</v>
      </c>
      <c r="B1064" t="s">
        <v>143</v>
      </c>
      <c r="C1064" s="31">
        <v>44889</v>
      </c>
      <c r="D1064" s="13">
        <v>2510.0309999999999</v>
      </c>
    </row>
    <row r="1065" spans="1:4" x14ac:dyDescent="0.25">
      <c r="A1065" t="s">
        <v>487</v>
      </c>
      <c r="B1065" t="s">
        <v>486</v>
      </c>
      <c r="C1065" s="31">
        <v>44889</v>
      </c>
      <c r="D1065" s="13">
        <v>1327.527</v>
      </c>
    </row>
    <row r="1066" spans="1:4" x14ac:dyDescent="0.25">
      <c r="A1066" t="s">
        <v>284</v>
      </c>
      <c r="B1066" t="s">
        <v>128</v>
      </c>
      <c r="C1066" s="31">
        <v>44889</v>
      </c>
      <c r="D1066" s="13">
        <v>839</v>
      </c>
    </row>
    <row r="1067" spans="1:4" x14ac:dyDescent="0.25">
      <c r="A1067" t="s">
        <v>700</v>
      </c>
      <c r="B1067" t="s">
        <v>699</v>
      </c>
      <c r="C1067" s="31">
        <v>44890</v>
      </c>
      <c r="D1067" s="13">
        <v>2030.1469999999999</v>
      </c>
    </row>
    <row r="1068" spans="1:4" x14ac:dyDescent="0.25">
      <c r="A1068" t="s">
        <v>729</v>
      </c>
      <c r="B1068" t="s">
        <v>287</v>
      </c>
      <c r="C1068" s="31">
        <v>44890</v>
      </c>
      <c r="D1068" s="13">
        <v>950</v>
      </c>
    </row>
    <row r="1069" spans="1:4" x14ac:dyDescent="0.25">
      <c r="A1069" t="s">
        <v>504</v>
      </c>
      <c r="B1069" t="s">
        <v>503</v>
      </c>
      <c r="C1069" s="31">
        <v>44890</v>
      </c>
      <c r="D1069" s="13">
        <v>2000</v>
      </c>
    </row>
    <row r="1070" spans="1:4" x14ac:dyDescent="0.25">
      <c r="A1070" t="s">
        <v>96</v>
      </c>
      <c r="B1070" t="s">
        <v>97</v>
      </c>
      <c r="C1070" s="31">
        <v>44890</v>
      </c>
      <c r="D1070" s="13">
        <v>3000</v>
      </c>
    </row>
    <row r="1071" spans="1:4" x14ac:dyDescent="0.25">
      <c r="A1071" t="s">
        <v>399</v>
      </c>
      <c r="B1071" t="s">
        <v>398</v>
      </c>
      <c r="C1071" s="31">
        <v>44890</v>
      </c>
      <c r="D1071" s="13">
        <v>3627</v>
      </c>
    </row>
    <row r="1072" spans="1:4" x14ac:dyDescent="0.25">
      <c r="A1072" t="s">
        <v>980</v>
      </c>
      <c r="B1072" t="s">
        <v>979</v>
      </c>
      <c r="C1072" s="31">
        <v>44890</v>
      </c>
      <c r="D1072" s="13">
        <v>660</v>
      </c>
    </row>
    <row r="1073" spans="1:4" x14ac:dyDescent="0.25">
      <c r="A1073" t="s">
        <v>713</v>
      </c>
      <c r="B1073" t="s">
        <v>712</v>
      </c>
      <c r="C1073" s="31">
        <v>44890</v>
      </c>
      <c r="D1073" s="13">
        <v>961.23800000000006</v>
      </c>
    </row>
    <row r="1074" spans="1:4" x14ac:dyDescent="0.25">
      <c r="A1074" t="s">
        <v>674</v>
      </c>
      <c r="B1074" t="s">
        <v>673</v>
      </c>
      <c r="C1074" s="31">
        <v>44890</v>
      </c>
      <c r="D1074" s="13">
        <v>594</v>
      </c>
    </row>
    <row r="1075" spans="1:4" x14ac:dyDescent="0.25">
      <c r="A1075" t="s">
        <v>117</v>
      </c>
      <c r="B1075" t="s">
        <v>118</v>
      </c>
      <c r="C1075" s="31">
        <v>44890</v>
      </c>
      <c r="D1075" s="13">
        <v>1409.3330000000001</v>
      </c>
    </row>
    <row r="1076" spans="1:4" x14ac:dyDescent="0.25">
      <c r="A1076" t="s">
        <v>125</v>
      </c>
      <c r="B1076" t="s">
        <v>126</v>
      </c>
      <c r="C1076" s="31">
        <v>44890</v>
      </c>
      <c r="D1076" s="13">
        <v>7860</v>
      </c>
    </row>
    <row r="1077" spans="1:4" x14ac:dyDescent="0.25">
      <c r="A1077" t="s">
        <v>130</v>
      </c>
      <c r="B1077" t="s">
        <v>131</v>
      </c>
      <c r="C1077" s="31">
        <v>44890</v>
      </c>
      <c r="D1077" s="13">
        <v>4000</v>
      </c>
    </row>
    <row r="1078" spans="1:4" x14ac:dyDescent="0.25">
      <c r="A1078" t="s">
        <v>119</v>
      </c>
      <c r="B1078" t="s">
        <v>120</v>
      </c>
      <c r="C1078" s="31">
        <v>44890</v>
      </c>
      <c r="D1078" s="13">
        <v>5000</v>
      </c>
    </row>
    <row r="1079" spans="1:4" x14ac:dyDescent="0.25">
      <c r="A1079" t="s">
        <v>240</v>
      </c>
      <c r="B1079" t="s">
        <v>179</v>
      </c>
      <c r="C1079" s="31">
        <v>44890</v>
      </c>
      <c r="D1079" s="13">
        <v>3584.1660000000002</v>
      </c>
    </row>
    <row r="1080" spans="1:4" x14ac:dyDescent="0.25">
      <c r="A1080" t="s">
        <v>330</v>
      </c>
      <c r="B1080" t="s">
        <v>329</v>
      </c>
      <c r="C1080" s="31">
        <v>44890</v>
      </c>
      <c r="D1080" s="13">
        <v>1000</v>
      </c>
    </row>
    <row r="1081" spans="1:4" x14ac:dyDescent="0.25">
      <c r="A1081" t="s">
        <v>330</v>
      </c>
      <c r="B1081" t="s">
        <v>329</v>
      </c>
      <c r="C1081" s="31">
        <v>44890</v>
      </c>
      <c r="D1081" s="13">
        <v>1000</v>
      </c>
    </row>
    <row r="1082" spans="1:4" x14ac:dyDescent="0.25">
      <c r="A1082" t="s">
        <v>546</v>
      </c>
      <c r="B1082" t="s">
        <v>545</v>
      </c>
      <c r="C1082" s="31">
        <v>44890</v>
      </c>
      <c r="D1082" s="13">
        <v>1595.8030000000001</v>
      </c>
    </row>
    <row r="1083" spans="1:4" x14ac:dyDescent="0.25">
      <c r="A1083" t="s">
        <v>738</v>
      </c>
      <c r="B1083" t="s">
        <v>737</v>
      </c>
      <c r="C1083" s="31">
        <v>44890</v>
      </c>
      <c r="D1083" s="13">
        <v>2436.6010000000001</v>
      </c>
    </row>
    <row r="1084" spans="1:4" x14ac:dyDescent="0.25">
      <c r="A1084" t="s">
        <v>626</v>
      </c>
      <c r="B1084" t="s">
        <v>500</v>
      </c>
      <c r="C1084" s="31">
        <v>44890</v>
      </c>
      <c r="D1084" s="13">
        <v>2400</v>
      </c>
    </row>
    <row r="1085" spans="1:4" x14ac:dyDescent="0.25">
      <c r="A1085" t="s">
        <v>512</v>
      </c>
      <c r="B1085" t="s">
        <v>511</v>
      </c>
      <c r="C1085" s="31">
        <v>44890</v>
      </c>
      <c r="D1085" s="13">
        <v>1200</v>
      </c>
    </row>
    <row r="1086" spans="1:4" x14ac:dyDescent="0.25">
      <c r="A1086" t="s">
        <v>728</v>
      </c>
      <c r="B1086" t="s">
        <v>727</v>
      </c>
      <c r="C1086" s="31">
        <v>44890</v>
      </c>
      <c r="D1086" s="13">
        <v>12000</v>
      </c>
    </row>
    <row r="1087" spans="1:4" x14ac:dyDescent="0.25">
      <c r="A1087" t="s">
        <v>110</v>
      </c>
      <c r="B1087" t="s">
        <v>111</v>
      </c>
      <c r="C1087" s="31">
        <v>44890</v>
      </c>
      <c r="D1087" s="13">
        <v>2270</v>
      </c>
    </row>
    <row r="1088" spans="1:4" x14ac:dyDescent="0.25">
      <c r="A1088" t="s">
        <v>1158</v>
      </c>
      <c r="B1088" t="s">
        <v>290</v>
      </c>
      <c r="C1088" s="31">
        <v>44891</v>
      </c>
      <c r="D1088" s="13">
        <v>3000</v>
      </c>
    </row>
    <row r="1089" spans="1:4" x14ac:dyDescent="0.25">
      <c r="A1089" t="s">
        <v>382</v>
      </c>
      <c r="B1089" t="s">
        <v>381</v>
      </c>
      <c r="C1089" s="31">
        <v>44891</v>
      </c>
      <c r="D1089" s="13">
        <v>940</v>
      </c>
    </row>
    <row r="1090" spans="1:4" x14ac:dyDescent="0.25">
      <c r="A1090" t="s">
        <v>1156</v>
      </c>
      <c r="B1090" t="s">
        <v>1157</v>
      </c>
      <c r="C1090" s="31">
        <v>44891</v>
      </c>
      <c r="D1090" s="13">
        <v>1759.5</v>
      </c>
    </row>
    <row r="1091" spans="1:4" x14ac:dyDescent="0.25">
      <c r="A1091" t="s">
        <v>541</v>
      </c>
      <c r="B1091" t="s">
        <v>540</v>
      </c>
      <c r="C1091" s="31">
        <v>44891</v>
      </c>
      <c r="D1091" s="13">
        <v>3070</v>
      </c>
    </row>
    <row r="1092" spans="1:4" x14ac:dyDescent="0.25">
      <c r="A1092" t="s">
        <v>193</v>
      </c>
      <c r="B1092" t="s">
        <v>194</v>
      </c>
      <c r="C1092" s="31">
        <v>44891</v>
      </c>
      <c r="D1092" s="13">
        <v>7850.0940000000001</v>
      </c>
    </row>
    <row r="1093" spans="1:4" x14ac:dyDescent="0.25">
      <c r="A1093" t="s">
        <v>112</v>
      </c>
      <c r="B1093" t="s">
        <v>113</v>
      </c>
      <c r="C1093" s="31">
        <v>44891</v>
      </c>
      <c r="D1093" s="13">
        <v>1115.57</v>
      </c>
    </row>
    <row r="1094" spans="1:4" x14ac:dyDescent="0.25">
      <c r="A1094" t="s">
        <v>688</v>
      </c>
      <c r="B1094" t="s">
        <v>689</v>
      </c>
      <c r="C1094" s="31">
        <v>44891</v>
      </c>
      <c r="D1094" s="13">
        <v>2111.0790000000002</v>
      </c>
    </row>
    <row r="1095" spans="1:4" x14ac:dyDescent="0.25">
      <c r="A1095" t="s">
        <v>456</v>
      </c>
      <c r="B1095" t="s">
        <v>455</v>
      </c>
      <c r="C1095" s="31">
        <v>44891</v>
      </c>
      <c r="D1095" s="13">
        <v>1000</v>
      </c>
    </row>
    <row r="1096" spans="1:4" x14ac:dyDescent="0.25">
      <c r="A1096" t="s">
        <v>138</v>
      </c>
      <c r="B1096" t="s">
        <v>139</v>
      </c>
      <c r="C1096" s="31">
        <v>44892</v>
      </c>
      <c r="D1096" s="13">
        <v>11731.47</v>
      </c>
    </row>
    <row r="1097" spans="1:4" x14ac:dyDescent="0.25">
      <c r="A1097" t="s">
        <v>1074</v>
      </c>
      <c r="B1097" t="s">
        <v>1075</v>
      </c>
      <c r="C1097" s="31">
        <v>44892</v>
      </c>
      <c r="D1097" s="13">
        <v>3163.7570000000001</v>
      </c>
    </row>
    <row r="1098" spans="1:4" x14ac:dyDescent="0.25">
      <c r="A1098" t="s">
        <v>827</v>
      </c>
      <c r="B1098" t="s">
        <v>826</v>
      </c>
      <c r="C1098" s="31">
        <v>44892</v>
      </c>
      <c r="D1098" s="13">
        <v>91.5</v>
      </c>
    </row>
    <row r="1099" spans="1:4" x14ac:dyDescent="0.25">
      <c r="A1099" t="s">
        <v>284</v>
      </c>
      <c r="B1099" t="s">
        <v>128</v>
      </c>
      <c r="C1099" s="31">
        <v>44892</v>
      </c>
      <c r="D1099" s="13">
        <v>835</v>
      </c>
    </row>
    <row r="1100" spans="1:4" x14ac:dyDescent="0.25">
      <c r="A1100" t="s">
        <v>579</v>
      </c>
      <c r="B1100" t="s">
        <v>578</v>
      </c>
      <c r="C1100" s="31">
        <v>44893</v>
      </c>
      <c r="D1100" s="13">
        <v>2512.277</v>
      </c>
    </row>
    <row r="1101" spans="1:4" x14ac:dyDescent="0.25">
      <c r="A1101" t="s">
        <v>819</v>
      </c>
      <c r="B1101" t="s">
        <v>818</v>
      </c>
      <c r="C1101" s="31">
        <v>44893</v>
      </c>
      <c r="D1101" s="13">
        <v>2403.317</v>
      </c>
    </row>
    <row r="1102" spans="1:4" x14ac:dyDescent="0.25">
      <c r="A1102" t="s">
        <v>125</v>
      </c>
      <c r="B1102" t="s">
        <v>126</v>
      </c>
      <c r="C1102" s="31">
        <v>44893</v>
      </c>
      <c r="D1102" s="13">
        <v>7860</v>
      </c>
    </row>
    <row r="1103" spans="1:4" x14ac:dyDescent="0.25">
      <c r="A1103" t="s">
        <v>164</v>
      </c>
      <c r="B1103" t="s">
        <v>165</v>
      </c>
      <c r="C1103" s="31">
        <v>44893</v>
      </c>
      <c r="D1103" s="13">
        <v>1610.617</v>
      </c>
    </row>
    <row r="1104" spans="1:4" x14ac:dyDescent="0.25">
      <c r="A1104" t="s">
        <v>169</v>
      </c>
      <c r="B1104" t="s">
        <v>170</v>
      </c>
      <c r="C1104" s="31">
        <v>44893</v>
      </c>
      <c r="D1104" s="13">
        <v>4363.875</v>
      </c>
    </row>
    <row r="1105" spans="1:4" x14ac:dyDescent="0.25">
      <c r="A1105" t="s">
        <v>895</v>
      </c>
      <c r="B1105" t="s">
        <v>747</v>
      </c>
      <c r="C1105" s="31">
        <v>44893</v>
      </c>
      <c r="D1105" s="13">
        <v>2903.127</v>
      </c>
    </row>
    <row r="1106" spans="1:4" x14ac:dyDescent="0.25">
      <c r="A1106" t="s">
        <v>487</v>
      </c>
      <c r="B1106" t="s">
        <v>486</v>
      </c>
      <c r="C1106" s="31">
        <v>44893</v>
      </c>
      <c r="D1106" s="13">
        <v>1327.527</v>
      </c>
    </row>
    <row r="1107" spans="1:4" x14ac:dyDescent="0.25">
      <c r="A1107" t="s">
        <v>1102</v>
      </c>
      <c r="B1107" t="s">
        <v>1103</v>
      </c>
      <c r="C1107" s="31">
        <v>44893</v>
      </c>
      <c r="D1107" s="13">
        <v>1000</v>
      </c>
    </row>
    <row r="1108" spans="1:4" x14ac:dyDescent="0.25">
      <c r="A1108" t="s">
        <v>841</v>
      </c>
      <c r="B1108" t="s">
        <v>840</v>
      </c>
      <c r="C1108" s="31">
        <v>44893</v>
      </c>
      <c r="D1108" s="13">
        <v>7163.8450000000003</v>
      </c>
    </row>
    <row r="1109" spans="1:4" x14ac:dyDescent="0.25">
      <c r="A1109" t="s">
        <v>1109</v>
      </c>
      <c r="B1109" t="s">
        <v>1110</v>
      </c>
      <c r="C1109" s="31">
        <v>44894</v>
      </c>
      <c r="D1109" s="13">
        <v>515.50400000000002</v>
      </c>
    </row>
    <row r="1110" spans="1:4" x14ac:dyDescent="0.25">
      <c r="A1110" t="s">
        <v>567</v>
      </c>
      <c r="B1110" t="s">
        <v>566</v>
      </c>
      <c r="C1110" s="31">
        <v>44894</v>
      </c>
      <c r="D1110" s="13">
        <v>3277.1880000000001</v>
      </c>
    </row>
    <row r="1111" spans="1:4" x14ac:dyDescent="0.25">
      <c r="A1111" t="s">
        <v>754</v>
      </c>
      <c r="B1111" t="s">
        <v>192</v>
      </c>
      <c r="C1111" s="31">
        <v>44895</v>
      </c>
      <c r="D1111" s="13">
        <v>4607.9920000000002</v>
      </c>
    </row>
    <row r="1112" spans="1:4" x14ac:dyDescent="0.25">
      <c r="A1112" t="s">
        <v>982</v>
      </c>
      <c r="B1112" t="s">
        <v>981</v>
      </c>
      <c r="C1112" s="31">
        <v>44895</v>
      </c>
      <c r="D1112" s="13">
        <v>2377.3649999999998</v>
      </c>
    </row>
    <row r="1113" spans="1:4" x14ac:dyDescent="0.25">
      <c r="A1113" t="s">
        <v>370</v>
      </c>
      <c r="B1113" t="s">
        <v>290</v>
      </c>
      <c r="C1113" s="31">
        <v>44895</v>
      </c>
      <c r="D1113" s="13">
        <v>2181.5509999999999</v>
      </c>
    </row>
    <row r="1114" spans="1:4" x14ac:dyDescent="0.25">
      <c r="A1114" t="s">
        <v>1220</v>
      </c>
      <c r="B1114" t="s">
        <v>1219</v>
      </c>
      <c r="C1114" s="31">
        <v>44895</v>
      </c>
      <c r="D1114" s="13">
        <v>3467.2220000000002</v>
      </c>
    </row>
    <row r="1115" spans="1:4" x14ac:dyDescent="0.25">
      <c r="A1115" t="s">
        <v>638</v>
      </c>
      <c r="B1115" t="s">
        <v>264</v>
      </c>
      <c r="C1115" s="31">
        <v>44895</v>
      </c>
      <c r="D1115" s="13">
        <v>3000</v>
      </c>
    </row>
    <row r="1116" spans="1:4" x14ac:dyDescent="0.25">
      <c r="A1116" t="s">
        <v>451</v>
      </c>
      <c r="B1116" t="s">
        <v>239</v>
      </c>
      <c r="C1116" s="31">
        <v>44895</v>
      </c>
      <c r="D1116" s="13">
        <v>6761.4549999999999</v>
      </c>
    </row>
    <row r="1117" spans="1:4" x14ac:dyDescent="0.25">
      <c r="A1117" t="s">
        <v>1218</v>
      </c>
      <c r="B1117" t="s">
        <v>401</v>
      </c>
      <c r="C1117" s="31">
        <v>44895</v>
      </c>
      <c r="D1117" s="13">
        <v>483.88900000000001</v>
      </c>
    </row>
    <row r="1118" spans="1:4" x14ac:dyDescent="0.25">
      <c r="A1118" t="s">
        <v>1217</v>
      </c>
      <c r="B1118" t="s">
        <v>182</v>
      </c>
      <c r="C1118" s="31">
        <v>44895</v>
      </c>
      <c r="D1118" s="13">
        <v>2902.4989999999998</v>
      </c>
    </row>
    <row r="1119" spans="1:4" x14ac:dyDescent="0.25">
      <c r="A1119" t="s">
        <v>547</v>
      </c>
      <c r="B1119" t="s">
        <v>375</v>
      </c>
      <c r="C1119" s="31">
        <v>44895</v>
      </c>
      <c r="D1119" s="13">
        <v>554.09299999999996</v>
      </c>
    </row>
    <row r="1120" spans="1:4" x14ac:dyDescent="0.25">
      <c r="A1120" t="s">
        <v>890</v>
      </c>
      <c r="B1120" t="s">
        <v>889</v>
      </c>
      <c r="C1120" s="31">
        <v>44895</v>
      </c>
      <c r="D1120" s="13">
        <v>4832.7190000000001</v>
      </c>
    </row>
    <row r="1121" spans="1:4" x14ac:dyDescent="0.25">
      <c r="A1121" t="s">
        <v>645</v>
      </c>
      <c r="B1121" t="s">
        <v>644</v>
      </c>
      <c r="C1121" s="31">
        <v>44895</v>
      </c>
      <c r="D1121" s="13">
        <v>3168</v>
      </c>
    </row>
    <row r="1122" spans="1:4" x14ac:dyDescent="0.25">
      <c r="A1122" t="s">
        <v>186</v>
      </c>
      <c r="B1122" t="s">
        <v>187</v>
      </c>
      <c r="C1122" s="31">
        <v>44895</v>
      </c>
      <c r="D1122" s="13">
        <v>6000</v>
      </c>
    </row>
    <row r="1123" spans="1:4" x14ac:dyDescent="0.25">
      <c r="A1123" t="s">
        <v>399</v>
      </c>
      <c r="B1123" t="s">
        <v>398</v>
      </c>
      <c r="C1123" s="31">
        <v>44895</v>
      </c>
      <c r="D1123" s="13">
        <v>3175</v>
      </c>
    </row>
    <row r="1124" spans="1:4" x14ac:dyDescent="0.25">
      <c r="A1124" t="s">
        <v>96</v>
      </c>
      <c r="B1124" t="s">
        <v>97</v>
      </c>
      <c r="C1124" s="31">
        <v>44895</v>
      </c>
      <c r="D1124" s="13">
        <v>2500</v>
      </c>
    </row>
    <row r="1125" spans="1:4" x14ac:dyDescent="0.25">
      <c r="A1125" t="s">
        <v>992</v>
      </c>
      <c r="B1125" t="s">
        <v>991</v>
      </c>
      <c r="C1125" s="31">
        <v>44895</v>
      </c>
      <c r="D1125" s="13">
        <v>5683.8270000000002</v>
      </c>
    </row>
    <row r="1126" spans="1:4" x14ac:dyDescent="0.25">
      <c r="A1126" t="s">
        <v>825</v>
      </c>
      <c r="B1126" t="s">
        <v>824</v>
      </c>
      <c r="C1126" s="31">
        <v>44895</v>
      </c>
      <c r="D1126" s="13">
        <v>500</v>
      </c>
    </row>
    <row r="1127" spans="1:4" x14ac:dyDescent="0.25">
      <c r="A1127" t="s">
        <v>717</v>
      </c>
      <c r="B1127" t="s">
        <v>716</v>
      </c>
      <c r="C1127" s="31">
        <v>44895</v>
      </c>
      <c r="D1127" s="13">
        <v>4000</v>
      </c>
    </row>
    <row r="1128" spans="1:4" x14ac:dyDescent="0.25">
      <c r="A1128" t="s">
        <v>458</v>
      </c>
      <c r="B1128" t="s">
        <v>457</v>
      </c>
      <c r="C1128" s="31">
        <v>44895</v>
      </c>
      <c r="D1128" s="13">
        <v>5000</v>
      </c>
    </row>
    <row r="1129" spans="1:4" x14ac:dyDescent="0.25">
      <c r="A1129" t="s">
        <v>432</v>
      </c>
      <c r="B1129" t="s">
        <v>431</v>
      </c>
      <c r="C1129" s="31">
        <v>44895</v>
      </c>
      <c r="D1129" s="13">
        <v>2141.7600000000002</v>
      </c>
    </row>
    <row r="1130" spans="1:4" x14ac:dyDescent="0.25">
      <c r="A1130" t="s">
        <v>854</v>
      </c>
      <c r="B1130" t="s">
        <v>853</v>
      </c>
      <c r="C1130" s="31">
        <v>44895</v>
      </c>
      <c r="D1130" s="13">
        <v>6959.6059999999998</v>
      </c>
    </row>
    <row r="1131" spans="1:4" x14ac:dyDescent="0.25">
      <c r="A1131" t="s">
        <v>458</v>
      </c>
      <c r="B1131" t="s">
        <v>457</v>
      </c>
      <c r="C1131" s="31">
        <v>44895</v>
      </c>
      <c r="D1131" s="13">
        <v>430</v>
      </c>
    </row>
    <row r="1132" spans="1:4" x14ac:dyDescent="0.25">
      <c r="A1132" t="s">
        <v>302</v>
      </c>
      <c r="B1132" t="s">
        <v>301</v>
      </c>
      <c r="C1132" s="31">
        <v>44895</v>
      </c>
      <c r="D1132" s="13">
        <v>1093.509</v>
      </c>
    </row>
    <row r="1133" spans="1:4" x14ac:dyDescent="0.25">
      <c r="A1133" t="s">
        <v>695</v>
      </c>
      <c r="B1133" t="s">
        <v>696</v>
      </c>
      <c r="C1133" s="31">
        <v>44895</v>
      </c>
      <c r="D1133" s="13">
        <v>8068.1369999999997</v>
      </c>
    </row>
    <row r="1134" spans="1:4" x14ac:dyDescent="0.25">
      <c r="A1134" t="s">
        <v>715</v>
      </c>
      <c r="B1134" t="s">
        <v>714</v>
      </c>
      <c r="C1134" s="31">
        <v>44895</v>
      </c>
      <c r="D1134" s="13">
        <v>2400</v>
      </c>
    </row>
    <row r="1135" spans="1:4" x14ac:dyDescent="0.25">
      <c r="A1135" t="s">
        <v>369</v>
      </c>
      <c r="B1135" t="s">
        <v>368</v>
      </c>
      <c r="C1135" s="31">
        <v>44895</v>
      </c>
      <c r="D1135" s="13">
        <v>3799.3270000000002</v>
      </c>
    </row>
    <row r="1136" spans="1:4" x14ac:dyDescent="0.25">
      <c r="A1136" t="s">
        <v>623</v>
      </c>
      <c r="B1136" t="s">
        <v>622</v>
      </c>
      <c r="C1136" s="31">
        <v>44895</v>
      </c>
      <c r="D1136" s="13">
        <v>7686.7849999999999</v>
      </c>
    </row>
    <row r="1137" spans="1:4" x14ac:dyDescent="0.25">
      <c r="A1137" t="s">
        <v>847</v>
      </c>
      <c r="B1137" t="s">
        <v>886</v>
      </c>
      <c r="C1137" s="31">
        <v>44895</v>
      </c>
      <c r="D1137" s="13">
        <v>1850</v>
      </c>
    </row>
    <row r="1138" spans="1:4" x14ac:dyDescent="0.25">
      <c r="A1138" t="s">
        <v>1149</v>
      </c>
      <c r="B1138" t="s">
        <v>1150</v>
      </c>
      <c r="C1138" s="31">
        <v>44895</v>
      </c>
      <c r="D1138" s="13">
        <v>835.07299999999998</v>
      </c>
    </row>
    <row r="1139" spans="1:4" x14ac:dyDescent="0.25">
      <c r="A1139" t="s">
        <v>341</v>
      </c>
      <c r="B1139" t="s">
        <v>340</v>
      </c>
      <c r="C1139" s="31">
        <v>44895</v>
      </c>
      <c r="D1139" s="13">
        <v>8000</v>
      </c>
    </row>
    <row r="1140" spans="1:4" x14ac:dyDescent="0.25">
      <c r="A1140" t="s">
        <v>899</v>
      </c>
      <c r="B1140" t="s">
        <v>898</v>
      </c>
      <c r="C1140" s="31">
        <v>44895</v>
      </c>
      <c r="D1140" s="13">
        <v>5862.9870000000001</v>
      </c>
    </row>
    <row r="1141" spans="1:4" x14ac:dyDescent="0.25">
      <c r="A1141" t="s">
        <v>616</v>
      </c>
      <c r="B1141" t="s">
        <v>150</v>
      </c>
      <c r="C1141" s="31">
        <v>44895</v>
      </c>
      <c r="D1141" s="13">
        <v>6514.9809999999998</v>
      </c>
    </row>
    <row r="1142" spans="1:4" x14ac:dyDescent="0.25">
      <c r="A1142" t="s">
        <v>560</v>
      </c>
      <c r="B1142" t="s">
        <v>559</v>
      </c>
      <c r="C1142" s="31">
        <v>44895</v>
      </c>
      <c r="D1142" s="13">
        <v>781.98900000000003</v>
      </c>
    </row>
    <row r="1143" spans="1:4" x14ac:dyDescent="0.25">
      <c r="A1143" t="s">
        <v>430</v>
      </c>
      <c r="B1143" t="s">
        <v>429</v>
      </c>
      <c r="C1143" s="31">
        <v>44895</v>
      </c>
      <c r="D1143" s="13">
        <v>1400</v>
      </c>
    </row>
    <row r="1144" spans="1:4" x14ac:dyDescent="0.25">
      <c r="A1144" t="s">
        <v>541</v>
      </c>
      <c r="B1144" t="s">
        <v>540</v>
      </c>
      <c r="C1144" s="31">
        <v>44895</v>
      </c>
      <c r="D1144" s="13">
        <v>3070</v>
      </c>
    </row>
    <row r="1145" spans="1:4" x14ac:dyDescent="0.25">
      <c r="A1145" t="s">
        <v>125</v>
      </c>
      <c r="B1145" t="s">
        <v>126</v>
      </c>
      <c r="C1145" s="31">
        <v>44895</v>
      </c>
      <c r="D1145" s="13">
        <v>7930.6989999999996</v>
      </c>
    </row>
    <row r="1146" spans="1:4" x14ac:dyDescent="0.25">
      <c r="A1146" t="s">
        <v>322</v>
      </c>
      <c r="B1146" t="s">
        <v>321</v>
      </c>
      <c r="C1146" s="31">
        <v>44895</v>
      </c>
      <c r="D1146" s="13">
        <v>4288.3670000000002</v>
      </c>
    </row>
    <row r="1147" spans="1:4" x14ac:dyDescent="0.25">
      <c r="A1147" t="s">
        <v>130</v>
      </c>
      <c r="B1147" t="s">
        <v>131</v>
      </c>
      <c r="C1147" s="31">
        <v>44895</v>
      </c>
      <c r="D1147" s="13">
        <v>4458.0820000000003</v>
      </c>
    </row>
    <row r="1148" spans="1:4" x14ac:dyDescent="0.25">
      <c r="A1148" t="s">
        <v>117</v>
      </c>
      <c r="B1148" t="s">
        <v>118</v>
      </c>
      <c r="C1148" s="31">
        <v>44895</v>
      </c>
      <c r="D1148" s="13">
        <v>1409.3330000000001</v>
      </c>
    </row>
    <row r="1149" spans="1:4" x14ac:dyDescent="0.25">
      <c r="A1149" t="s">
        <v>130</v>
      </c>
      <c r="B1149" t="s">
        <v>131</v>
      </c>
      <c r="C1149" s="31">
        <v>44895</v>
      </c>
      <c r="D1149" s="13">
        <v>4000</v>
      </c>
    </row>
    <row r="1150" spans="1:4" x14ac:dyDescent="0.25">
      <c r="A1150" t="s">
        <v>364</v>
      </c>
      <c r="B1150" t="s">
        <v>363</v>
      </c>
      <c r="C1150" s="31">
        <v>44895</v>
      </c>
      <c r="D1150" s="13">
        <v>5000</v>
      </c>
    </row>
    <row r="1151" spans="1:4" x14ac:dyDescent="0.25">
      <c r="A1151" t="s">
        <v>962</v>
      </c>
      <c r="B1151" t="s">
        <v>961</v>
      </c>
      <c r="C1151" s="31">
        <v>44895</v>
      </c>
      <c r="D1151" s="13">
        <v>500</v>
      </c>
    </row>
    <row r="1152" spans="1:4" x14ac:dyDescent="0.25">
      <c r="A1152" t="s">
        <v>180</v>
      </c>
      <c r="B1152" t="s">
        <v>181</v>
      </c>
      <c r="C1152" s="31">
        <v>44895</v>
      </c>
      <c r="D1152" s="13">
        <v>6124.5</v>
      </c>
    </row>
    <row r="1153" spans="1:4" x14ac:dyDescent="0.25">
      <c r="A1153" t="s">
        <v>119</v>
      </c>
      <c r="B1153" t="s">
        <v>120</v>
      </c>
      <c r="C1153" s="31">
        <v>44895</v>
      </c>
      <c r="D1153" s="13">
        <v>5000</v>
      </c>
    </row>
    <row r="1154" spans="1:4" x14ac:dyDescent="0.25">
      <c r="A1154" t="s">
        <v>460</v>
      </c>
      <c r="B1154" t="s">
        <v>459</v>
      </c>
      <c r="C1154" s="31">
        <v>44895</v>
      </c>
      <c r="D1154" s="13">
        <v>10745.128000000001</v>
      </c>
    </row>
    <row r="1155" spans="1:4" x14ac:dyDescent="0.25">
      <c r="A1155" t="s">
        <v>380</v>
      </c>
      <c r="B1155" t="s">
        <v>379</v>
      </c>
      <c r="C1155" s="31">
        <v>44895</v>
      </c>
      <c r="D1155" s="13">
        <v>3504.2190000000001</v>
      </c>
    </row>
    <row r="1156" spans="1:4" x14ac:dyDescent="0.25">
      <c r="A1156" t="s">
        <v>620</v>
      </c>
      <c r="B1156" t="s">
        <v>619</v>
      </c>
      <c r="C1156" s="31">
        <v>44895</v>
      </c>
      <c r="D1156" s="13">
        <v>1806.79</v>
      </c>
    </row>
    <row r="1157" spans="1:4" x14ac:dyDescent="0.25">
      <c r="A1157" t="s">
        <v>1159</v>
      </c>
      <c r="B1157" t="s">
        <v>1160</v>
      </c>
      <c r="C1157" s="31">
        <v>44895</v>
      </c>
      <c r="D1157" s="13">
        <v>317.70499999999998</v>
      </c>
    </row>
    <row r="1158" spans="1:4" x14ac:dyDescent="0.25">
      <c r="A1158" t="s">
        <v>303</v>
      </c>
      <c r="B1158" t="s">
        <v>106</v>
      </c>
      <c r="C1158" s="31">
        <v>44895</v>
      </c>
      <c r="D1158" s="13">
        <v>7434.5749999999998</v>
      </c>
    </row>
    <row r="1159" spans="1:4" x14ac:dyDescent="0.25">
      <c r="A1159" t="s">
        <v>309</v>
      </c>
      <c r="B1159" t="s">
        <v>267</v>
      </c>
      <c r="C1159" s="31">
        <v>44895</v>
      </c>
      <c r="D1159" s="13">
        <v>4035</v>
      </c>
    </row>
    <row r="1160" spans="1:4" x14ac:dyDescent="0.25">
      <c r="A1160" t="s">
        <v>542</v>
      </c>
      <c r="B1160" t="s">
        <v>200</v>
      </c>
      <c r="C1160" s="31">
        <v>44895</v>
      </c>
      <c r="D1160" s="13">
        <v>970</v>
      </c>
    </row>
    <row r="1161" spans="1:4" x14ac:dyDescent="0.25">
      <c r="A1161" t="s">
        <v>917</v>
      </c>
      <c r="B1161" t="s">
        <v>916</v>
      </c>
      <c r="C1161" s="31">
        <v>44895</v>
      </c>
      <c r="D1161" s="13">
        <v>2255.741</v>
      </c>
    </row>
    <row r="1162" spans="1:4" x14ac:dyDescent="0.25">
      <c r="A1162" t="s">
        <v>761</v>
      </c>
      <c r="B1162" t="s">
        <v>760</v>
      </c>
      <c r="C1162" s="31">
        <v>44895</v>
      </c>
      <c r="D1162" s="13">
        <v>1306.08</v>
      </c>
    </row>
    <row r="1163" spans="1:4" x14ac:dyDescent="0.25">
      <c r="A1163" t="s">
        <v>461</v>
      </c>
      <c r="B1163" t="s">
        <v>161</v>
      </c>
      <c r="C1163" s="31">
        <v>44895</v>
      </c>
      <c r="D1163" s="13">
        <v>5000</v>
      </c>
    </row>
    <row r="1164" spans="1:4" x14ac:dyDescent="0.25">
      <c r="A1164" t="s">
        <v>348</v>
      </c>
      <c r="B1164" t="s">
        <v>347</v>
      </c>
      <c r="C1164" s="31">
        <v>44895</v>
      </c>
      <c r="D1164" s="13">
        <v>231.79900000000001</v>
      </c>
    </row>
    <row r="1165" spans="1:4" x14ac:dyDescent="0.25">
      <c r="A1165" t="s">
        <v>1035</v>
      </c>
      <c r="B1165" t="s">
        <v>1036</v>
      </c>
      <c r="C1165" s="31">
        <v>44895</v>
      </c>
      <c r="D1165" s="13">
        <v>2354.7040000000002</v>
      </c>
    </row>
    <row r="1166" spans="1:4" x14ac:dyDescent="0.25">
      <c r="A1166" t="s">
        <v>255</v>
      </c>
      <c r="B1166" t="s">
        <v>104</v>
      </c>
      <c r="C1166" s="31">
        <v>44895</v>
      </c>
      <c r="D1166" s="13">
        <v>9000</v>
      </c>
    </row>
    <row r="1167" spans="1:4" x14ac:dyDescent="0.25">
      <c r="A1167" t="s">
        <v>393</v>
      </c>
      <c r="B1167" t="s">
        <v>159</v>
      </c>
      <c r="C1167" s="31">
        <v>44895</v>
      </c>
      <c r="D1167" s="13">
        <v>13687.383</v>
      </c>
    </row>
    <row r="1168" spans="1:4" x14ac:dyDescent="0.25">
      <c r="A1168" t="s">
        <v>492</v>
      </c>
      <c r="B1168" t="s">
        <v>189</v>
      </c>
      <c r="C1168" s="31">
        <v>44895</v>
      </c>
      <c r="D1168" s="13">
        <v>2005.3009999999999</v>
      </c>
    </row>
    <row r="1169" spans="1:4" x14ac:dyDescent="0.25">
      <c r="A1169" t="s">
        <v>112</v>
      </c>
      <c r="B1169" t="s">
        <v>113</v>
      </c>
      <c r="C1169" s="31">
        <v>44895</v>
      </c>
      <c r="D1169" s="13">
        <v>1115.57</v>
      </c>
    </row>
    <row r="1170" spans="1:4" x14ac:dyDescent="0.25">
      <c r="A1170" t="s">
        <v>642</v>
      </c>
      <c r="B1170" t="s">
        <v>641</v>
      </c>
      <c r="C1170" s="31">
        <v>44895</v>
      </c>
      <c r="D1170" s="13">
        <v>1235.203</v>
      </c>
    </row>
    <row r="1171" spans="1:4" x14ac:dyDescent="0.25">
      <c r="A1171" t="s">
        <v>598</v>
      </c>
      <c r="B1171" t="s">
        <v>599</v>
      </c>
      <c r="C1171" s="31">
        <v>44895</v>
      </c>
      <c r="D1171" s="13">
        <v>1375.1690000000001</v>
      </c>
    </row>
    <row r="1172" spans="1:4" x14ac:dyDescent="0.25">
      <c r="A1172" t="s">
        <v>677</v>
      </c>
      <c r="B1172" t="s">
        <v>676</v>
      </c>
      <c r="C1172" s="31">
        <v>44895</v>
      </c>
      <c r="D1172" s="13">
        <v>742.80600000000004</v>
      </c>
    </row>
    <row r="1173" spans="1:4" x14ac:dyDescent="0.25">
      <c r="A1173" t="s">
        <v>317</v>
      </c>
      <c r="B1173" t="s">
        <v>256</v>
      </c>
      <c r="C1173" s="31">
        <v>44895</v>
      </c>
      <c r="D1173" s="13">
        <v>10192.120999999999</v>
      </c>
    </row>
    <row r="1174" spans="1:4" x14ac:dyDescent="0.25">
      <c r="A1174" t="s">
        <v>1163</v>
      </c>
      <c r="B1174" t="s">
        <v>1164</v>
      </c>
      <c r="C1174" s="31">
        <v>44895</v>
      </c>
      <c r="D1174" s="13">
        <v>6372.84</v>
      </c>
    </row>
    <row r="1175" spans="1:4" x14ac:dyDescent="0.25">
      <c r="A1175" t="s">
        <v>738</v>
      </c>
      <c r="B1175" t="s">
        <v>737</v>
      </c>
      <c r="C1175" s="31">
        <v>44895</v>
      </c>
      <c r="D1175" s="13">
        <v>2436.6010000000001</v>
      </c>
    </row>
    <row r="1176" spans="1:4" x14ac:dyDescent="0.25">
      <c r="A1176" t="s">
        <v>1165</v>
      </c>
      <c r="B1176" t="s">
        <v>1166</v>
      </c>
      <c r="C1176" s="31">
        <v>44895</v>
      </c>
      <c r="D1176" s="13">
        <v>3712.4079999999999</v>
      </c>
    </row>
    <row r="1177" spans="1:4" x14ac:dyDescent="0.25">
      <c r="A1177" t="s">
        <v>544</v>
      </c>
      <c r="B1177" t="s">
        <v>543</v>
      </c>
      <c r="C1177" s="31">
        <v>44895</v>
      </c>
      <c r="D1177" s="13">
        <v>4000</v>
      </c>
    </row>
    <row r="1178" spans="1:4" x14ac:dyDescent="0.25">
      <c r="A1178" t="s">
        <v>512</v>
      </c>
      <c r="B1178" t="s">
        <v>511</v>
      </c>
      <c r="C1178" s="31">
        <v>44895</v>
      </c>
      <c r="D1178" s="13">
        <v>996.50099999999998</v>
      </c>
    </row>
    <row r="1179" spans="1:4" x14ac:dyDescent="0.25">
      <c r="A1179" t="s">
        <v>1161</v>
      </c>
      <c r="B1179" t="s">
        <v>1162</v>
      </c>
      <c r="C1179" s="31">
        <v>44895</v>
      </c>
      <c r="D1179" s="13">
        <v>2454.538</v>
      </c>
    </row>
    <row r="1180" spans="1:4" x14ac:dyDescent="0.25">
      <c r="A1180" t="s">
        <v>502</v>
      </c>
      <c r="B1180" t="s">
        <v>501</v>
      </c>
      <c r="C1180" s="31">
        <v>44895</v>
      </c>
      <c r="D1180" s="13">
        <v>1203.0119999999999</v>
      </c>
    </row>
    <row r="1181" spans="1:4" x14ac:dyDescent="0.25">
      <c r="A1181" t="s">
        <v>757</v>
      </c>
      <c r="B1181" t="s">
        <v>756</v>
      </c>
      <c r="C1181" s="31">
        <v>44895</v>
      </c>
      <c r="D1181" s="13">
        <v>4000</v>
      </c>
    </row>
    <row r="1182" spans="1:4" x14ac:dyDescent="0.25">
      <c r="A1182" t="s">
        <v>482</v>
      </c>
      <c r="B1182" t="s">
        <v>107</v>
      </c>
      <c r="C1182" s="31">
        <v>44895</v>
      </c>
      <c r="D1182" s="13">
        <v>4230.5320000000002</v>
      </c>
    </row>
    <row r="1183" spans="1:4" x14ac:dyDescent="0.25">
      <c r="A1183" t="s">
        <v>306</v>
      </c>
      <c r="B1183" t="s">
        <v>115</v>
      </c>
      <c r="C1183" s="31">
        <v>44895</v>
      </c>
      <c r="D1183" s="13">
        <v>3204.0529999999999</v>
      </c>
    </row>
    <row r="1184" spans="1:4" x14ac:dyDescent="0.25">
      <c r="A1184" t="s">
        <v>575</v>
      </c>
      <c r="B1184" t="s">
        <v>574</v>
      </c>
      <c r="C1184" s="31">
        <v>44895</v>
      </c>
      <c r="D1184" s="13">
        <v>11993.718999999999</v>
      </c>
    </row>
    <row r="1185" spans="1:4" x14ac:dyDescent="0.25">
      <c r="A1185" t="s">
        <v>307</v>
      </c>
      <c r="B1185" t="s">
        <v>141</v>
      </c>
      <c r="C1185" s="31">
        <v>44895</v>
      </c>
      <c r="D1185" s="13">
        <v>2922.7559999999999</v>
      </c>
    </row>
    <row r="1186" spans="1:4" x14ac:dyDescent="0.25">
      <c r="A1186" t="s">
        <v>462</v>
      </c>
      <c r="B1186" t="s">
        <v>162</v>
      </c>
      <c r="C1186" s="31">
        <v>44895</v>
      </c>
      <c r="D1186" s="13">
        <v>19187.285</v>
      </c>
    </row>
    <row r="1187" spans="1:4" x14ac:dyDescent="0.25">
      <c r="A1187" t="s">
        <v>505</v>
      </c>
      <c r="B1187" t="s">
        <v>103</v>
      </c>
      <c r="C1187" s="31">
        <v>44895</v>
      </c>
      <c r="D1187" s="13">
        <v>2179.328</v>
      </c>
    </row>
    <row r="1188" spans="1:4" x14ac:dyDescent="0.25">
      <c r="A1188" t="s">
        <v>1210</v>
      </c>
      <c r="B1188" t="s">
        <v>149</v>
      </c>
      <c r="C1188" s="31">
        <v>44895</v>
      </c>
      <c r="D1188" s="13">
        <v>1176.9880000000001</v>
      </c>
    </row>
    <row r="1189" spans="1:4" x14ac:dyDescent="0.25">
      <c r="A1189" t="s">
        <v>1209</v>
      </c>
      <c r="B1189" t="s">
        <v>147</v>
      </c>
      <c r="C1189" s="31">
        <v>44895</v>
      </c>
      <c r="D1189" s="13">
        <v>2500</v>
      </c>
    </row>
    <row r="1190" spans="1:4" x14ac:dyDescent="0.25">
      <c r="A1190" t="s">
        <v>726</v>
      </c>
      <c r="B1190" t="s">
        <v>725</v>
      </c>
      <c r="C1190" s="31">
        <v>44895</v>
      </c>
      <c r="D1190" s="13">
        <v>2990.0920000000001</v>
      </c>
    </row>
    <row r="1191" spans="1:4" x14ac:dyDescent="0.25">
      <c r="A1191" t="s">
        <v>121</v>
      </c>
      <c r="B1191" t="s">
        <v>122</v>
      </c>
      <c r="C1191" s="31">
        <v>44895</v>
      </c>
      <c r="D1191" s="13">
        <v>1432.933</v>
      </c>
    </row>
    <row r="1192" spans="1:4" x14ac:dyDescent="0.25">
      <c r="A1192" t="s">
        <v>153</v>
      </c>
      <c r="B1192" t="s">
        <v>154</v>
      </c>
      <c r="C1192" s="31">
        <v>44895</v>
      </c>
      <c r="D1192" s="13">
        <v>5914.0709999999999</v>
      </c>
    </row>
    <row r="1193" spans="1:4" x14ac:dyDescent="0.25">
      <c r="A1193" t="s">
        <v>204</v>
      </c>
      <c r="B1193" t="s">
        <v>205</v>
      </c>
      <c r="C1193" s="31">
        <v>44895</v>
      </c>
      <c r="D1193" s="13">
        <v>10144.781000000001</v>
      </c>
    </row>
    <row r="1194" spans="1:4" x14ac:dyDescent="0.25">
      <c r="A1194" t="s">
        <v>175</v>
      </c>
      <c r="B1194" t="s">
        <v>176</v>
      </c>
      <c r="C1194" s="31">
        <v>44895</v>
      </c>
      <c r="D1194" s="13">
        <v>6819.7560000000003</v>
      </c>
    </row>
    <row r="1195" spans="1:4" x14ac:dyDescent="0.25">
      <c r="A1195" t="s">
        <v>346</v>
      </c>
      <c r="B1195" t="s">
        <v>345</v>
      </c>
      <c r="C1195" s="31">
        <v>44895</v>
      </c>
      <c r="D1195" s="13">
        <v>1754.4659999999999</v>
      </c>
    </row>
    <row r="1196" spans="1:4" x14ac:dyDescent="0.25">
      <c r="A1196" t="s">
        <v>252</v>
      </c>
      <c r="B1196" t="s">
        <v>251</v>
      </c>
      <c r="C1196" s="31">
        <v>44895</v>
      </c>
      <c r="D1196" s="13">
        <v>4350.5950000000003</v>
      </c>
    </row>
    <row r="1197" spans="1:4" x14ac:dyDescent="0.25">
      <c r="A1197" t="s">
        <v>108</v>
      </c>
      <c r="B1197" t="s">
        <v>109</v>
      </c>
      <c r="C1197" s="31">
        <v>44895</v>
      </c>
      <c r="D1197" s="13">
        <v>2400</v>
      </c>
    </row>
    <row r="1198" spans="1:4" x14ac:dyDescent="0.25">
      <c r="A1198" t="s">
        <v>155</v>
      </c>
      <c r="B1198" t="s">
        <v>156</v>
      </c>
      <c r="C1198" s="31">
        <v>44895</v>
      </c>
      <c r="D1198" s="13">
        <v>966.85299999999995</v>
      </c>
    </row>
    <row r="1199" spans="1:4" x14ac:dyDescent="0.25">
      <c r="A1199" t="s">
        <v>110</v>
      </c>
      <c r="B1199" t="s">
        <v>111</v>
      </c>
      <c r="C1199" s="31">
        <v>44895</v>
      </c>
      <c r="D1199" s="13">
        <v>2275</v>
      </c>
    </row>
    <row r="1200" spans="1:4" x14ac:dyDescent="0.25">
      <c r="A1200" t="s">
        <v>405</v>
      </c>
      <c r="B1200" t="s">
        <v>404</v>
      </c>
      <c r="C1200" s="31">
        <v>44895</v>
      </c>
      <c r="D1200" s="13">
        <v>2083.1080000000002</v>
      </c>
    </row>
    <row r="1201" spans="1:4" ht="15.75" thickBot="1" x14ac:dyDescent="0.3">
      <c r="A1201" t="s">
        <v>286</v>
      </c>
      <c r="B1201" t="s">
        <v>285</v>
      </c>
      <c r="C1201" s="31">
        <v>44895</v>
      </c>
      <c r="D1201" s="13">
        <v>4381.7950000000001</v>
      </c>
    </row>
    <row r="1202" spans="1:4" ht="15.75" thickBot="1" x14ac:dyDescent="0.3">
      <c r="A1202" s="672" t="s">
        <v>831</v>
      </c>
      <c r="B1202" s="673"/>
      <c r="C1202" s="674"/>
      <c r="D1202" s="310">
        <f>SUM(D799:D1201)</f>
        <v>1235417.0309999995</v>
      </c>
    </row>
    <row r="1203" spans="1:4" x14ac:dyDescent="0.25">
      <c r="A1203" t="s">
        <v>352</v>
      </c>
      <c r="B1203" t="s">
        <v>351</v>
      </c>
      <c r="C1203" s="31">
        <v>44896</v>
      </c>
      <c r="D1203" s="13">
        <v>8256.4480000000003</v>
      </c>
    </row>
    <row r="1204" spans="1:4" x14ac:dyDescent="0.25">
      <c r="A1204" t="s">
        <v>686</v>
      </c>
      <c r="B1204" t="s">
        <v>687</v>
      </c>
      <c r="C1204" s="31">
        <v>44896</v>
      </c>
      <c r="D1204" s="13">
        <v>10282.078</v>
      </c>
    </row>
    <row r="1205" spans="1:4" x14ac:dyDescent="0.25">
      <c r="A1205" t="s">
        <v>171</v>
      </c>
      <c r="B1205" t="s">
        <v>172</v>
      </c>
      <c r="C1205" s="31">
        <v>44896</v>
      </c>
      <c r="D1205" s="13">
        <v>1920.694</v>
      </c>
    </row>
    <row r="1206" spans="1:4" x14ac:dyDescent="0.25">
      <c r="A1206" t="s">
        <v>541</v>
      </c>
      <c r="B1206" t="s">
        <v>540</v>
      </c>
      <c r="C1206" s="31">
        <v>44896</v>
      </c>
      <c r="D1206" s="13">
        <v>3590</v>
      </c>
    </row>
    <row r="1207" spans="1:4" x14ac:dyDescent="0.25">
      <c r="A1207" t="s">
        <v>625</v>
      </c>
      <c r="B1207" t="s">
        <v>624</v>
      </c>
      <c r="C1207" s="31">
        <v>44897</v>
      </c>
      <c r="D1207" s="13">
        <v>590.274</v>
      </c>
    </row>
    <row r="1208" spans="1:4" x14ac:dyDescent="0.25">
      <c r="A1208" t="s">
        <v>504</v>
      </c>
      <c r="B1208" t="s">
        <v>503</v>
      </c>
      <c r="C1208" s="31">
        <v>44897</v>
      </c>
      <c r="D1208" s="13">
        <v>1000</v>
      </c>
    </row>
    <row r="1209" spans="1:4" x14ac:dyDescent="0.25">
      <c r="A1209" t="s">
        <v>382</v>
      </c>
      <c r="B1209" t="s">
        <v>381</v>
      </c>
      <c r="C1209" s="31">
        <v>44898</v>
      </c>
      <c r="D1209" s="13">
        <v>940</v>
      </c>
    </row>
    <row r="1210" spans="1:4" x14ac:dyDescent="0.25">
      <c r="A1210" t="s">
        <v>136</v>
      </c>
      <c r="B1210" t="s">
        <v>137</v>
      </c>
      <c r="C1210" s="31">
        <v>44898</v>
      </c>
      <c r="D1210" s="13">
        <v>1103.3620000000001</v>
      </c>
    </row>
    <row r="1211" spans="1:4" x14ac:dyDescent="0.25">
      <c r="A1211" t="s">
        <v>99</v>
      </c>
      <c r="B1211" t="s">
        <v>266</v>
      </c>
      <c r="C1211" s="31">
        <v>44900</v>
      </c>
      <c r="D1211" s="13">
        <v>3415.3240000000001</v>
      </c>
    </row>
    <row r="1212" spans="1:4" x14ac:dyDescent="0.25">
      <c r="A1212" t="s">
        <v>729</v>
      </c>
      <c r="B1212" t="s">
        <v>287</v>
      </c>
      <c r="C1212" s="31">
        <v>44900</v>
      </c>
      <c r="D1212" s="13">
        <v>950</v>
      </c>
    </row>
    <row r="1213" spans="1:4" x14ac:dyDescent="0.25">
      <c r="A1213" t="s">
        <v>625</v>
      </c>
      <c r="B1213" t="s">
        <v>624</v>
      </c>
      <c r="C1213" s="31">
        <v>44900</v>
      </c>
      <c r="D1213" s="13">
        <v>590.274</v>
      </c>
    </row>
    <row r="1214" spans="1:4" x14ac:dyDescent="0.25">
      <c r="A1214" t="s">
        <v>186</v>
      </c>
      <c r="B1214" t="s">
        <v>187</v>
      </c>
      <c r="C1214" s="31">
        <v>44900</v>
      </c>
      <c r="D1214" s="13">
        <v>9455.5789999999997</v>
      </c>
    </row>
    <row r="1215" spans="1:4" x14ac:dyDescent="0.25">
      <c r="A1215" t="s">
        <v>606</v>
      </c>
      <c r="B1215" t="s">
        <v>605</v>
      </c>
      <c r="C1215" s="31">
        <v>44900</v>
      </c>
      <c r="D1215" s="13">
        <v>6183.7179999999998</v>
      </c>
    </row>
    <row r="1216" spans="1:4" x14ac:dyDescent="0.25">
      <c r="A1216" t="s">
        <v>681</v>
      </c>
      <c r="B1216" t="s">
        <v>680</v>
      </c>
      <c r="C1216" s="31">
        <v>44900</v>
      </c>
      <c r="D1216" s="13">
        <v>2000</v>
      </c>
    </row>
    <row r="1217" spans="1:4" x14ac:dyDescent="0.25">
      <c r="A1217" t="s">
        <v>674</v>
      </c>
      <c r="B1217" t="s">
        <v>673</v>
      </c>
      <c r="C1217" s="31">
        <v>44900</v>
      </c>
      <c r="D1217" s="13">
        <v>570</v>
      </c>
    </row>
    <row r="1218" spans="1:4" x14ac:dyDescent="0.25">
      <c r="A1218" t="s">
        <v>541</v>
      </c>
      <c r="B1218" t="s">
        <v>540</v>
      </c>
      <c r="C1218" s="31">
        <v>44900</v>
      </c>
      <c r="D1218" s="13">
        <v>3148</v>
      </c>
    </row>
    <row r="1219" spans="1:4" x14ac:dyDescent="0.25">
      <c r="A1219" t="s">
        <v>136</v>
      </c>
      <c r="B1219" t="s">
        <v>137</v>
      </c>
      <c r="C1219" s="31">
        <v>44900</v>
      </c>
      <c r="D1219" s="13">
        <v>930</v>
      </c>
    </row>
    <row r="1220" spans="1:4" x14ac:dyDescent="0.25">
      <c r="A1220" t="s">
        <v>117</v>
      </c>
      <c r="B1220" t="s">
        <v>118</v>
      </c>
      <c r="C1220" s="31">
        <v>44900</v>
      </c>
      <c r="D1220" s="13">
        <v>1409.3330000000001</v>
      </c>
    </row>
    <row r="1221" spans="1:4" x14ac:dyDescent="0.25">
      <c r="A1221" t="s">
        <v>125</v>
      </c>
      <c r="B1221" t="s">
        <v>126</v>
      </c>
      <c r="C1221" s="31">
        <v>44900</v>
      </c>
      <c r="D1221" s="13">
        <v>7800</v>
      </c>
    </row>
    <row r="1222" spans="1:4" x14ac:dyDescent="0.25">
      <c r="A1222" t="s">
        <v>815</v>
      </c>
      <c r="B1222" t="s">
        <v>814</v>
      </c>
      <c r="C1222" s="31">
        <v>44900</v>
      </c>
      <c r="D1222" s="13">
        <v>2262.6840000000002</v>
      </c>
    </row>
    <row r="1223" spans="1:4" x14ac:dyDescent="0.25">
      <c r="A1223" t="s">
        <v>465</v>
      </c>
      <c r="B1223" t="s">
        <v>191</v>
      </c>
      <c r="C1223" s="31">
        <v>44900</v>
      </c>
      <c r="D1223" s="13">
        <v>15852.773999999999</v>
      </c>
    </row>
    <row r="1224" spans="1:4" x14ac:dyDescent="0.25">
      <c r="A1224" t="s">
        <v>620</v>
      </c>
      <c r="B1224" t="s">
        <v>619</v>
      </c>
      <c r="C1224" s="31">
        <v>44900</v>
      </c>
      <c r="D1224" s="13">
        <v>1806.79</v>
      </c>
    </row>
    <row r="1225" spans="1:4" x14ac:dyDescent="0.25">
      <c r="A1225" t="s">
        <v>386</v>
      </c>
      <c r="B1225" t="s">
        <v>282</v>
      </c>
      <c r="C1225" s="31">
        <v>44900</v>
      </c>
      <c r="D1225" s="13">
        <v>3779.2910000000002</v>
      </c>
    </row>
    <row r="1226" spans="1:4" x14ac:dyDescent="0.25">
      <c r="A1226" t="s">
        <v>657</v>
      </c>
      <c r="B1226" t="s">
        <v>656</v>
      </c>
      <c r="C1226" s="31">
        <v>44900</v>
      </c>
      <c r="D1226" s="13">
        <v>7772.5640000000003</v>
      </c>
    </row>
    <row r="1227" spans="1:4" x14ac:dyDescent="0.25">
      <c r="A1227" t="s">
        <v>365</v>
      </c>
      <c r="B1227" t="s">
        <v>105</v>
      </c>
      <c r="C1227" s="31">
        <v>44900</v>
      </c>
      <c r="D1227" s="13">
        <v>2249.1669999999999</v>
      </c>
    </row>
    <row r="1228" spans="1:4" x14ac:dyDescent="0.25">
      <c r="A1228" t="s">
        <v>377</v>
      </c>
      <c r="B1228" t="s">
        <v>173</v>
      </c>
      <c r="C1228" s="31">
        <v>44900</v>
      </c>
      <c r="D1228" s="13">
        <v>1900</v>
      </c>
    </row>
    <row r="1229" spans="1:4" x14ac:dyDescent="0.25">
      <c r="A1229" t="s">
        <v>112</v>
      </c>
      <c r="B1229" t="s">
        <v>113</v>
      </c>
      <c r="C1229" s="31">
        <v>44900</v>
      </c>
      <c r="D1229" s="13">
        <v>1115.57</v>
      </c>
    </row>
    <row r="1230" spans="1:4" x14ac:dyDescent="0.25">
      <c r="A1230" t="s">
        <v>330</v>
      </c>
      <c r="B1230" t="s">
        <v>329</v>
      </c>
      <c r="C1230" s="31">
        <v>44900</v>
      </c>
      <c r="D1230" s="13">
        <v>1500</v>
      </c>
    </row>
    <row r="1231" spans="1:4" x14ac:dyDescent="0.25">
      <c r="A1231" t="s">
        <v>786</v>
      </c>
      <c r="B1231" t="s">
        <v>785</v>
      </c>
      <c r="C1231" s="31">
        <v>44900</v>
      </c>
      <c r="D1231" s="13">
        <v>8049.3919999999998</v>
      </c>
    </row>
    <row r="1232" spans="1:4" x14ac:dyDescent="0.25">
      <c r="A1232" t="s">
        <v>626</v>
      </c>
      <c r="B1232" t="s">
        <v>500</v>
      </c>
      <c r="C1232" s="31">
        <v>44900</v>
      </c>
      <c r="D1232" s="13">
        <v>2421.7570000000001</v>
      </c>
    </row>
    <row r="1233" spans="1:4" x14ac:dyDescent="0.25">
      <c r="A1233" t="s">
        <v>1014</v>
      </c>
      <c r="B1233" t="s">
        <v>1015</v>
      </c>
      <c r="C1233" s="31">
        <v>44900</v>
      </c>
      <c r="D1233" s="13">
        <v>1000</v>
      </c>
    </row>
    <row r="1234" spans="1:4" x14ac:dyDescent="0.25">
      <c r="A1234" t="s">
        <v>546</v>
      </c>
      <c r="B1234" t="s">
        <v>545</v>
      </c>
      <c r="C1234" s="31">
        <v>44900</v>
      </c>
      <c r="D1234" s="13">
        <v>2000</v>
      </c>
    </row>
    <row r="1235" spans="1:4" x14ac:dyDescent="0.25">
      <c r="A1235" t="s">
        <v>951</v>
      </c>
      <c r="B1235" t="s">
        <v>950</v>
      </c>
      <c r="C1235" s="31">
        <v>44900</v>
      </c>
      <c r="D1235" s="13">
        <v>1254.0329999999999</v>
      </c>
    </row>
    <row r="1236" spans="1:4" x14ac:dyDescent="0.25">
      <c r="A1236" t="s">
        <v>480</v>
      </c>
      <c r="B1236" t="s">
        <v>127</v>
      </c>
      <c r="C1236" s="31">
        <v>44900</v>
      </c>
      <c r="D1236" s="13">
        <v>1823.3019999999999</v>
      </c>
    </row>
    <row r="1237" spans="1:4" x14ac:dyDescent="0.25">
      <c r="A1237" t="s">
        <v>1167</v>
      </c>
      <c r="B1237" t="s">
        <v>1168</v>
      </c>
      <c r="C1237" s="31">
        <v>44900</v>
      </c>
      <c r="D1237" s="13">
        <v>1096.173</v>
      </c>
    </row>
    <row r="1238" spans="1:4" x14ac:dyDescent="0.25">
      <c r="A1238" t="s">
        <v>386</v>
      </c>
      <c r="B1238" t="s">
        <v>282</v>
      </c>
      <c r="C1238" s="31">
        <v>44900</v>
      </c>
      <c r="D1238" s="13">
        <v>6692.5140000000001</v>
      </c>
    </row>
    <row r="1239" spans="1:4" x14ac:dyDescent="0.25">
      <c r="A1239" t="s">
        <v>432</v>
      </c>
      <c r="B1239" t="s">
        <v>431</v>
      </c>
      <c r="C1239" s="31">
        <v>44901</v>
      </c>
      <c r="D1239" s="13">
        <v>1894.5329999999999</v>
      </c>
    </row>
    <row r="1240" spans="1:4" x14ac:dyDescent="0.25">
      <c r="A1240" t="s">
        <v>625</v>
      </c>
      <c r="B1240" t="s">
        <v>624</v>
      </c>
      <c r="C1240" s="31">
        <v>44902</v>
      </c>
      <c r="D1240" s="13">
        <v>590.274</v>
      </c>
    </row>
    <row r="1241" spans="1:4" x14ac:dyDescent="0.25">
      <c r="A1241" t="s">
        <v>125</v>
      </c>
      <c r="B1241" t="s">
        <v>126</v>
      </c>
      <c r="C1241" s="31">
        <v>44902</v>
      </c>
      <c r="D1241" s="13">
        <v>7800</v>
      </c>
    </row>
    <row r="1242" spans="1:4" x14ac:dyDescent="0.25">
      <c r="A1242" t="s">
        <v>456</v>
      </c>
      <c r="B1242" t="s">
        <v>455</v>
      </c>
      <c r="C1242" s="31">
        <v>44902</v>
      </c>
      <c r="D1242" s="13">
        <v>1385.827</v>
      </c>
    </row>
    <row r="1243" spans="1:4" x14ac:dyDescent="0.25">
      <c r="A1243" t="s">
        <v>825</v>
      </c>
      <c r="B1243" t="s">
        <v>824</v>
      </c>
      <c r="C1243" s="31">
        <v>44903</v>
      </c>
      <c r="D1243" s="13">
        <v>573.89700000000005</v>
      </c>
    </row>
    <row r="1244" spans="1:4" x14ac:dyDescent="0.25">
      <c r="A1244" t="s">
        <v>171</v>
      </c>
      <c r="B1244" t="s">
        <v>172</v>
      </c>
      <c r="C1244" s="31">
        <v>44903</v>
      </c>
      <c r="D1244" s="13">
        <v>1500</v>
      </c>
    </row>
    <row r="1245" spans="1:4" x14ac:dyDescent="0.25">
      <c r="A1245" t="s">
        <v>541</v>
      </c>
      <c r="B1245" t="s">
        <v>540</v>
      </c>
      <c r="C1245" s="31">
        <v>44903</v>
      </c>
      <c r="D1245" s="13">
        <v>3600</v>
      </c>
    </row>
    <row r="1246" spans="1:4" x14ac:dyDescent="0.25">
      <c r="A1246" t="s">
        <v>318</v>
      </c>
      <c r="B1246" t="s">
        <v>144</v>
      </c>
      <c r="C1246" s="31">
        <v>44903</v>
      </c>
      <c r="D1246" s="13">
        <v>1054.5</v>
      </c>
    </row>
    <row r="1247" spans="1:4" x14ac:dyDescent="0.25">
      <c r="A1247" t="s">
        <v>638</v>
      </c>
      <c r="B1247" t="s">
        <v>264</v>
      </c>
      <c r="C1247" s="31">
        <v>44904</v>
      </c>
      <c r="D1247" s="13">
        <v>3000</v>
      </c>
    </row>
    <row r="1248" spans="1:4" x14ac:dyDescent="0.25">
      <c r="A1248" t="s">
        <v>625</v>
      </c>
      <c r="B1248" t="s">
        <v>624</v>
      </c>
      <c r="C1248" s="31">
        <v>44904</v>
      </c>
      <c r="D1248" s="13">
        <v>590.274</v>
      </c>
    </row>
    <row r="1249" spans="1:4" x14ac:dyDescent="0.25">
      <c r="A1249" t="s">
        <v>99</v>
      </c>
      <c r="B1249" t="s">
        <v>266</v>
      </c>
      <c r="C1249" s="31">
        <v>44905</v>
      </c>
      <c r="D1249" s="13">
        <v>3350</v>
      </c>
    </row>
    <row r="1250" spans="1:4" x14ac:dyDescent="0.25">
      <c r="A1250" t="s">
        <v>382</v>
      </c>
      <c r="B1250" t="s">
        <v>381</v>
      </c>
      <c r="C1250" s="31">
        <v>44905</v>
      </c>
      <c r="D1250" s="13">
        <v>989.18799999999999</v>
      </c>
    </row>
    <row r="1251" spans="1:4" x14ac:dyDescent="0.25">
      <c r="A1251" t="s">
        <v>729</v>
      </c>
      <c r="B1251" t="s">
        <v>287</v>
      </c>
      <c r="C1251" s="31">
        <v>44905</v>
      </c>
      <c r="D1251" s="13">
        <v>998.65</v>
      </c>
    </row>
    <row r="1252" spans="1:4" x14ac:dyDescent="0.25">
      <c r="A1252" t="s">
        <v>96</v>
      </c>
      <c r="B1252" t="s">
        <v>97</v>
      </c>
      <c r="C1252" s="31">
        <v>44905</v>
      </c>
      <c r="D1252" s="13">
        <v>3143.7159999999999</v>
      </c>
    </row>
    <row r="1253" spans="1:4" x14ac:dyDescent="0.25">
      <c r="A1253" t="s">
        <v>96</v>
      </c>
      <c r="B1253" t="s">
        <v>97</v>
      </c>
      <c r="C1253" s="31">
        <v>44905</v>
      </c>
      <c r="D1253" s="13">
        <v>2500</v>
      </c>
    </row>
    <row r="1254" spans="1:4" x14ac:dyDescent="0.25">
      <c r="A1254" t="s">
        <v>499</v>
      </c>
      <c r="B1254" t="s">
        <v>498</v>
      </c>
      <c r="C1254" s="31">
        <v>44905</v>
      </c>
      <c r="D1254" s="13">
        <v>2643.4960000000001</v>
      </c>
    </row>
    <row r="1255" spans="1:4" x14ac:dyDescent="0.25">
      <c r="A1255" t="s">
        <v>319</v>
      </c>
      <c r="B1255" t="s">
        <v>314</v>
      </c>
      <c r="C1255" s="31">
        <v>44905</v>
      </c>
      <c r="D1255" s="13">
        <v>6400</v>
      </c>
    </row>
    <row r="1256" spans="1:4" x14ac:dyDescent="0.25">
      <c r="A1256" t="s">
        <v>132</v>
      </c>
      <c r="B1256" t="s">
        <v>133</v>
      </c>
      <c r="C1256" s="31">
        <v>44905</v>
      </c>
      <c r="D1256" s="13">
        <v>1578.2560000000001</v>
      </c>
    </row>
    <row r="1257" spans="1:4" x14ac:dyDescent="0.25">
      <c r="A1257" t="s">
        <v>117</v>
      </c>
      <c r="B1257" t="s">
        <v>118</v>
      </c>
      <c r="C1257" s="31">
        <v>44905</v>
      </c>
      <c r="D1257" s="13">
        <v>1409.3330000000001</v>
      </c>
    </row>
    <row r="1258" spans="1:4" x14ac:dyDescent="0.25">
      <c r="A1258" t="s">
        <v>560</v>
      </c>
      <c r="B1258" t="s">
        <v>559</v>
      </c>
      <c r="C1258" s="31">
        <v>44905</v>
      </c>
      <c r="D1258" s="13">
        <v>781.98900000000003</v>
      </c>
    </row>
    <row r="1259" spans="1:4" x14ac:dyDescent="0.25">
      <c r="A1259" t="s">
        <v>341</v>
      </c>
      <c r="B1259" t="s">
        <v>340</v>
      </c>
      <c r="C1259" s="31">
        <v>44905</v>
      </c>
      <c r="D1259" s="13">
        <v>4470.4780000000001</v>
      </c>
    </row>
    <row r="1260" spans="1:4" x14ac:dyDescent="0.25">
      <c r="A1260" t="s">
        <v>355</v>
      </c>
      <c r="B1260" t="s">
        <v>188</v>
      </c>
      <c r="C1260" s="31">
        <v>44905</v>
      </c>
      <c r="D1260" s="13">
        <v>1151.2</v>
      </c>
    </row>
    <row r="1261" spans="1:4" x14ac:dyDescent="0.25">
      <c r="A1261" t="s">
        <v>265</v>
      </c>
      <c r="B1261" t="s">
        <v>148</v>
      </c>
      <c r="C1261" s="31">
        <v>44905</v>
      </c>
      <c r="D1261" s="13">
        <v>9415.2790000000005</v>
      </c>
    </row>
    <row r="1262" spans="1:4" x14ac:dyDescent="0.25">
      <c r="A1262" t="s">
        <v>482</v>
      </c>
      <c r="B1262" t="s">
        <v>107</v>
      </c>
      <c r="C1262" s="31">
        <v>44905</v>
      </c>
      <c r="D1262" s="13">
        <v>3400</v>
      </c>
    </row>
    <row r="1263" spans="1:4" x14ac:dyDescent="0.25">
      <c r="A1263" t="s">
        <v>542</v>
      </c>
      <c r="B1263" t="s">
        <v>200</v>
      </c>
      <c r="C1263" s="31">
        <v>44905</v>
      </c>
      <c r="D1263" s="13">
        <v>982.89200000000005</v>
      </c>
    </row>
    <row r="1264" spans="1:4" x14ac:dyDescent="0.25">
      <c r="A1264" t="s">
        <v>945</v>
      </c>
      <c r="B1264" t="s">
        <v>944</v>
      </c>
      <c r="C1264" s="31">
        <v>44905</v>
      </c>
      <c r="D1264" s="13">
        <v>1000</v>
      </c>
    </row>
    <row r="1265" spans="1:4" x14ac:dyDescent="0.25">
      <c r="A1265" t="s">
        <v>1037</v>
      </c>
      <c r="B1265" t="s">
        <v>163</v>
      </c>
      <c r="C1265" s="31">
        <v>44905</v>
      </c>
      <c r="D1265" s="13">
        <v>1146.932</v>
      </c>
    </row>
    <row r="1266" spans="1:4" x14ac:dyDescent="0.25">
      <c r="A1266" t="s">
        <v>112</v>
      </c>
      <c r="B1266" t="s">
        <v>113</v>
      </c>
      <c r="C1266" s="31">
        <v>44905</v>
      </c>
      <c r="D1266" s="13">
        <v>1115.57</v>
      </c>
    </row>
    <row r="1267" spans="1:4" x14ac:dyDescent="0.25">
      <c r="A1267" t="s">
        <v>1014</v>
      </c>
      <c r="B1267" t="s">
        <v>1015</v>
      </c>
      <c r="C1267" s="31">
        <v>44905</v>
      </c>
      <c r="D1267" s="13">
        <v>1377.3610000000001</v>
      </c>
    </row>
    <row r="1268" spans="1:4" x14ac:dyDescent="0.25">
      <c r="A1268" t="s">
        <v>309</v>
      </c>
      <c r="B1268" t="s">
        <v>267</v>
      </c>
      <c r="C1268" s="31">
        <v>44905</v>
      </c>
      <c r="D1268" s="13">
        <v>4037.241</v>
      </c>
    </row>
    <row r="1269" spans="1:4" x14ac:dyDescent="0.25">
      <c r="A1269" t="s">
        <v>629</v>
      </c>
      <c r="B1269" t="s">
        <v>146</v>
      </c>
      <c r="C1269" s="31">
        <v>44905</v>
      </c>
      <c r="D1269" s="13">
        <v>7950.6729999999998</v>
      </c>
    </row>
    <row r="1270" spans="1:4" x14ac:dyDescent="0.25">
      <c r="A1270" t="s">
        <v>598</v>
      </c>
      <c r="B1270" t="s">
        <v>599</v>
      </c>
      <c r="C1270" s="31">
        <v>44905</v>
      </c>
      <c r="D1270" s="13">
        <v>1226</v>
      </c>
    </row>
    <row r="1271" spans="1:4" x14ac:dyDescent="0.25">
      <c r="A1271" t="s">
        <v>306</v>
      </c>
      <c r="B1271" t="s">
        <v>115</v>
      </c>
      <c r="C1271" s="31">
        <v>44905</v>
      </c>
      <c r="D1271" s="13">
        <v>3204.0529999999999</v>
      </c>
    </row>
    <row r="1272" spans="1:4" x14ac:dyDescent="0.25">
      <c r="A1272" t="s">
        <v>298</v>
      </c>
      <c r="B1272" t="s">
        <v>288</v>
      </c>
      <c r="C1272" s="31">
        <v>44905</v>
      </c>
      <c r="D1272" s="13">
        <v>6160.6660000000002</v>
      </c>
    </row>
    <row r="1273" spans="1:4" x14ac:dyDescent="0.25">
      <c r="A1273" t="s">
        <v>108</v>
      </c>
      <c r="B1273" t="s">
        <v>109</v>
      </c>
      <c r="C1273" s="31">
        <v>44905</v>
      </c>
      <c r="D1273" s="13">
        <v>2473.2150000000001</v>
      </c>
    </row>
    <row r="1274" spans="1:4" x14ac:dyDescent="0.25">
      <c r="A1274" t="s">
        <v>121</v>
      </c>
      <c r="B1274" t="s">
        <v>122</v>
      </c>
      <c r="C1274" s="31">
        <v>44905</v>
      </c>
      <c r="D1274" s="13">
        <v>1200</v>
      </c>
    </row>
    <row r="1275" spans="1:4" x14ac:dyDescent="0.25">
      <c r="A1275" t="s">
        <v>252</v>
      </c>
      <c r="B1275" t="s">
        <v>251</v>
      </c>
      <c r="C1275" s="31">
        <v>44905</v>
      </c>
      <c r="D1275" s="13">
        <v>4000</v>
      </c>
    </row>
    <row r="1276" spans="1:4" x14ac:dyDescent="0.25">
      <c r="A1276" t="s">
        <v>625</v>
      </c>
      <c r="B1276" t="s">
        <v>624</v>
      </c>
      <c r="C1276" s="31">
        <v>44907</v>
      </c>
      <c r="D1276" s="13">
        <v>590.274</v>
      </c>
    </row>
    <row r="1277" spans="1:4" x14ac:dyDescent="0.25">
      <c r="A1277" t="s">
        <v>458</v>
      </c>
      <c r="B1277" t="s">
        <v>457</v>
      </c>
      <c r="C1277" s="31">
        <v>44907</v>
      </c>
      <c r="D1277" s="13">
        <v>6586</v>
      </c>
    </row>
    <row r="1278" spans="1:4" x14ac:dyDescent="0.25">
      <c r="A1278" t="s">
        <v>177</v>
      </c>
      <c r="B1278" t="s">
        <v>98</v>
      </c>
      <c r="C1278" s="31">
        <v>44907</v>
      </c>
      <c r="D1278" s="13">
        <v>393.81200000000001</v>
      </c>
    </row>
    <row r="1279" spans="1:4" x14ac:dyDescent="0.25">
      <c r="A1279" t="s">
        <v>1102</v>
      </c>
      <c r="B1279" t="s">
        <v>1103</v>
      </c>
      <c r="C1279" s="31">
        <v>44907</v>
      </c>
      <c r="D1279" s="13">
        <v>1570.771</v>
      </c>
    </row>
    <row r="1280" spans="1:4" x14ac:dyDescent="0.25">
      <c r="A1280" t="s">
        <v>700</v>
      </c>
      <c r="B1280" t="s">
        <v>699</v>
      </c>
      <c r="C1280" s="31">
        <v>44908</v>
      </c>
      <c r="D1280" s="13">
        <v>1000</v>
      </c>
    </row>
    <row r="1281" spans="1:4" x14ac:dyDescent="0.25">
      <c r="A1281" t="s">
        <v>171</v>
      </c>
      <c r="B1281" t="s">
        <v>172</v>
      </c>
      <c r="C1281" s="31">
        <v>44908</v>
      </c>
      <c r="D1281" s="13">
        <v>1500</v>
      </c>
    </row>
    <row r="1282" spans="1:4" x14ac:dyDescent="0.25">
      <c r="A1282" t="s">
        <v>432</v>
      </c>
      <c r="B1282" t="s">
        <v>431</v>
      </c>
      <c r="C1282" s="31">
        <v>44908</v>
      </c>
      <c r="D1282" s="13">
        <v>1920</v>
      </c>
    </row>
    <row r="1283" spans="1:4" x14ac:dyDescent="0.25">
      <c r="A1283" t="s">
        <v>541</v>
      </c>
      <c r="B1283" t="s">
        <v>540</v>
      </c>
      <c r="C1283" s="31">
        <v>44908</v>
      </c>
      <c r="D1283" s="13">
        <v>3600</v>
      </c>
    </row>
    <row r="1284" spans="1:4" x14ac:dyDescent="0.25">
      <c r="A1284" t="s">
        <v>136</v>
      </c>
      <c r="B1284" t="s">
        <v>137</v>
      </c>
      <c r="C1284" s="31">
        <v>44908</v>
      </c>
      <c r="D1284" s="13">
        <v>1100</v>
      </c>
    </row>
    <row r="1285" spans="1:4" x14ac:dyDescent="0.25">
      <c r="A1285" t="s">
        <v>318</v>
      </c>
      <c r="B1285" t="s">
        <v>144</v>
      </c>
      <c r="C1285" s="31">
        <v>44908</v>
      </c>
      <c r="D1285" s="13">
        <v>1054.5</v>
      </c>
    </row>
    <row r="1286" spans="1:4" x14ac:dyDescent="0.25">
      <c r="A1286" t="s">
        <v>284</v>
      </c>
      <c r="B1286" t="s">
        <v>128</v>
      </c>
      <c r="C1286" s="31">
        <v>44908</v>
      </c>
      <c r="D1286" s="13">
        <v>800</v>
      </c>
    </row>
    <row r="1287" spans="1:4" x14ac:dyDescent="0.25">
      <c r="A1287" t="s">
        <v>625</v>
      </c>
      <c r="B1287" t="s">
        <v>624</v>
      </c>
      <c r="C1287" s="31">
        <v>44909</v>
      </c>
      <c r="D1287" s="13">
        <v>590.274</v>
      </c>
    </row>
    <row r="1288" spans="1:4" x14ac:dyDescent="0.25">
      <c r="A1288" t="s">
        <v>579</v>
      </c>
      <c r="B1288" t="s">
        <v>578</v>
      </c>
      <c r="C1288" s="31">
        <v>44909</v>
      </c>
      <c r="D1288" s="13">
        <v>3969.5390000000002</v>
      </c>
    </row>
    <row r="1289" spans="1:4" x14ac:dyDescent="0.25">
      <c r="A1289" t="s">
        <v>125</v>
      </c>
      <c r="B1289" t="s">
        <v>126</v>
      </c>
      <c r="C1289" s="31">
        <v>44909</v>
      </c>
      <c r="D1289" s="13">
        <v>7800</v>
      </c>
    </row>
    <row r="1290" spans="1:4" x14ac:dyDescent="0.25">
      <c r="A1290" t="s">
        <v>136</v>
      </c>
      <c r="B1290" t="s">
        <v>137</v>
      </c>
      <c r="C1290" s="31">
        <v>44909</v>
      </c>
      <c r="D1290" s="13">
        <v>920</v>
      </c>
    </row>
    <row r="1291" spans="1:4" x14ac:dyDescent="0.25">
      <c r="A1291" t="s">
        <v>296</v>
      </c>
      <c r="B1291" t="s">
        <v>287</v>
      </c>
      <c r="C1291" s="31">
        <v>44910</v>
      </c>
      <c r="D1291" s="13">
        <v>1200</v>
      </c>
    </row>
    <row r="1292" spans="1:4" x14ac:dyDescent="0.25">
      <c r="A1292" t="s">
        <v>296</v>
      </c>
      <c r="B1292" t="s">
        <v>287</v>
      </c>
      <c r="C1292" s="31">
        <v>44910</v>
      </c>
      <c r="D1292" s="13">
        <v>1200</v>
      </c>
    </row>
    <row r="1293" spans="1:4" x14ac:dyDescent="0.25">
      <c r="A1293" t="s">
        <v>296</v>
      </c>
      <c r="B1293" t="s">
        <v>287</v>
      </c>
      <c r="C1293" s="31">
        <v>44910</v>
      </c>
      <c r="D1293" s="13">
        <v>1200</v>
      </c>
    </row>
    <row r="1294" spans="1:4" x14ac:dyDescent="0.25">
      <c r="A1294" t="s">
        <v>296</v>
      </c>
      <c r="B1294" t="s">
        <v>287</v>
      </c>
      <c r="C1294" s="31">
        <v>44910</v>
      </c>
      <c r="D1294" s="13">
        <v>1200</v>
      </c>
    </row>
    <row r="1295" spans="1:4" x14ac:dyDescent="0.25">
      <c r="A1295" t="s">
        <v>700</v>
      </c>
      <c r="B1295" t="s">
        <v>699</v>
      </c>
      <c r="C1295" s="31">
        <v>44910</v>
      </c>
      <c r="D1295" s="13">
        <v>1000</v>
      </c>
    </row>
    <row r="1296" spans="1:4" x14ac:dyDescent="0.25">
      <c r="A1296" t="s">
        <v>418</v>
      </c>
      <c r="B1296" t="s">
        <v>417</v>
      </c>
      <c r="C1296" s="31">
        <v>44910</v>
      </c>
      <c r="D1296" s="13">
        <v>3696.5909999999999</v>
      </c>
    </row>
    <row r="1297" spans="1:4" x14ac:dyDescent="0.25">
      <c r="A1297" t="s">
        <v>186</v>
      </c>
      <c r="B1297" t="s">
        <v>187</v>
      </c>
      <c r="C1297" s="31">
        <v>44910</v>
      </c>
      <c r="D1297" s="13">
        <v>7273.1989999999996</v>
      </c>
    </row>
    <row r="1298" spans="1:4" x14ac:dyDescent="0.25">
      <c r="A1298" t="s">
        <v>715</v>
      </c>
      <c r="B1298" t="s">
        <v>714</v>
      </c>
      <c r="C1298" s="31">
        <v>44910</v>
      </c>
      <c r="D1298" s="13">
        <v>2426.0830000000001</v>
      </c>
    </row>
    <row r="1299" spans="1:4" x14ac:dyDescent="0.25">
      <c r="A1299" t="s">
        <v>717</v>
      </c>
      <c r="B1299" t="s">
        <v>716</v>
      </c>
      <c r="C1299" s="31">
        <v>44910</v>
      </c>
      <c r="D1299" s="13">
        <v>3905.79</v>
      </c>
    </row>
    <row r="1300" spans="1:4" x14ac:dyDescent="0.25">
      <c r="A1300" t="s">
        <v>151</v>
      </c>
      <c r="B1300" t="s">
        <v>152</v>
      </c>
      <c r="C1300" s="31">
        <v>44910</v>
      </c>
      <c r="D1300" s="13">
        <v>2623.6419999999998</v>
      </c>
    </row>
    <row r="1301" spans="1:4" x14ac:dyDescent="0.25">
      <c r="A1301" t="s">
        <v>825</v>
      </c>
      <c r="B1301" t="s">
        <v>824</v>
      </c>
      <c r="C1301" s="31">
        <v>44910</v>
      </c>
      <c r="D1301" s="13">
        <v>500</v>
      </c>
    </row>
    <row r="1302" spans="1:4" x14ac:dyDescent="0.25">
      <c r="A1302" t="s">
        <v>458</v>
      </c>
      <c r="B1302" t="s">
        <v>457</v>
      </c>
      <c r="C1302" s="31">
        <v>44910</v>
      </c>
      <c r="D1302" s="13">
        <v>1480</v>
      </c>
    </row>
    <row r="1303" spans="1:4" x14ac:dyDescent="0.25">
      <c r="A1303" t="s">
        <v>847</v>
      </c>
      <c r="B1303" t="s">
        <v>886</v>
      </c>
      <c r="C1303" s="31">
        <v>44910</v>
      </c>
      <c r="D1303" s="13">
        <v>1872.6790000000001</v>
      </c>
    </row>
    <row r="1304" spans="1:4" x14ac:dyDescent="0.25">
      <c r="A1304" t="s">
        <v>364</v>
      </c>
      <c r="B1304" t="s">
        <v>363</v>
      </c>
      <c r="C1304" s="31">
        <v>44910</v>
      </c>
      <c r="D1304" s="13">
        <v>5000</v>
      </c>
    </row>
    <row r="1305" spans="1:4" x14ac:dyDescent="0.25">
      <c r="A1305" t="s">
        <v>117</v>
      </c>
      <c r="B1305" t="s">
        <v>118</v>
      </c>
      <c r="C1305" s="31">
        <v>44910</v>
      </c>
      <c r="D1305" s="13">
        <v>1409.335</v>
      </c>
    </row>
    <row r="1306" spans="1:4" x14ac:dyDescent="0.25">
      <c r="A1306" t="s">
        <v>180</v>
      </c>
      <c r="B1306" t="s">
        <v>181</v>
      </c>
      <c r="C1306" s="31">
        <v>44910</v>
      </c>
      <c r="D1306" s="13">
        <v>6125.3370000000004</v>
      </c>
    </row>
    <row r="1307" spans="1:4" x14ac:dyDescent="0.25">
      <c r="A1307" t="s">
        <v>380</v>
      </c>
      <c r="B1307" t="s">
        <v>379</v>
      </c>
      <c r="C1307" s="31">
        <v>44910</v>
      </c>
      <c r="D1307" s="13">
        <v>3000</v>
      </c>
    </row>
    <row r="1308" spans="1:4" x14ac:dyDescent="0.25">
      <c r="A1308" t="s">
        <v>112</v>
      </c>
      <c r="B1308" t="s">
        <v>113</v>
      </c>
      <c r="C1308" s="31">
        <v>44910</v>
      </c>
      <c r="D1308" s="13">
        <v>1115.57</v>
      </c>
    </row>
    <row r="1309" spans="1:4" x14ac:dyDescent="0.25">
      <c r="A1309" t="s">
        <v>1038</v>
      </c>
      <c r="B1309" t="s">
        <v>1039</v>
      </c>
      <c r="C1309" s="31">
        <v>44910</v>
      </c>
      <c r="D1309" s="13">
        <v>7000</v>
      </c>
    </row>
    <row r="1310" spans="1:4" x14ac:dyDescent="0.25">
      <c r="A1310" t="s">
        <v>330</v>
      </c>
      <c r="B1310" t="s">
        <v>329</v>
      </c>
      <c r="C1310" s="31">
        <v>44910</v>
      </c>
      <c r="D1310" s="13">
        <v>1500</v>
      </c>
    </row>
    <row r="1311" spans="1:4" x14ac:dyDescent="0.25">
      <c r="A1311" t="s">
        <v>284</v>
      </c>
      <c r="B1311" t="s">
        <v>128</v>
      </c>
      <c r="C1311" s="31">
        <v>44910</v>
      </c>
      <c r="D1311" s="13">
        <v>790</v>
      </c>
    </row>
    <row r="1312" spans="1:4" x14ac:dyDescent="0.25">
      <c r="A1312" t="s">
        <v>544</v>
      </c>
      <c r="B1312" t="s">
        <v>543</v>
      </c>
      <c r="C1312" s="31">
        <v>44910</v>
      </c>
      <c r="D1312" s="13">
        <v>4122.915</v>
      </c>
    </row>
    <row r="1313" spans="1:4" x14ac:dyDescent="0.25">
      <c r="A1313" t="s">
        <v>757</v>
      </c>
      <c r="B1313" t="s">
        <v>756</v>
      </c>
      <c r="C1313" s="31">
        <v>44910</v>
      </c>
      <c r="D1313" s="13">
        <v>4000</v>
      </c>
    </row>
    <row r="1314" spans="1:4" x14ac:dyDescent="0.25">
      <c r="A1314" t="s">
        <v>598</v>
      </c>
      <c r="B1314" t="s">
        <v>599</v>
      </c>
      <c r="C1314" s="31">
        <v>44910</v>
      </c>
      <c r="D1314" s="13">
        <v>1226.8</v>
      </c>
    </row>
    <row r="1315" spans="1:4" x14ac:dyDescent="0.25">
      <c r="A1315" t="s">
        <v>387</v>
      </c>
      <c r="B1315" t="s">
        <v>145</v>
      </c>
      <c r="C1315" s="31">
        <v>44910</v>
      </c>
      <c r="D1315" s="13">
        <v>2232.893</v>
      </c>
    </row>
    <row r="1316" spans="1:4" x14ac:dyDescent="0.25">
      <c r="A1316" t="s">
        <v>533</v>
      </c>
      <c r="B1316" t="s">
        <v>178</v>
      </c>
      <c r="C1316" s="31">
        <v>44910</v>
      </c>
      <c r="D1316" s="13">
        <v>2886.0259999999998</v>
      </c>
    </row>
    <row r="1317" spans="1:4" x14ac:dyDescent="0.25">
      <c r="A1317" t="s">
        <v>453</v>
      </c>
      <c r="B1317" t="s">
        <v>425</v>
      </c>
      <c r="C1317" s="31">
        <v>44910</v>
      </c>
      <c r="D1317" s="13">
        <v>2204.384</v>
      </c>
    </row>
    <row r="1318" spans="1:4" x14ac:dyDescent="0.25">
      <c r="A1318" t="s">
        <v>306</v>
      </c>
      <c r="B1318" t="s">
        <v>115</v>
      </c>
      <c r="C1318" s="31">
        <v>44910</v>
      </c>
      <c r="D1318" s="13">
        <v>3204.0529999999999</v>
      </c>
    </row>
    <row r="1319" spans="1:4" x14ac:dyDescent="0.25">
      <c r="A1319" t="s">
        <v>567</v>
      </c>
      <c r="B1319" t="s">
        <v>566</v>
      </c>
      <c r="C1319" s="31">
        <v>44910</v>
      </c>
      <c r="D1319" s="13">
        <v>3973.471</v>
      </c>
    </row>
    <row r="1320" spans="1:4" x14ac:dyDescent="0.25">
      <c r="A1320" t="s">
        <v>204</v>
      </c>
      <c r="B1320" t="s">
        <v>205</v>
      </c>
      <c r="C1320" s="31">
        <v>44910</v>
      </c>
      <c r="D1320" s="13">
        <v>10100</v>
      </c>
    </row>
    <row r="1321" spans="1:4" x14ac:dyDescent="0.25">
      <c r="A1321" t="s">
        <v>625</v>
      </c>
      <c r="B1321" t="s">
        <v>624</v>
      </c>
      <c r="C1321" s="31">
        <v>44911</v>
      </c>
      <c r="D1321" s="13">
        <v>590.274</v>
      </c>
    </row>
    <row r="1322" spans="1:4" x14ac:dyDescent="0.25">
      <c r="A1322" t="s">
        <v>284</v>
      </c>
      <c r="B1322" t="s">
        <v>128</v>
      </c>
      <c r="C1322" s="31">
        <v>44911</v>
      </c>
      <c r="D1322" s="13">
        <v>825</v>
      </c>
    </row>
    <row r="1323" spans="1:4" x14ac:dyDescent="0.25">
      <c r="A1323" t="s">
        <v>195</v>
      </c>
      <c r="B1323" t="s">
        <v>196</v>
      </c>
      <c r="C1323" s="31">
        <v>44911</v>
      </c>
      <c r="D1323" s="13">
        <v>7816.4740000000002</v>
      </c>
    </row>
    <row r="1324" spans="1:4" x14ac:dyDescent="0.25">
      <c r="A1324" t="s">
        <v>499</v>
      </c>
      <c r="B1324" t="s">
        <v>498</v>
      </c>
      <c r="C1324" s="31">
        <v>44912</v>
      </c>
      <c r="D1324" s="13">
        <v>2643.4960000000001</v>
      </c>
    </row>
    <row r="1325" spans="1:4" x14ac:dyDescent="0.25">
      <c r="A1325" t="s">
        <v>164</v>
      </c>
      <c r="B1325" t="s">
        <v>165</v>
      </c>
      <c r="C1325" s="31">
        <v>44912</v>
      </c>
      <c r="D1325" s="13">
        <v>2284</v>
      </c>
    </row>
    <row r="1326" spans="1:4" x14ac:dyDescent="0.25">
      <c r="A1326" t="s">
        <v>541</v>
      </c>
      <c r="B1326" t="s">
        <v>540</v>
      </c>
      <c r="C1326" s="31">
        <v>44912</v>
      </c>
      <c r="D1326" s="13">
        <v>3600</v>
      </c>
    </row>
    <row r="1327" spans="1:4" x14ac:dyDescent="0.25">
      <c r="A1327" t="s">
        <v>625</v>
      </c>
      <c r="B1327" t="s">
        <v>624</v>
      </c>
      <c r="C1327" s="31">
        <v>44913</v>
      </c>
      <c r="D1327" s="13">
        <v>590.274</v>
      </c>
    </row>
    <row r="1328" spans="1:4" x14ac:dyDescent="0.25">
      <c r="A1328" t="s">
        <v>318</v>
      </c>
      <c r="B1328" t="s">
        <v>144</v>
      </c>
      <c r="C1328" s="31">
        <v>44913</v>
      </c>
      <c r="D1328" s="13">
        <v>1054.5</v>
      </c>
    </row>
    <row r="1329" spans="1:4" x14ac:dyDescent="0.25">
      <c r="A1329" t="s">
        <v>284</v>
      </c>
      <c r="B1329" t="s">
        <v>128</v>
      </c>
      <c r="C1329" s="31">
        <v>44913</v>
      </c>
      <c r="D1329" s="13">
        <v>820</v>
      </c>
    </row>
    <row r="1330" spans="1:4" x14ac:dyDescent="0.25">
      <c r="A1330" t="s">
        <v>157</v>
      </c>
      <c r="B1330" t="s">
        <v>158</v>
      </c>
      <c r="C1330" s="31">
        <v>44913</v>
      </c>
      <c r="D1330" s="13">
        <v>2890.3510000000001</v>
      </c>
    </row>
    <row r="1331" spans="1:4" x14ac:dyDescent="0.25">
      <c r="A1331" t="s">
        <v>171</v>
      </c>
      <c r="B1331" t="s">
        <v>172</v>
      </c>
      <c r="C1331" s="31">
        <v>44914</v>
      </c>
      <c r="D1331" s="13">
        <v>1500</v>
      </c>
    </row>
    <row r="1332" spans="1:4" x14ac:dyDescent="0.25">
      <c r="A1332" t="s">
        <v>377</v>
      </c>
      <c r="B1332" t="s">
        <v>173</v>
      </c>
      <c r="C1332" s="31">
        <v>44914</v>
      </c>
      <c r="D1332" s="13">
        <v>846.17700000000002</v>
      </c>
    </row>
    <row r="1333" spans="1:4" x14ac:dyDescent="0.25">
      <c r="A1333" t="s">
        <v>296</v>
      </c>
      <c r="B1333" t="s">
        <v>287</v>
      </c>
      <c r="C1333" s="31">
        <v>44915</v>
      </c>
      <c r="D1333" s="13">
        <v>1200</v>
      </c>
    </row>
    <row r="1334" spans="1:4" x14ac:dyDescent="0.25">
      <c r="A1334" t="s">
        <v>296</v>
      </c>
      <c r="B1334" t="s">
        <v>287</v>
      </c>
      <c r="C1334" s="31">
        <v>44915</v>
      </c>
      <c r="D1334" s="13">
        <v>1200</v>
      </c>
    </row>
    <row r="1335" spans="1:4" x14ac:dyDescent="0.25">
      <c r="A1335" t="s">
        <v>296</v>
      </c>
      <c r="B1335" t="s">
        <v>287</v>
      </c>
      <c r="C1335" s="31">
        <v>44915</v>
      </c>
      <c r="D1335" s="13">
        <v>1142.528</v>
      </c>
    </row>
    <row r="1336" spans="1:4" x14ac:dyDescent="0.25">
      <c r="A1336" t="s">
        <v>296</v>
      </c>
      <c r="B1336" t="s">
        <v>287</v>
      </c>
      <c r="C1336" s="31">
        <v>44915</v>
      </c>
      <c r="D1336" s="13">
        <v>1200</v>
      </c>
    </row>
    <row r="1337" spans="1:4" x14ac:dyDescent="0.25">
      <c r="A1337" t="s">
        <v>625</v>
      </c>
      <c r="B1337" t="s">
        <v>624</v>
      </c>
      <c r="C1337" s="31">
        <v>44915</v>
      </c>
      <c r="D1337" s="13">
        <v>590.274</v>
      </c>
    </row>
    <row r="1338" spans="1:4" x14ac:dyDescent="0.25">
      <c r="A1338" t="s">
        <v>296</v>
      </c>
      <c r="B1338" t="s">
        <v>287</v>
      </c>
      <c r="C1338" s="31">
        <v>44915</v>
      </c>
      <c r="D1338" s="13">
        <v>1200</v>
      </c>
    </row>
    <row r="1339" spans="1:4" x14ac:dyDescent="0.25">
      <c r="A1339" t="s">
        <v>754</v>
      </c>
      <c r="B1339" t="s">
        <v>192</v>
      </c>
      <c r="C1339" s="31">
        <v>44915</v>
      </c>
      <c r="D1339" s="13">
        <v>4000</v>
      </c>
    </row>
    <row r="1340" spans="1:4" x14ac:dyDescent="0.25">
      <c r="A1340" t="s">
        <v>96</v>
      </c>
      <c r="B1340" t="s">
        <v>97</v>
      </c>
      <c r="C1340" s="31">
        <v>44915</v>
      </c>
      <c r="D1340" s="13">
        <v>3170.8290000000002</v>
      </c>
    </row>
    <row r="1341" spans="1:4" x14ac:dyDescent="0.25">
      <c r="A1341" t="s">
        <v>458</v>
      </c>
      <c r="B1341" t="s">
        <v>457</v>
      </c>
      <c r="C1341" s="31">
        <v>44915</v>
      </c>
      <c r="D1341" s="13">
        <v>500</v>
      </c>
    </row>
    <row r="1342" spans="1:4" x14ac:dyDescent="0.25">
      <c r="A1342" t="s">
        <v>432</v>
      </c>
      <c r="B1342" t="s">
        <v>431</v>
      </c>
      <c r="C1342" s="31">
        <v>44915</v>
      </c>
      <c r="D1342" s="13">
        <v>1920</v>
      </c>
    </row>
    <row r="1343" spans="1:4" x14ac:dyDescent="0.25">
      <c r="A1343" t="s">
        <v>125</v>
      </c>
      <c r="B1343" t="s">
        <v>126</v>
      </c>
      <c r="C1343" s="31">
        <v>44915</v>
      </c>
      <c r="D1343" s="13">
        <v>7800</v>
      </c>
    </row>
    <row r="1344" spans="1:4" x14ac:dyDescent="0.25">
      <c r="A1344" t="s">
        <v>460</v>
      </c>
      <c r="B1344" t="s">
        <v>459</v>
      </c>
      <c r="C1344" s="31">
        <v>44915</v>
      </c>
      <c r="D1344" s="13">
        <v>10745.128000000001</v>
      </c>
    </row>
    <row r="1345" spans="1:4" x14ac:dyDescent="0.25">
      <c r="A1345" t="s">
        <v>541</v>
      </c>
      <c r="B1345" t="s">
        <v>540</v>
      </c>
      <c r="C1345" s="31">
        <v>44915</v>
      </c>
      <c r="D1345" s="13">
        <v>3600</v>
      </c>
    </row>
    <row r="1346" spans="1:4" x14ac:dyDescent="0.25">
      <c r="A1346" t="s">
        <v>306</v>
      </c>
      <c r="B1346" t="s">
        <v>115</v>
      </c>
      <c r="C1346" s="31">
        <v>44915</v>
      </c>
      <c r="D1346" s="13">
        <v>3204.0529999999999</v>
      </c>
    </row>
    <row r="1347" spans="1:4" x14ac:dyDescent="0.25">
      <c r="A1347" t="s">
        <v>318</v>
      </c>
      <c r="B1347" t="s">
        <v>144</v>
      </c>
      <c r="C1347" s="31">
        <v>44915</v>
      </c>
      <c r="D1347" s="13">
        <v>1055.4380000000001</v>
      </c>
    </row>
    <row r="1348" spans="1:4" x14ac:dyDescent="0.25">
      <c r="A1348" t="s">
        <v>284</v>
      </c>
      <c r="B1348" t="s">
        <v>128</v>
      </c>
      <c r="C1348" s="31">
        <v>44915</v>
      </c>
      <c r="D1348" s="13">
        <v>815</v>
      </c>
    </row>
    <row r="1349" spans="1:4" x14ac:dyDescent="0.25">
      <c r="A1349" t="s">
        <v>112</v>
      </c>
      <c r="B1349" t="s">
        <v>113</v>
      </c>
      <c r="C1349" s="31">
        <v>44915</v>
      </c>
      <c r="D1349" s="13">
        <v>1115.57</v>
      </c>
    </row>
    <row r="1350" spans="1:4" x14ac:dyDescent="0.25">
      <c r="A1350" t="s">
        <v>317</v>
      </c>
      <c r="B1350" t="s">
        <v>256</v>
      </c>
      <c r="C1350" s="31">
        <v>44915</v>
      </c>
      <c r="D1350" s="13">
        <v>10000</v>
      </c>
    </row>
    <row r="1351" spans="1:4" x14ac:dyDescent="0.25">
      <c r="A1351" t="s">
        <v>598</v>
      </c>
      <c r="B1351" t="s">
        <v>599</v>
      </c>
      <c r="C1351" s="31">
        <v>44915</v>
      </c>
      <c r="D1351" s="13">
        <v>1227.4000000000001</v>
      </c>
    </row>
    <row r="1352" spans="1:4" x14ac:dyDescent="0.25">
      <c r="A1352" t="s">
        <v>284</v>
      </c>
      <c r="B1352" t="s">
        <v>128</v>
      </c>
      <c r="C1352" s="31">
        <v>44915</v>
      </c>
      <c r="D1352" s="13">
        <v>886</v>
      </c>
    </row>
    <row r="1353" spans="1:4" x14ac:dyDescent="0.25">
      <c r="A1353" t="s">
        <v>1209</v>
      </c>
      <c r="B1353" t="s">
        <v>147</v>
      </c>
      <c r="C1353" s="31">
        <v>44915</v>
      </c>
      <c r="D1353" s="13">
        <v>2526.9</v>
      </c>
    </row>
    <row r="1354" spans="1:4" x14ac:dyDescent="0.25">
      <c r="A1354" t="s">
        <v>638</v>
      </c>
      <c r="B1354" t="s">
        <v>264</v>
      </c>
      <c r="C1354" s="31">
        <v>44916</v>
      </c>
      <c r="D1354" s="13">
        <v>3000</v>
      </c>
    </row>
    <row r="1355" spans="1:4" x14ac:dyDescent="0.25">
      <c r="A1355" t="s">
        <v>284</v>
      </c>
      <c r="B1355" t="s">
        <v>128</v>
      </c>
      <c r="C1355" s="31">
        <v>44916</v>
      </c>
      <c r="D1355" s="13">
        <v>888</v>
      </c>
    </row>
    <row r="1356" spans="1:4" x14ac:dyDescent="0.25">
      <c r="A1356" t="s">
        <v>625</v>
      </c>
      <c r="B1356" t="s">
        <v>624</v>
      </c>
      <c r="C1356" s="31">
        <v>44917</v>
      </c>
      <c r="D1356" s="13">
        <v>590.274</v>
      </c>
    </row>
    <row r="1357" spans="1:4" x14ac:dyDescent="0.25">
      <c r="A1357" t="s">
        <v>284</v>
      </c>
      <c r="B1357" t="s">
        <v>128</v>
      </c>
      <c r="C1357" s="31">
        <v>44917</v>
      </c>
      <c r="D1357" s="13">
        <v>810</v>
      </c>
    </row>
    <row r="1358" spans="1:4" x14ac:dyDescent="0.25">
      <c r="A1358" t="s">
        <v>504</v>
      </c>
      <c r="B1358" t="s">
        <v>503</v>
      </c>
      <c r="C1358" s="31">
        <v>44918</v>
      </c>
      <c r="D1358" s="13">
        <v>1325.3430000000001</v>
      </c>
    </row>
    <row r="1359" spans="1:4" x14ac:dyDescent="0.25">
      <c r="A1359" t="s">
        <v>700</v>
      </c>
      <c r="B1359" t="s">
        <v>699</v>
      </c>
      <c r="C1359" s="31">
        <v>44918</v>
      </c>
      <c r="D1359" s="13">
        <v>1000</v>
      </c>
    </row>
    <row r="1360" spans="1:4" x14ac:dyDescent="0.25">
      <c r="A1360" t="s">
        <v>171</v>
      </c>
      <c r="B1360" t="s">
        <v>172</v>
      </c>
      <c r="C1360" s="31">
        <v>44918</v>
      </c>
      <c r="D1360" s="13">
        <v>1500</v>
      </c>
    </row>
    <row r="1361" spans="1:4" x14ac:dyDescent="0.25">
      <c r="A1361" t="s">
        <v>164</v>
      </c>
      <c r="B1361" t="s">
        <v>165</v>
      </c>
      <c r="C1361" s="31">
        <v>44918</v>
      </c>
      <c r="D1361" s="13">
        <v>2284</v>
      </c>
    </row>
    <row r="1362" spans="1:4" x14ac:dyDescent="0.25">
      <c r="A1362" t="s">
        <v>284</v>
      </c>
      <c r="B1362" t="s">
        <v>128</v>
      </c>
      <c r="C1362" s="31">
        <v>44918</v>
      </c>
      <c r="D1362" s="13">
        <v>890</v>
      </c>
    </row>
    <row r="1363" spans="1:4" x14ac:dyDescent="0.25">
      <c r="A1363" t="s">
        <v>625</v>
      </c>
      <c r="B1363" t="s">
        <v>624</v>
      </c>
      <c r="C1363" s="31">
        <v>44919</v>
      </c>
      <c r="D1363" s="13">
        <v>590.274</v>
      </c>
    </row>
    <row r="1364" spans="1:4" x14ac:dyDescent="0.25">
      <c r="A1364" t="s">
        <v>541</v>
      </c>
      <c r="B1364" t="s">
        <v>540</v>
      </c>
      <c r="C1364" s="31">
        <v>44919</v>
      </c>
      <c r="D1364" s="13">
        <v>3600</v>
      </c>
    </row>
    <row r="1365" spans="1:4" x14ac:dyDescent="0.25">
      <c r="A1365" t="s">
        <v>284</v>
      </c>
      <c r="B1365" t="s">
        <v>128</v>
      </c>
      <c r="C1365" s="31">
        <v>44919</v>
      </c>
      <c r="D1365" s="13">
        <v>755</v>
      </c>
    </row>
    <row r="1366" spans="1:4" x14ac:dyDescent="0.25">
      <c r="A1366" t="s">
        <v>284</v>
      </c>
      <c r="B1366" t="s">
        <v>128</v>
      </c>
      <c r="C1366" s="31">
        <v>44919</v>
      </c>
      <c r="D1366" s="13">
        <v>885</v>
      </c>
    </row>
    <row r="1367" spans="1:4" x14ac:dyDescent="0.25">
      <c r="A1367" t="s">
        <v>296</v>
      </c>
      <c r="B1367" t="s">
        <v>287</v>
      </c>
      <c r="C1367" s="31">
        <v>44920</v>
      </c>
      <c r="D1367" s="13">
        <v>1200</v>
      </c>
    </row>
    <row r="1368" spans="1:4" x14ac:dyDescent="0.25">
      <c r="A1368" t="s">
        <v>296</v>
      </c>
      <c r="B1368" t="s">
        <v>287</v>
      </c>
      <c r="C1368" s="31">
        <v>44920</v>
      </c>
      <c r="D1368" s="13">
        <v>1200</v>
      </c>
    </row>
    <row r="1369" spans="1:4" x14ac:dyDescent="0.25">
      <c r="A1369" t="s">
        <v>296</v>
      </c>
      <c r="B1369" t="s">
        <v>287</v>
      </c>
      <c r="C1369" s="31">
        <v>44920</v>
      </c>
      <c r="D1369" s="13">
        <v>1200</v>
      </c>
    </row>
    <row r="1370" spans="1:4" x14ac:dyDescent="0.25">
      <c r="A1370" t="s">
        <v>296</v>
      </c>
      <c r="B1370" t="s">
        <v>287</v>
      </c>
      <c r="C1370" s="31">
        <v>44920</v>
      </c>
      <c r="D1370" s="13">
        <v>1200</v>
      </c>
    </row>
    <row r="1371" spans="1:4" x14ac:dyDescent="0.25">
      <c r="A1371" t="s">
        <v>296</v>
      </c>
      <c r="B1371" t="s">
        <v>287</v>
      </c>
      <c r="C1371" s="31">
        <v>44920</v>
      </c>
      <c r="D1371" s="13">
        <v>1200</v>
      </c>
    </row>
    <row r="1372" spans="1:4" x14ac:dyDescent="0.25">
      <c r="A1372" t="s">
        <v>1156</v>
      </c>
      <c r="B1372" t="s">
        <v>1157</v>
      </c>
      <c r="C1372" s="31">
        <v>44920</v>
      </c>
      <c r="D1372" s="13">
        <v>1759.5</v>
      </c>
    </row>
    <row r="1373" spans="1:4" x14ac:dyDescent="0.25">
      <c r="A1373" t="s">
        <v>499</v>
      </c>
      <c r="B1373" t="s">
        <v>498</v>
      </c>
      <c r="C1373" s="31">
        <v>44920</v>
      </c>
      <c r="D1373" s="13">
        <v>2643.4960000000001</v>
      </c>
    </row>
    <row r="1374" spans="1:4" x14ac:dyDescent="0.25">
      <c r="A1374" t="s">
        <v>136</v>
      </c>
      <c r="B1374" t="s">
        <v>137</v>
      </c>
      <c r="C1374" s="31">
        <v>44920</v>
      </c>
      <c r="D1374" s="13">
        <v>1100</v>
      </c>
    </row>
    <row r="1375" spans="1:4" x14ac:dyDescent="0.25">
      <c r="A1375" t="s">
        <v>598</v>
      </c>
      <c r="B1375" t="s">
        <v>599</v>
      </c>
      <c r="C1375" s="31">
        <v>44920</v>
      </c>
      <c r="D1375" s="13">
        <v>756.02700000000004</v>
      </c>
    </row>
    <row r="1376" spans="1:4" x14ac:dyDescent="0.25">
      <c r="A1376" t="s">
        <v>757</v>
      </c>
      <c r="B1376" t="s">
        <v>756</v>
      </c>
      <c r="C1376" s="31">
        <v>44920</v>
      </c>
      <c r="D1376" s="13">
        <v>3162.1930000000002</v>
      </c>
    </row>
    <row r="1377" spans="1:4" x14ac:dyDescent="0.25">
      <c r="A1377" t="s">
        <v>255</v>
      </c>
      <c r="B1377" t="s">
        <v>104</v>
      </c>
      <c r="C1377" s="31">
        <v>44920</v>
      </c>
      <c r="D1377" s="13">
        <v>12279.902</v>
      </c>
    </row>
    <row r="1378" spans="1:4" x14ac:dyDescent="0.25">
      <c r="A1378" t="s">
        <v>728</v>
      </c>
      <c r="B1378" t="s">
        <v>727</v>
      </c>
      <c r="C1378" s="31">
        <v>44920</v>
      </c>
      <c r="D1378" s="13">
        <v>8749.7199999999993</v>
      </c>
    </row>
    <row r="1379" spans="1:4" x14ac:dyDescent="0.25">
      <c r="A1379" t="s">
        <v>125</v>
      </c>
      <c r="B1379" t="s">
        <v>126</v>
      </c>
      <c r="C1379" s="31">
        <v>44921</v>
      </c>
      <c r="D1379" s="13">
        <v>7800</v>
      </c>
    </row>
    <row r="1380" spans="1:4" x14ac:dyDescent="0.25">
      <c r="A1380" t="s">
        <v>284</v>
      </c>
      <c r="B1380" t="s">
        <v>128</v>
      </c>
      <c r="C1380" s="31">
        <v>44921</v>
      </c>
      <c r="D1380" s="13">
        <v>883</v>
      </c>
    </row>
    <row r="1381" spans="1:4" x14ac:dyDescent="0.25">
      <c r="A1381" t="s">
        <v>284</v>
      </c>
      <c r="B1381" t="s">
        <v>128</v>
      </c>
      <c r="C1381" s="31">
        <v>44921</v>
      </c>
      <c r="D1381" s="13">
        <v>750</v>
      </c>
    </row>
    <row r="1382" spans="1:4" x14ac:dyDescent="0.25">
      <c r="A1382" t="s">
        <v>625</v>
      </c>
      <c r="B1382" t="s">
        <v>624</v>
      </c>
      <c r="C1382" s="31">
        <v>44922</v>
      </c>
      <c r="D1382" s="13">
        <v>590.274</v>
      </c>
    </row>
    <row r="1383" spans="1:4" x14ac:dyDescent="0.25">
      <c r="A1383" t="s">
        <v>638</v>
      </c>
      <c r="B1383" t="s">
        <v>264</v>
      </c>
      <c r="C1383" s="31">
        <v>44922</v>
      </c>
      <c r="D1383" s="13">
        <v>3000</v>
      </c>
    </row>
    <row r="1384" spans="1:4" x14ac:dyDescent="0.25">
      <c r="A1384" t="s">
        <v>432</v>
      </c>
      <c r="B1384" t="s">
        <v>431</v>
      </c>
      <c r="C1384" s="31">
        <v>44922</v>
      </c>
      <c r="D1384" s="13">
        <v>1920</v>
      </c>
    </row>
    <row r="1385" spans="1:4" x14ac:dyDescent="0.25">
      <c r="A1385" t="s">
        <v>138</v>
      </c>
      <c r="B1385" t="s">
        <v>139</v>
      </c>
      <c r="C1385" s="31">
        <v>44922</v>
      </c>
      <c r="D1385" s="13">
        <v>16971.087</v>
      </c>
    </row>
    <row r="1386" spans="1:4" x14ac:dyDescent="0.25">
      <c r="A1386" t="s">
        <v>541</v>
      </c>
      <c r="B1386" t="s">
        <v>540</v>
      </c>
      <c r="C1386" s="31">
        <v>44922</v>
      </c>
      <c r="D1386" s="13">
        <v>3600</v>
      </c>
    </row>
    <row r="1387" spans="1:4" x14ac:dyDescent="0.25">
      <c r="A1387" t="s">
        <v>284</v>
      </c>
      <c r="B1387" t="s">
        <v>128</v>
      </c>
      <c r="C1387" s="31">
        <v>44922</v>
      </c>
      <c r="D1387" s="13">
        <v>881</v>
      </c>
    </row>
    <row r="1388" spans="1:4" x14ac:dyDescent="0.25">
      <c r="A1388" t="s">
        <v>700</v>
      </c>
      <c r="B1388" t="s">
        <v>699</v>
      </c>
      <c r="C1388" s="31">
        <v>44923</v>
      </c>
      <c r="D1388" s="13">
        <v>2500</v>
      </c>
    </row>
    <row r="1389" spans="1:4" x14ac:dyDescent="0.25">
      <c r="A1389" t="s">
        <v>579</v>
      </c>
      <c r="B1389" t="s">
        <v>578</v>
      </c>
      <c r="C1389" s="31">
        <v>44923</v>
      </c>
      <c r="D1389" s="13">
        <v>3969.5390000000002</v>
      </c>
    </row>
    <row r="1390" spans="1:4" x14ac:dyDescent="0.25">
      <c r="A1390" t="s">
        <v>125</v>
      </c>
      <c r="B1390" t="s">
        <v>126</v>
      </c>
      <c r="C1390" s="31">
        <v>44923</v>
      </c>
      <c r="D1390" s="13">
        <v>7800</v>
      </c>
    </row>
    <row r="1391" spans="1:4" x14ac:dyDescent="0.25">
      <c r="A1391" t="s">
        <v>284</v>
      </c>
      <c r="B1391" t="s">
        <v>128</v>
      </c>
      <c r="C1391" s="31">
        <v>44923</v>
      </c>
      <c r="D1391" s="13">
        <v>795</v>
      </c>
    </row>
    <row r="1392" spans="1:4" x14ac:dyDescent="0.25">
      <c r="A1392" t="s">
        <v>171</v>
      </c>
      <c r="B1392" t="s">
        <v>172</v>
      </c>
      <c r="C1392" s="31">
        <v>44924</v>
      </c>
      <c r="D1392" s="13">
        <v>1500</v>
      </c>
    </row>
    <row r="1393" spans="1:4" x14ac:dyDescent="0.25">
      <c r="A1393" t="s">
        <v>700</v>
      </c>
      <c r="B1393" t="s">
        <v>699</v>
      </c>
      <c r="C1393" s="31">
        <v>44925</v>
      </c>
      <c r="D1393" s="13">
        <v>4000</v>
      </c>
    </row>
    <row r="1394" spans="1:4" x14ac:dyDescent="0.25">
      <c r="A1394" t="s">
        <v>504</v>
      </c>
      <c r="B1394" t="s">
        <v>503</v>
      </c>
      <c r="C1394" s="31">
        <v>44925</v>
      </c>
      <c r="D1394" s="13">
        <v>1000</v>
      </c>
    </row>
    <row r="1395" spans="1:4" x14ac:dyDescent="0.25">
      <c r="A1395" t="s">
        <v>1169</v>
      </c>
      <c r="B1395" t="s">
        <v>1170</v>
      </c>
      <c r="C1395" s="31">
        <v>44925</v>
      </c>
      <c r="D1395" s="13">
        <v>2727</v>
      </c>
    </row>
    <row r="1396" spans="1:4" x14ac:dyDescent="0.25">
      <c r="A1396" t="s">
        <v>968</v>
      </c>
      <c r="B1396" t="s">
        <v>967</v>
      </c>
      <c r="C1396" s="31">
        <v>44925</v>
      </c>
      <c r="D1396" s="13">
        <v>5200</v>
      </c>
    </row>
    <row r="1397" spans="1:4" x14ac:dyDescent="0.25">
      <c r="A1397" t="s">
        <v>151</v>
      </c>
      <c r="B1397" t="s">
        <v>152</v>
      </c>
      <c r="C1397" s="31">
        <v>44925</v>
      </c>
      <c r="D1397" s="13">
        <v>2623.6419999999998</v>
      </c>
    </row>
    <row r="1398" spans="1:4" x14ac:dyDescent="0.25">
      <c r="A1398" t="s">
        <v>825</v>
      </c>
      <c r="B1398" t="s">
        <v>824</v>
      </c>
      <c r="C1398" s="31">
        <v>44925</v>
      </c>
      <c r="D1398" s="13">
        <v>500</v>
      </c>
    </row>
    <row r="1399" spans="1:4" x14ac:dyDescent="0.25">
      <c r="A1399" t="s">
        <v>193</v>
      </c>
      <c r="B1399" t="s">
        <v>194</v>
      </c>
      <c r="C1399" s="31">
        <v>44925</v>
      </c>
      <c r="D1399" s="13">
        <v>16142.525</v>
      </c>
    </row>
    <row r="1400" spans="1:4" x14ac:dyDescent="0.25">
      <c r="A1400" t="s">
        <v>125</v>
      </c>
      <c r="B1400" t="s">
        <v>126</v>
      </c>
      <c r="C1400" s="31">
        <v>44925</v>
      </c>
      <c r="D1400" s="13">
        <v>7879.9380000000001</v>
      </c>
    </row>
    <row r="1401" spans="1:4" x14ac:dyDescent="0.25">
      <c r="A1401" t="s">
        <v>1038</v>
      </c>
      <c r="B1401" t="s">
        <v>1039</v>
      </c>
      <c r="C1401" s="31">
        <v>44925</v>
      </c>
      <c r="D1401" s="13">
        <v>6121.915</v>
      </c>
    </row>
    <row r="1402" spans="1:4" x14ac:dyDescent="0.25">
      <c r="A1402" t="s">
        <v>683</v>
      </c>
      <c r="B1402" t="s">
        <v>682</v>
      </c>
      <c r="C1402" s="31">
        <v>44925</v>
      </c>
      <c r="D1402" s="13">
        <v>55260.703999999998</v>
      </c>
    </row>
    <row r="1403" spans="1:4" x14ac:dyDescent="0.25">
      <c r="A1403" t="s">
        <v>204</v>
      </c>
      <c r="B1403" t="s">
        <v>205</v>
      </c>
      <c r="C1403" s="31">
        <v>44925</v>
      </c>
      <c r="D1403" s="13">
        <v>7047.5249999999996</v>
      </c>
    </row>
    <row r="1404" spans="1:4" x14ac:dyDescent="0.25">
      <c r="A1404" t="s">
        <v>754</v>
      </c>
      <c r="B1404" t="s">
        <v>192</v>
      </c>
      <c r="C1404" s="31">
        <v>44926</v>
      </c>
      <c r="D1404" s="13">
        <v>4252.1170000000002</v>
      </c>
    </row>
    <row r="1405" spans="1:4" x14ac:dyDescent="0.25">
      <c r="A1405" t="s">
        <v>186</v>
      </c>
      <c r="B1405" t="s">
        <v>187</v>
      </c>
      <c r="C1405" s="31">
        <v>44926</v>
      </c>
      <c r="D1405" s="13">
        <v>5000</v>
      </c>
    </row>
    <row r="1406" spans="1:4" x14ac:dyDescent="0.25">
      <c r="A1406" t="s">
        <v>499</v>
      </c>
      <c r="B1406" t="s">
        <v>498</v>
      </c>
      <c r="C1406" s="31">
        <v>44926</v>
      </c>
      <c r="D1406" s="13">
        <v>2643.4960000000001</v>
      </c>
    </row>
    <row r="1407" spans="1:4" x14ac:dyDescent="0.25">
      <c r="A1407" t="s">
        <v>494</v>
      </c>
      <c r="B1407" t="s">
        <v>493</v>
      </c>
      <c r="C1407" s="31">
        <v>44926</v>
      </c>
      <c r="D1407" s="13">
        <v>28770.573</v>
      </c>
    </row>
    <row r="1408" spans="1:4" x14ac:dyDescent="0.25">
      <c r="A1408" t="s">
        <v>541</v>
      </c>
      <c r="B1408" t="s">
        <v>540</v>
      </c>
      <c r="C1408" s="31">
        <v>44926</v>
      </c>
      <c r="D1408" s="13">
        <v>3554</v>
      </c>
    </row>
    <row r="1409" spans="1:4" x14ac:dyDescent="0.25">
      <c r="A1409" t="s">
        <v>164</v>
      </c>
      <c r="B1409" t="s">
        <v>165</v>
      </c>
      <c r="C1409" s="31">
        <v>44926</v>
      </c>
      <c r="D1409" s="13">
        <v>2284.9259999999999</v>
      </c>
    </row>
    <row r="1410" spans="1:4" x14ac:dyDescent="0.25">
      <c r="A1410" t="s">
        <v>130</v>
      </c>
      <c r="B1410" t="s">
        <v>131</v>
      </c>
      <c r="C1410" s="31">
        <v>44926</v>
      </c>
      <c r="D1410" s="13">
        <v>6279.8519999999999</v>
      </c>
    </row>
    <row r="1411" spans="1:4" x14ac:dyDescent="0.25">
      <c r="A1411" t="s">
        <v>598</v>
      </c>
      <c r="B1411" t="s">
        <v>599</v>
      </c>
      <c r="C1411" s="31">
        <v>44926</v>
      </c>
      <c r="D1411" s="13">
        <v>1228.3</v>
      </c>
    </row>
    <row r="1412" spans="1:4" x14ac:dyDescent="0.25">
      <c r="A1412" t="s">
        <v>465</v>
      </c>
      <c r="B1412" t="s">
        <v>191</v>
      </c>
      <c r="C1412" s="31">
        <v>44926</v>
      </c>
      <c r="D1412" s="13">
        <v>1221.3019999999999</v>
      </c>
    </row>
    <row r="1413" spans="1:4" x14ac:dyDescent="0.25">
      <c r="A1413" t="s">
        <v>1067</v>
      </c>
      <c r="B1413" t="s">
        <v>1068</v>
      </c>
      <c r="C1413" s="31">
        <v>44926</v>
      </c>
      <c r="D1413" s="13">
        <v>1180.9870000000001</v>
      </c>
    </row>
    <row r="1414" spans="1:4" x14ac:dyDescent="0.25">
      <c r="A1414" t="s">
        <v>255</v>
      </c>
      <c r="B1414" t="s">
        <v>104</v>
      </c>
      <c r="C1414" s="31">
        <v>44926</v>
      </c>
      <c r="D1414" s="13">
        <v>12300</v>
      </c>
    </row>
    <row r="1415" spans="1:4" x14ac:dyDescent="0.25">
      <c r="A1415" t="s">
        <v>1208</v>
      </c>
      <c r="B1415" t="s">
        <v>543</v>
      </c>
      <c r="C1415" s="31">
        <v>44926</v>
      </c>
      <c r="D1415" s="13">
        <v>5345.8270000000002</v>
      </c>
    </row>
    <row r="1416" spans="1:4" ht="15.75" thickBot="1" x14ac:dyDescent="0.3">
      <c r="A1416" t="s">
        <v>121</v>
      </c>
      <c r="B1416" t="s">
        <v>122</v>
      </c>
      <c r="C1416" s="31">
        <v>44926</v>
      </c>
      <c r="D1416" s="13">
        <v>1234.0119999999999</v>
      </c>
    </row>
    <row r="1417" spans="1:4" ht="15.75" thickBot="1" x14ac:dyDescent="0.3">
      <c r="A1417" s="670" t="s">
        <v>903</v>
      </c>
      <c r="B1417" s="671"/>
      <c r="C1417" s="671"/>
      <c r="D1417" s="310">
        <f>SUM(D1203:D1416)</f>
        <v>725557.46200000017</v>
      </c>
    </row>
    <row r="1418" spans="1:4" x14ac:dyDescent="0.25">
      <c r="A1418" t="s">
        <v>1207</v>
      </c>
      <c r="B1418" t="s">
        <v>455</v>
      </c>
      <c r="C1418" s="31">
        <v>44927</v>
      </c>
      <c r="D1418" s="13">
        <v>770.98800000000006</v>
      </c>
    </row>
    <row r="1419" spans="1:4" x14ac:dyDescent="0.25">
      <c r="A1419" t="s">
        <v>136</v>
      </c>
      <c r="B1419" t="s">
        <v>137</v>
      </c>
      <c r="C1419" s="31">
        <v>44928</v>
      </c>
      <c r="D1419" s="13">
        <v>1100</v>
      </c>
    </row>
    <row r="1420" spans="1:4" x14ac:dyDescent="0.25">
      <c r="A1420" t="s">
        <v>700</v>
      </c>
      <c r="B1420" t="s">
        <v>699</v>
      </c>
      <c r="C1420" s="31">
        <v>44929</v>
      </c>
      <c r="D1420" s="13">
        <v>4000</v>
      </c>
    </row>
    <row r="1421" spans="1:4" x14ac:dyDescent="0.25">
      <c r="A1421" t="s">
        <v>432</v>
      </c>
      <c r="B1421" t="s">
        <v>431</v>
      </c>
      <c r="C1421" s="31">
        <v>44929</v>
      </c>
      <c r="D1421" s="13">
        <v>1920</v>
      </c>
    </row>
    <row r="1422" spans="1:4" x14ac:dyDescent="0.25">
      <c r="A1422" t="s">
        <v>171</v>
      </c>
      <c r="B1422" t="s">
        <v>172</v>
      </c>
      <c r="C1422" s="31">
        <v>44929</v>
      </c>
      <c r="D1422" s="13">
        <v>1500</v>
      </c>
    </row>
    <row r="1423" spans="1:4" x14ac:dyDescent="0.25">
      <c r="A1423" t="s">
        <v>700</v>
      </c>
      <c r="B1423" t="s">
        <v>699</v>
      </c>
      <c r="C1423" s="31">
        <v>44931</v>
      </c>
      <c r="D1423" s="13">
        <v>4000</v>
      </c>
    </row>
    <row r="1424" spans="1:4" x14ac:dyDescent="0.25">
      <c r="A1424" t="s">
        <v>418</v>
      </c>
      <c r="B1424" t="s">
        <v>417</v>
      </c>
      <c r="C1424" s="31">
        <v>44931</v>
      </c>
      <c r="D1424" s="13">
        <v>3085.6219999999998</v>
      </c>
    </row>
    <row r="1425" spans="1:4" x14ac:dyDescent="0.25">
      <c r="A1425" t="s">
        <v>151</v>
      </c>
      <c r="B1425" t="s">
        <v>152</v>
      </c>
      <c r="C1425" s="31">
        <v>44931</v>
      </c>
      <c r="D1425" s="13">
        <v>2623.6419999999998</v>
      </c>
    </row>
    <row r="1426" spans="1:4" x14ac:dyDescent="0.25">
      <c r="A1426" t="s">
        <v>786</v>
      </c>
      <c r="B1426" t="s">
        <v>785</v>
      </c>
      <c r="C1426" s="31">
        <v>44931</v>
      </c>
      <c r="D1426" s="13">
        <v>7639.8540000000003</v>
      </c>
    </row>
    <row r="1427" spans="1:4" x14ac:dyDescent="0.25">
      <c r="A1427" t="s">
        <v>171</v>
      </c>
      <c r="B1427" t="s">
        <v>172</v>
      </c>
      <c r="C1427" s="31">
        <v>44932</v>
      </c>
      <c r="D1427" s="13">
        <v>1500</v>
      </c>
    </row>
    <row r="1428" spans="1:4" x14ac:dyDescent="0.25">
      <c r="A1428" t="s">
        <v>638</v>
      </c>
      <c r="B1428" t="s">
        <v>264</v>
      </c>
      <c r="C1428" s="31">
        <v>44933</v>
      </c>
      <c r="D1428" s="13">
        <v>3000</v>
      </c>
    </row>
    <row r="1429" spans="1:4" x14ac:dyDescent="0.25">
      <c r="A1429" t="s">
        <v>700</v>
      </c>
      <c r="B1429" t="s">
        <v>699</v>
      </c>
      <c r="C1429" s="31">
        <v>44935</v>
      </c>
      <c r="D1429" s="13">
        <v>2893.7620000000002</v>
      </c>
    </row>
    <row r="1430" spans="1:4" x14ac:dyDescent="0.25">
      <c r="A1430" t="s">
        <v>296</v>
      </c>
      <c r="B1430" t="s">
        <v>287</v>
      </c>
      <c r="C1430" s="31">
        <v>44936</v>
      </c>
      <c r="D1430" s="13">
        <v>1200</v>
      </c>
    </row>
    <row r="1431" spans="1:4" x14ac:dyDescent="0.25">
      <c r="A1431" t="s">
        <v>754</v>
      </c>
      <c r="B1431" t="s">
        <v>192</v>
      </c>
      <c r="C1431" s="31">
        <v>44936</v>
      </c>
      <c r="D1431" s="13">
        <v>3014.6480000000001</v>
      </c>
    </row>
    <row r="1432" spans="1:4" x14ac:dyDescent="0.25">
      <c r="A1432" t="s">
        <v>296</v>
      </c>
      <c r="B1432" t="s">
        <v>287</v>
      </c>
      <c r="C1432" s="31">
        <v>44936</v>
      </c>
      <c r="D1432" s="13">
        <v>1200</v>
      </c>
    </row>
    <row r="1433" spans="1:4" x14ac:dyDescent="0.25">
      <c r="A1433" t="s">
        <v>1171</v>
      </c>
      <c r="B1433" t="s">
        <v>498</v>
      </c>
      <c r="C1433" s="31">
        <v>44936</v>
      </c>
      <c r="D1433" s="13">
        <v>2848.7280000000001</v>
      </c>
    </row>
    <row r="1434" spans="1:4" x14ac:dyDescent="0.25">
      <c r="A1434" t="s">
        <v>432</v>
      </c>
      <c r="B1434" t="s">
        <v>431</v>
      </c>
      <c r="C1434" s="31">
        <v>44936</v>
      </c>
      <c r="D1434" s="13">
        <v>1920</v>
      </c>
    </row>
    <row r="1435" spans="1:4" x14ac:dyDescent="0.25">
      <c r="A1435" t="s">
        <v>1037</v>
      </c>
      <c r="B1435" t="s">
        <v>163</v>
      </c>
      <c r="C1435" s="31">
        <v>44936</v>
      </c>
      <c r="D1435" s="13">
        <v>1680.681</v>
      </c>
    </row>
    <row r="1436" spans="1:4" x14ac:dyDescent="0.25">
      <c r="A1436" t="s">
        <v>255</v>
      </c>
      <c r="B1436" t="s">
        <v>104</v>
      </c>
      <c r="C1436" s="31">
        <v>44936</v>
      </c>
      <c r="D1436" s="13">
        <v>12400</v>
      </c>
    </row>
    <row r="1437" spans="1:4" x14ac:dyDescent="0.25">
      <c r="A1437" t="s">
        <v>204</v>
      </c>
      <c r="B1437" t="s">
        <v>205</v>
      </c>
      <c r="C1437" s="31">
        <v>44936</v>
      </c>
      <c r="D1437" s="13">
        <v>7030</v>
      </c>
    </row>
    <row r="1438" spans="1:4" x14ac:dyDescent="0.25">
      <c r="A1438" t="s">
        <v>638</v>
      </c>
      <c r="B1438" t="s">
        <v>264</v>
      </c>
      <c r="C1438" s="31">
        <v>44938</v>
      </c>
      <c r="D1438" s="13">
        <v>3000</v>
      </c>
    </row>
    <row r="1439" spans="1:4" x14ac:dyDescent="0.25">
      <c r="A1439" t="s">
        <v>136</v>
      </c>
      <c r="B1439" t="s">
        <v>137</v>
      </c>
      <c r="C1439" s="31">
        <v>44939</v>
      </c>
      <c r="D1439" s="13">
        <v>1100</v>
      </c>
    </row>
    <row r="1440" spans="1:4" x14ac:dyDescent="0.25">
      <c r="A1440" t="s">
        <v>825</v>
      </c>
      <c r="B1440" t="s">
        <v>824</v>
      </c>
      <c r="C1440" s="31">
        <v>44941</v>
      </c>
      <c r="D1440" s="13">
        <v>500</v>
      </c>
    </row>
    <row r="1441" spans="1:4" x14ac:dyDescent="0.25">
      <c r="A1441" t="s">
        <v>151</v>
      </c>
      <c r="B1441" t="s">
        <v>152</v>
      </c>
      <c r="C1441" s="31">
        <v>44941</v>
      </c>
      <c r="D1441" s="13">
        <v>2623.6419999999998</v>
      </c>
    </row>
    <row r="1442" spans="1:4" x14ac:dyDescent="0.25">
      <c r="A1442" t="s">
        <v>284</v>
      </c>
      <c r="B1442" t="s">
        <v>128</v>
      </c>
      <c r="C1442" s="31">
        <v>44941</v>
      </c>
      <c r="D1442" s="13">
        <v>860</v>
      </c>
    </row>
    <row r="1443" spans="1:4" x14ac:dyDescent="0.25">
      <c r="A1443" t="s">
        <v>1207</v>
      </c>
      <c r="B1443" t="s">
        <v>455</v>
      </c>
      <c r="C1443" s="31">
        <v>44941</v>
      </c>
      <c r="D1443" s="13">
        <v>1000</v>
      </c>
    </row>
    <row r="1444" spans="1:4" x14ac:dyDescent="0.25">
      <c r="A1444" t="s">
        <v>284</v>
      </c>
      <c r="B1444" t="s">
        <v>128</v>
      </c>
      <c r="C1444" s="31">
        <v>44942</v>
      </c>
      <c r="D1444" s="13">
        <v>863</v>
      </c>
    </row>
    <row r="1445" spans="1:4" x14ac:dyDescent="0.25">
      <c r="A1445" t="s">
        <v>195</v>
      </c>
      <c r="B1445" t="s">
        <v>196</v>
      </c>
      <c r="C1445" s="31">
        <v>44942</v>
      </c>
      <c r="D1445" s="13">
        <v>4593.893</v>
      </c>
    </row>
    <row r="1446" spans="1:4" x14ac:dyDescent="0.25">
      <c r="A1446" t="s">
        <v>638</v>
      </c>
      <c r="B1446" t="s">
        <v>264</v>
      </c>
      <c r="C1446" s="31">
        <v>44943</v>
      </c>
      <c r="D1446" s="13">
        <v>3000</v>
      </c>
    </row>
    <row r="1447" spans="1:4" x14ac:dyDescent="0.25">
      <c r="A1447" t="s">
        <v>432</v>
      </c>
      <c r="B1447" t="s">
        <v>431</v>
      </c>
      <c r="C1447" s="31">
        <v>44943</v>
      </c>
      <c r="D1447" s="13">
        <v>1920</v>
      </c>
    </row>
    <row r="1448" spans="1:4" x14ac:dyDescent="0.25">
      <c r="A1448" t="s">
        <v>499</v>
      </c>
      <c r="B1448" t="s">
        <v>498</v>
      </c>
      <c r="C1448" s="31">
        <v>44943</v>
      </c>
      <c r="D1448" s="13">
        <v>2848.7280000000001</v>
      </c>
    </row>
    <row r="1449" spans="1:4" x14ac:dyDescent="0.25">
      <c r="A1449" t="s">
        <v>284</v>
      </c>
      <c r="B1449" t="s">
        <v>128</v>
      </c>
      <c r="C1449" s="31">
        <v>44943</v>
      </c>
      <c r="D1449" s="13">
        <v>868</v>
      </c>
    </row>
    <row r="1450" spans="1:4" x14ac:dyDescent="0.25">
      <c r="A1450" t="s">
        <v>284</v>
      </c>
      <c r="B1450" t="s">
        <v>128</v>
      </c>
      <c r="C1450" s="31">
        <v>44944</v>
      </c>
      <c r="D1450" s="13">
        <v>880</v>
      </c>
    </row>
    <row r="1451" spans="1:4" x14ac:dyDescent="0.25">
      <c r="A1451" t="s">
        <v>284</v>
      </c>
      <c r="B1451" t="s">
        <v>128</v>
      </c>
      <c r="C1451" s="31">
        <v>44945</v>
      </c>
      <c r="D1451" s="13">
        <v>865</v>
      </c>
    </row>
    <row r="1452" spans="1:4" x14ac:dyDescent="0.25">
      <c r="A1452" t="s">
        <v>754</v>
      </c>
      <c r="B1452" t="s">
        <v>192</v>
      </c>
      <c r="C1452" s="31">
        <v>44946</v>
      </c>
      <c r="D1452" s="13">
        <v>3000</v>
      </c>
    </row>
    <row r="1453" spans="1:4" x14ac:dyDescent="0.25">
      <c r="A1453" t="s">
        <v>638</v>
      </c>
      <c r="B1453" t="s">
        <v>264</v>
      </c>
      <c r="C1453" s="31">
        <v>44946</v>
      </c>
      <c r="D1453" s="13">
        <v>3000</v>
      </c>
    </row>
    <row r="1454" spans="1:4" x14ac:dyDescent="0.25">
      <c r="A1454" t="s">
        <v>284</v>
      </c>
      <c r="B1454" t="s">
        <v>128</v>
      </c>
      <c r="C1454" s="31">
        <v>44946</v>
      </c>
      <c r="D1454" s="13">
        <v>656.82500000000005</v>
      </c>
    </row>
    <row r="1455" spans="1:4" x14ac:dyDescent="0.25">
      <c r="A1455" t="s">
        <v>570</v>
      </c>
      <c r="B1455" t="s">
        <v>569</v>
      </c>
      <c r="C1455" s="31">
        <v>44946</v>
      </c>
      <c r="D1455" s="13">
        <v>20000</v>
      </c>
    </row>
    <row r="1456" spans="1:4" x14ac:dyDescent="0.25">
      <c r="A1456" t="s">
        <v>284</v>
      </c>
      <c r="B1456" t="s">
        <v>128</v>
      </c>
      <c r="C1456" s="31">
        <v>44947</v>
      </c>
      <c r="D1456" s="13">
        <v>878</v>
      </c>
    </row>
    <row r="1457" spans="1:4" x14ac:dyDescent="0.25">
      <c r="A1457" t="s">
        <v>284</v>
      </c>
      <c r="B1457" t="s">
        <v>128</v>
      </c>
      <c r="C1457" s="31">
        <v>44948</v>
      </c>
      <c r="D1457" s="13">
        <v>870</v>
      </c>
    </row>
    <row r="1458" spans="1:4" x14ac:dyDescent="0.25">
      <c r="A1458" t="s">
        <v>284</v>
      </c>
      <c r="B1458" t="s">
        <v>128</v>
      </c>
      <c r="C1458" s="31">
        <v>44949</v>
      </c>
      <c r="D1458" s="13">
        <v>875</v>
      </c>
    </row>
    <row r="1459" spans="1:4" x14ac:dyDescent="0.25">
      <c r="A1459" t="s">
        <v>638</v>
      </c>
      <c r="B1459" t="s">
        <v>264</v>
      </c>
      <c r="C1459" s="31">
        <v>44950</v>
      </c>
      <c r="D1459" s="13">
        <v>3000</v>
      </c>
    </row>
    <row r="1460" spans="1:4" x14ac:dyDescent="0.25">
      <c r="A1460" t="s">
        <v>284</v>
      </c>
      <c r="B1460" t="s">
        <v>128</v>
      </c>
      <c r="C1460" s="31">
        <v>44950</v>
      </c>
      <c r="D1460" s="13">
        <v>873</v>
      </c>
    </row>
    <row r="1461" spans="1:4" x14ac:dyDescent="0.25">
      <c r="A1461" t="s">
        <v>728</v>
      </c>
      <c r="B1461" t="s">
        <v>727</v>
      </c>
      <c r="C1461" s="31">
        <v>44951</v>
      </c>
      <c r="D1461" s="13">
        <v>8000</v>
      </c>
    </row>
    <row r="1462" spans="1:4" x14ac:dyDescent="0.25">
      <c r="A1462" t="s">
        <v>284</v>
      </c>
      <c r="B1462" t="s">
        <v>128</v>
      </c>
      <c r="C1462" s="31">
        <v>44952</v>
      </c>
      <c r="D1462" s="13">
        <v>858</v>
      </c>
    </row>
    <row r="1463" spans="1:4" x14ac:dyDescent="0.25">
      <c r="A1463" t="s">
        <v>138</v>
      </c>
      <c r="B1463" t="s">
        <v>139</v>
      </c>
      <c r="C1463" s="31">
        <v>44953</v>
      </c>
      <c r="D1463" s="13">
        <v>14837.688</v>
      </c>
    </row>
    <row r="1464" spans="1:4" x14ac:dyDescent="0.25">
      <c r="A1464" t="s">
        <v>570</v>
      </c>
      <c r="B1464" t="s">
        <v>569</v>
      </c>
      <c r="C1464" s="31">
        <v>44953</v>
      </c>
      <c r="D1464" s="13">
        <v>37708.127</v>
      </c>
    </row>
    <row r="1465" spans="1:4" x14ac:dyDescent="0.25">
      <c r="A1465" t="s">
        <v>499</v>
      </c>
      <c r="B1465" t="s">
        <v>498</v>
      </c>
      <c r="C1465" s="31">
        <v>44954</v>
      </c>
      <c r="D1465" s="13">
        <v>2848.7280000000001</v>
      </c>
    </row>
    <row r="1466" spans="1:4" x14ac:dyDescent="0.25">
      <c r="A1466" t="s">
        <v>825</v>
      </c>
      <c r="B1466" t="s">
        <v>824</v>
      </c>
      <c r="C1466" s="31">
        <v>44956</v>
      </c>
      <c r="D1466" s="13">
        <v>578.68700000000001</v>
      </c>
    </row>
    <row r="1467" spans="1:4" x14ac:dyDescent="0.25">
      <c r="A1467" t="s">
        <v>638</v>
      </c>
      <c r="B1467" t="s">
        <v>264</v>
      </c>
      <c r="C1467" s="31">
        <v>44957</v>
      </c>
      <c r="D1467" s="13">
        <v>3469.3090000000002</v>
      </c>
    </row>
    <row r="1468" spans="1:4" x14ac:dyDescent="0.25">
      <c r="A1468" t="s">
        <v>499</v>
      </c>
      <c r="B1468" t="s">
        <v>498</v>
      </c>
      <c r="C1468" s="31">
        <v>44957</v>
      </c>
      <c r="D1468" s="13">
        <v>2848.7280000000001</v>
      </c>
    </row>
    <row r="1469" spans="1:4" ht="15.75" thickBot="1" x14ac:dyDescent="0.3">
      <c r="A1469" t="s">
        <v>494</v>
      </c>
      <c r="B1469" t="s">
        <v>493</v>
      </c>
      <c r="C1469" s="31">
        <v>44957</v>
      </c>
      <c r="D1469" s="13">
        <v>20719.983</v>
      </c>
    </row>
    <row r="1470" spans="1:4" ht="15.75" thickBot="1" x14ac:dyDescent="0.3">
      <c r="A1470" s="670" t="s">
        <v>995</v>
      </c>
      <c r="B1470" s="671"/>
      <c r="C1470" s="671"/>
      <c r="D1470" s="310">
        <f>SUM(D1418:D1469)</f>
        <v>215272.26300000004</v>
      </c>
    </row>
    <row r="1471" spans="1:4" ht="15.75" thickBot="1" x14ac:dyDescent="0.3">
      <c r="A1471" t="s">
        <v>786</v>
      </c>
      <c r="B1471" t="s">
        <v>785</v>
      </c>
      <c r="C1471" s="31">
        <v>44962</v>
      </c>
      <c r="D1471" s="13">
        <v>11502.704</v>
      </c>
    </row>
    <row r="1472" spans="1:4" ht="15.75" thickBot="1" x14ac:dyDescent="0.3">
      <c r="A1472" s="670" t="s">
        <v>1225</v>
      </c>
      <c r="B1472" s="671"/>
      <c r="C1472" s="671"/>
      <c r="D1472" s="310">
        <f>SUM(D1471)</f>
        <v>11502.704</v>
      </c>
    </row>
    <row r="1473" spans="1:4" ht="15.75" thickBot="1" x14ac:dyDescent="0.3"/>
    <row r="1474" spans="1:4" ht="15.75" thickBot="1" x14ac:dyDescent="0.3">
      <c r="A1474" s="670" t="s">
        <v>600</v>
      </c>
      <c r="B1474" s="671"/>
      <c r="C1474" s="671"/>
      <c r="D1474" s="310">
        <f>+D1470+D1417+D1202+D798+D264+D1472</f>
        <v>4467061.7539999997</v>
      </c>
    </row>
    <row r="2774" spans="5:5" x14ac:dyDescent="0.25">
      <c r="E2774"/>
    </row>
    <row r="2775" spans="5:5" x14ac:dyDescent="0.25">
      <c r="E2775"/>
    </row>
    <row r="2776" spans="5:5" x14ac:dyDescent="0.25">
      <c r="E2776"/>
    </row>
    <row r="2777" spans="5:5" x14ac:dyDescent="0.25">
      <c r="E2777"/>
    </row>
    <row r="2778" spans="5:5" x14ac:dyDescent="0.25">
      <c r="E2778"/>
    </row>
    <row r="2779" spans="5:5" x14ac:dyDescent="0.25">
      <c r="E2779"/>
    </row>
    <row r="2780" spans="5:5" x14ac:dyDescent="0.25">
      <c r="E2780"/>
    </row>
    <row r="2781" spans="5:5" x14ac:dyDescent="0.25">
      <c r="E2781"/>
    </row>
    <row r="2782" spans="5:5" x14ac:dyDescent="0.25">
      <c r="E2782"/>
    </row>
    <row r="2783" spans="5:5" x14ac:dyDescent="0.25">
      <c r="E2783"/>
    </row>
    <row r="2784" spans="5:5" x14ac:dyDescent="0.25">
      <c r="E2784"/>
    </row>
    <row r="2785" spans="5:5" x14ac:dyDescent="0.25">
      <c r="E2785"/>
    </row>
    <row r="2786" spans="5:5" x14ac:dyDescent="0.25">
      <c r="E2786"/>
    </row>
    <row r="2787" spans="5:5" x14ac:dyDescent="0.25">
      <c r="E2787"/>
    </row>
    <row r="2788" spans="5:5" x14ac:dyDescent="0.25">
      <c r="E2788"/>
    </row>
    <row r="2789" spans="5:5" x14ac:dyDescent="0.25">
      <c r="E2789"/>
    </row>
    <row r="2790" spans="5:5" x14ac:dyDescent="0.25">
      <c r="E2790"/>
    </row>
    <row r="2791" spans="5:5" x14ac:dyDescent="0.25">
      <c r="E2791"/>
    </row>
    <row r="2792" spans="5:5" x14ac:dyDescent="0.25">
      <c r="E2792"/>
    </row>
    <row r="2793" spans="5:5" x14ac:dyDescent="0.25">
      <c r="E2793"/>
    </row>
    <row r="2794" spans="5:5" x14ac:dyDescent="0.25">
      <c r="E2794"/>
    </row>
    <row r="2795" spans="5:5" x14ac:dyDescent="0.25">
      <c r="E2795"/>
    </row>
    <row r="2796" spans="5:5" x14ac:dyDescent="0.25">
      <c r="E2796"/>
    </row>
    <row r="2797" spans="5:5" x14ac:dyDescent="0.25">
      <c r="E2797"/>
    </row>
    <row r="2798" spans="5:5" x14ac:dyDescent="0.25">
      <c r="E2798"/>
    </row>
    <row r="2799" spans="5:5" x14ac:dyDescent="0.25">
      <c r="E2799"/>
    </row>
    <row r="2800" spans="5:5" x14ac:dyDescent="0.25">
      <c r="E2800"/>
    </row>
    <row r="2801" spans="5:5" x14ac:dyDescent="0.25">
      <c r="E2801"/>
    </row>
    <row r="2802" spans="5:5" x14ac:dyDescent="0.25">
      <c r="E2802"/>
    </row>
    <row r="2803" spans="5:5" x14ac:dyDescent="0.25">
      <c r="E2803"/>
    </row>
    <row r="2804" spans="5:5" x14ac:dyDescent="0.25">
      <c r="E2804"/>
    </row>
    <row r="2805" spans="5:5" x14ac:dyDescent="0.25">
      <c r="E2805"/>
    </row>
    <row r="2806" spans="5:5" x14ac:dyDescent="0.25">
      <c r="E2806"/>
    </row>
    <row r="2807" spans="5:5" x14ac:dyDescent="0.25">
      <c r="E2807"/>
    </row>
    <row r="2808" spans="5:5" x14ac:dyDescent="0.25">
      <c r="E2808"/>
    </row>
    <row r="2809" spans="5:5" x14ac:dyDescent="0.25">
      <c r="E2809"/>
    </row>
    <row r="2810" spans="5:5" x14ac:dyDescent="0.25">
      <c r="E2810"/>
    </row>
    <row r="2811" spans="5:5" x14ac:dyDescent="0.25">
      <c r="E2811"/>
    </row>
    <row r="2812" spans="5:5" x14ac:dyDescent="0.25">
      <c r="E2812"/>
    </row>
    <row r="2813" spans="5:5" x14ac:dyDescent="0.25">
      <c r="E2813"/>
    </row>
    <row r="2814" spans="5:5" x14ac:dyDescent="0.25">
      <c r="E2814"/>
    </row>
    <row r="2815" spans="5:5" x14ac:dyDescent="0.25">
      <c r="E2815"/>
    </row>
    <row r="2816" spans="5:5" x14ac:dyDescent="0.25">
      <c r="E2816"/>
    </row>
    <row r="2817" spans="5:5" x14ac:dyDescent="0.25">
      <c r="E2817"/>
    </row>
    <row r="2818" spans="5:5" x14ac:dyDescent="0.25">
      <c r="E2818"/>
    </row>
    <row r="2819" spans="5:5" x14ac:dyDescent="0.25">
      <c r="E2819"/>
    </row>
    <row r="2820" spans="5:5" x14ac:dyDescent="0.25">
      <c r="E2820"/>
    </row>
    <row r="2821" spans="5:5" x14ac:dyDescent="0.25">
      <c r="E2821"/>
    </row>
    <row r="2822" spans="5:5" x14ac:dyDescent="0.25">
      <c r="E2822"/>
    </row>
    <row r="2823" spans="5:5" x14ac:dyDescent="0.25">
      <c r="E2823"/>
    </row>
    <row r="2824" spans="5:5" x14ac:dyDescent="0.25">
      <c r="E2824"/>
    </row>
    <row r="2825" spans="5:5" x14ac:dyDescent="0.25">
      <c r="E2825"/>
    </row>
    <row r="2826" spans="5:5" x14ac:dyDescent="0.25">
      <c r="E2826"/>
    </row>
    <row r="2827" spans="5:5" x14ac:dyDescent="0.25">
      <c r="E2827"/>
    </row>
    <row r="2828" spans="5:5" x14ac:dyDescent="0.25">
      <c r="E2828"/>
    </row>
    <row r="2829" spans="5:5" x14ac:dyDescent="0.25">
      <c r="E2829"/>
    </row>
    <row r="2830" spans="5:5" x14ac:dyDescent="0.25">
      <c r="E2830"/>
    </row>
    <row r="2831" spans="5:5" x14ac:dyDescent="0.25">
      <c r="E2831"/>
    </row>
    <row r="2832" spans="5:5" x14ac:dyDescent="0.25">
      <c r="E2832"/>
    </row>
    <row r="2833" spans="5:5" x14ac:dyDescent="0.25">
      <c r="E2833"/>
    </row>
    <row r="2834" spans="5:5" x14ac:dyDescent="0.25">
      <c r="E2834"/>
    </row>
    <row r="2835" spans="5:5" x14ac:dyDescent="0.25">
      <c r="E2835"/>
    </row>
    <row r="2836" spans="5:5" x14ac:dyDescent="0.25">
      <c r="E2836"/>
    </row>
    <row r="2837" spans="5:5" x14ac:dyDescent="0.25">
      <c r="E2837"/>
    </row>
    <row r="2838" spans="5:5" x14ac:dyDescent="0.25">
      <c r="E2838"/>
    </row>
    <row r="2839" spans="5:5" x14ac:dyDescent="0.25">
      <c r="E2839"/>
    </row>
    <row r="2840" spans="5:5" x14ac:dyDescent="0.25">
      <c r="E2840"/>
    </row>
    <row r="2841" spans="5:5" x14ac:dyDescent="0.25">
      <c r="E2841"/>
    </row>
    <row r="2842" spans="5:5" x14ac:dyDescent="0.25">
      <c r="E2842"/>
    </row>
    <row r="2843" spans="5:5" x14ac:dyDescent="0.25">
      <c r="E2843"/>
    </row>
    <row r="2844" spans="5:5" x14ac:dyDescent="0.25">
      <c r="E2844"/>
    </row>
    <row r="2845" spans="5:5" x14ac:dyDescent="0.25">
      <c r="E2845"/>
    </row>
    <row r="2846" spans="5:5" x14ac:dyDescent="0.25">
      <c r="E2846"/>
    </row>
    <row r="2847" spans="5:5" x14ac:dyDescent="0.25">
      <c r="E2847"/>
    </row>
    <row r="2848" spans="5:5" x14ac:dyDescent="0.25">
      <c r="E2848"/>
    </row>
    <row r="2849" spans="5:5" x14ac:dyDescent="0.25">
      <c r="E2849"/>
    </row>
    <row r="2850" spans="5:5" x14ac:dyDescent="0.25">
      <c r="E2850"/>
    </row>
    <row r="2851" spans="5:5" x14ac:dyDescent="0.25">
      <c r="E2851"/>
    </row>
    <row r="2852" spans="5:5" x14ac:dyDescent="0.25">
      <c r="E2852"/>
    </row>
    <row r="2853" spans="5:5" x14ac:dyDescent="0.25">
      <c r="E2853"/>
    </row>
    <row r="2854" spans="5:5" x14ac:dyDescent="0.25">
      <c r="E2854"/>
    </row>
    <row r="2855" spans="5:5" x14ac:dyDescent="0.25">
      <c r="E2855"/>
    </row>
    <row r="2856" spans="5:5" x14ac:dyDescent="0.25">
      <c r="E2856"/>
    </row>
    <row r="2857" spans="5:5" x14ac:dyDescent="0.25">
      <c r="E2857"/>
    </row>
    <row r="2858" spans="5:5" x14ac:dyDescent="0.25">
      <c r="E2858"/>
    </row>
    <row r="2859" spans="5:5" x14ac:dyDescent="0.25">
      <c r="E2859"/>
    </row>
    <row r="2860" spans="5:5" x14ac:dyDescent="0.25">
      <c r="E2860"/>
    </row>
    <row r="2861" spans="5:5" x14ac:dyDescent="0.25">
      <c r="E2861"/>
    </row>
    <row r="2862" spans="5:5" x14ac:dyDescent="0.25">
      <c r="E2862"/>
    </row>
    <row r="2863" spans="5:5" x14ac:dyDescent="0.25">
      <c r="E2863"/>
    </row>
    <row r="2864" spans="5:5" x14ac:dyDescent="0.25">
      <c r="E2864"/>
    </row>
    <row r="2865" spans="5:5" x14ac:dyDescent="0.25">
      <c r="E2865"/>
    </row>
    <row r="2866" spans="5:5" x14ac:dyDescent="0.25">
      <c r="E2866"/>
    </row>
    <row r="2867" spans="5:5" x14ac:dyDescent="0.25">
      <c r="E2867"/>
    </row>
    <row r="2868" spans="5:5" x14ac:dyDescent="0.25">
      <c r="E2868"/>
    </row>
    <row r="2869" spans="5:5" x14ac:dyDescent="0.25">
      <c r="E2869"/>
    </row>
    <row r="2870" spans="5:5" x14ac:dyDescent="0.25">
      <c r="E2870"/>
    </row>
    <row r="2871" spans="5:5" x14ac:dyDescent="0.25">
      <c r="E2871"/>
    </row>
    <row r="2872" spans="5:5" x14ac:dyDescent="0.25">
      <c r="E2872"/>
    </row>
    <row r="2873" spans="5:5" x14ac:dyDescent="0.25">
      <c r="E2873"/>
    </row>
    <row r="2874" spans="5:5" x14ac:dyDescent="0.25">
      <c r="E2874"/>
    </row>
    <row r="2875" spans="5:5" x14ac:dyDescent="0.25">
      <c r="E2875"/>
    </row>
    <row r="2876" spans="5:5" x14ac:dyDescent="0.25">
      <c r="E2876"/>
    </row>
    <row r="2877" spans="5:5" x14ac:dyDescent="0.25">
      <c r="E2877"/>
    </row>
    <row r="2878" spans="5:5" x14ac:dyDescent="0.25">
      <c r="E2878"/>
    </row>
    <row r="2879" spans="5:5" x14ac:dyDescent="0.25">
      <c r="E2879"/>
    </row>
    <row r="2880" spans="5:5" x14ac:dyDescent="0.25">
      <c r="E2880"/>
    </row>
    <row r="2881" spans="5:5" x14ac:dyDescent="0.25">
      <c r="E2881"/>
    </row>
    <row r="2882" spans="5:5" x14ac:dyDescent="0.25">
      <c r="E2882"/>
    </row>
    <row r="2883" spans="5:5" x14ac:dyDescent="0.25">
      <c r="E2883"/>
    </row>
    <row r="2884" spans="5:5" x14ac:dyDescent="0.25">
      <c r="E2884"/>
    </row>
    <row r="2885" spans="5:5" x14ac:dyDescent="0.25">
      <c r="E2885"/>
    </row>
    <row r="2886" spans="5:5" x14ac:dyDescent="0.25">
      <c r="E2886"/>
    </row>
    <row r="2887" spans="5:5" x14ac:dyDescent="0.25">
      <c r="E2887"/>
    </row>
    <row r="2888" spans="5:5" x14ac:dyDescent="0.25">
      <c r="E2888"/>
    </row>
    <row r="2889" spans="5:5" x14ac:dyDescent="0.25">
      <c r="E2889"/>
    </row>
    <row r="2890" spans="5:5" x14ac:dyDescent="0.25">
      <c r="E2890"/>
    </row>
    <row r="2891" spans="5:5" x14ac:dyDescent="0.25">
      <c r="E2891"/>
    </row>
    <row r="2892" spans="5:5" x14ac:dyDescent="0.25">
      <c r="E2892"/>
    </row>
    <row r="2893" spans="5:5" x14ac:dyDescent="0.25">
      <c r="E2893"/>
    </row>
    <row r="2894" spans="5:5" x14ac:dyDescent="0.25">
      <c r="E2894"/>
    </row>
    <row r="2895" spans="5:5" x14ac:dyDescent="0.25">
      <c r="E2895"/>
    </row>
    <row r="2896" spans="5:5" x14ac:dyDescent="0.25">
      <c r="E2896"/>
    </row>
    <row r="2897" spans="5:5" x14ac:dyDescent="0.25">
      <c r="E2897"/>
    </row>
    <row r="2898" spans="5:5" x14ac:dyDescent="0.25">
      <c r="E2898"/>
    </row>
    <row r="2899" spans="5:5" x14ac:dyDescent="0.25">
      <c r="E2899"/>
    </row>
    <row r="2900" spans="5:5" x14ac:dyDescent="0.25">
      <c r="E2900"/>
    </row>
    <row r="2901" spans="5:5" x14ac:dyDescent="0.25">
      <c r="E2901"/>
    </row>
    <row r="2902" spans="5:5" x14ac:dyDescent="0.25">
      <c r="E2902"/>
    </row>
    <row r="2903" spans="5:5" x14ac:dyDescent="0.25">
      <c r="E2903"/>
    </row>
    <row r="2904" spans="5:5" x14ac:dyDescent="0.25">
      <c r="E2904"/>
    </row>
    <row r="2905" spans="5:5" x14ac:dyDescent="0.25">
      <c r="E2905"/>
    </row>
    <row r="2906" spans="5:5" x14ac:dyDescent="0.25">
      <c r="E2906"/>
    </row>
    <row r="2907" spans="5:5" x14ac:dyDescent="0.25">
      <c r="E2907"/>
    </row>
    <row r="2908" spans="5:5" x14ac:dyDescent="0.25">
      <c r="E2908"/>
    </row>
    <row r="2909" spans="5:5" x14ac:dyDescent="0.25">
      <c r="E2909"/>
    </row>
    <row r="2910" spans="5:5" x14ac:dyDescent="0.25">
      <c r="E2910"/>
    </row>
    <row r="2911" spans="5:5" x14ac:dyDescent="0.25">
      <c r="E2911"/>
    </row>
    <row r="2912" spans="5:5" x14ac:dyDescent="0.25">
      <c r="E2912"/>
    </row>
    <row r="2913" spans="5:5" x14ac:dyDescent="0.25">
      <c r="E2913"/>
    </row>
    <row r="2914" spans="5:5" x14ac:dyDescent="0.25">
      <c r="E2914"/>
    </row>
    <row r="2915" spans="5:5" x14ac:dyDescent="0.25">
      <c r="E2915"/>
    </row>
    <row r="2916" spans="5:5" x14ac:dyDescent="0.25">
      <c r="E2916"/>
    </row>
    <row r="2917" spans="5:5" x14ac:dyDescent="0.25">
      <c r="E2917"/>
    </row>
    <row r="2918" spans="5:5" x14ac:dyDescent="0.25">
      <c r="E2918"/>
    </row>
    <row r="2919" spans="5:5" x14ac:dyDescent="0.25">
      <c r="E2919"/>
    </row>
    <row r="2920" spans="5:5" x14ac:dyDescent="0.25">
      <c r="E2920"/>
    </row>
    <row r="2921" spans="5:5" x14ac:dyDescent="0.25">
      <c r="E2921"/>
    </row>
    <row r="2922" spans="5:5" x14ac:dyDescent="0.25">
      <c r="E2922"/>
    </row>
    <row r="2923" spans="5:5" x14ac:dyDescent="0.25">
      <c r="E2923"/>
    </row>
    <row r="2924" spans="5:5" x14ac:dyDescent="0.25">
      <c r="E2924"/>
    </row>
    <row r="2925" spans="5:5" x14ac:dyDescent="0.25">
      <c r="E2925"/>
    </row>
    <row r="2926" spans="5:5" x14ac:dyDescent="0.25">
      <c r="E2926"/>
    </row>
    <row r="2927" spans="5:5" x14ac:dyDescent="0.25">
      <c r="E2927"/>
    </row>
    <row r="2928" spans="5:5" x14ac:dyDescent="0.25">
      <c r="E2928"/>
    </row>
    <row r="2929" spans="5:5" x14ac:dyDescent="0.25">
      <c r="E2929"/>
    </row>
    <row r="2930" spans="5:5" x14ac:dyDescent="0.25">
      <c r="E2930"/>
    </row>
    <row r="2931" spans="5:5" x14ac:dyDescent="0.25">
      <c r="E2931"/>
    </row>
    <row r="2932" spans="5:5" x14ac:dyDescent="0.25">
      <c r="E2932"/>
    </row>
    <row r="2933" spans="5:5" x14ac:dyDescent="0.25">
      <c r="E2933"/>
    </row>
    <row r="2934" spans="5:5" x14ac:dyDescent="0.25">
      <c r="E2934"/>
    </row>
    <row r="2935" spans="5:5" x14ac:dyDescent="0.25">
      <c r="E2935"/>
    </row>
    <row r="2936" spans="5:5" x14ac:dyDescent="0.25">
      <c r="E2936"/>
    </row>
    <row r="2937" spans="5:5" x14ac:dyDescent="0.25">
      <c r="E2937"/>
    </row>
    <row r="2938" spans="5:5" x14ac:dyDescent="0.25">
      <c r="E2938"/>
    </row>
    <row r="2939" spans="5:5" x14ac:dyDescent="0.25">
      <c r="E2939"/>
    </row>
    <row r="2940" spans="5:5" x14ac:dyDescent="0.25">
      <c r="E2940"/>
    </row>
    <row r="2941" spans="5:5" x14ac:dyDescent="0.25">
      <c r="E2941"/>
    </row>
    <row r="2942" spans="5:5" x14ac:dyDescent="0.25">
      <c r="E2942"/>
    </row>
    <row r="2943" spans="5:5" x14ac:dyDescent="0.25">
      <c r="E2943"/>
    </row>
    <row r="2944" spans="5:5" x14ac:dyDescent="0.25">
      <c r="E2944"/>
    </row>
    <row r="2945" spans="5:5" x14ac:dyDescent="0.25">
      <c r="E2945"/>
    </row>
    <row r="2946" spans="5:5" x14ac:dyDescent="0.25">
      <c r="E2946"/>
    </row>
    <row r="2947" spans="5:5" x14ac:dyDescent="0.25">
      <c r="E2947"/>
    </row>
    <row r="2948" spans="5:5" x14ac:dyDescent="0.25">
      <c r="E2948"/>
    </row>
    <row r="2949" spans="5:5" x14ac:dyDescent="0.25">
      <c r="E2949"/>
    </row>
    <row r="2950" spans="5:5" x14ac:dyDescent="0.25">
      <c r="E2950"/>
    </row>
    <row r="2951" spans="5:5" x14ac:dyDescent="0.25">
      <c r="E2951"/>
    </row>
    <row r="2952" spans="5:5" x14ac:dyDescent="0.25">
      <c r="E2952"/>
    </row>
    <row r="2953" spans="5:5" x14ac:dyDescent="0.25">
      <c r="E2953"/>
    </row>
    <row r="2954" spans="5:5" x14ac:dyDescent="0.25">
      <c r="E2954"/>
    </row>
    <row r="2955" spans="5:5" x14ac:dyDescent="0.25">
      <c r="E2955"/>
    </row>
    <row r="2956" spans="5:5" x14ac:dyDescent="0.25">
      <c r="E2956"/>
    </row>
    <row r="2957" spans="5:5" x14ac:dyDescent="0.25">
      <c r="E2957"/>
    </row>
    <row r="2958" spans="5:5" x14ac:dyDescent="0.25">
      <c r="E2958"/>
    </row>
    <row r="2959" spans="5:5" x14ac:dyDescent="0.25">
      <c r="E2959"/>
    </row>
    <row r="2960" spans="5:5" x14ac:dyDescent="0.25">
      <c r="E2960"/>
    </row>
    <row r="2961" spans="5:5" x14ac:dyDescent="0.25">
      <c r="E2961"/>
    </row>
    <row r="2962" spans="5:5" x14ac:dyDescent="0.25">
      <c r="E2962"/>
    </row>
    <row r="2963" spans="5:5" x14ac:dyDescent="0.25">
      <c r="E2963"/>
    </row>
    <row r="2964" spans="5:5" x14ac:dyDescent="0.25">
      <c r="E2964"/>
    </row>
    <row r="2965" spans="5:5" x14ac:dyDescent="0.25">
      <c r="E2965"/>
    </row>
    <row r="2966" spans="5:5" x14ac:dyDescent="0.25">
      <c r="E2966"/>
    </row>
    <row r="2967" spans="5:5" x14ac:dyDescent="0.25">
      <c r="E2967"/>
    </row>
    <row r="2968" spans="5:5" x14ac:dyDescent="0.25">
      <c r="E2968"/>
    </row>
    <row r="2969" spans="5:5" x14ac:dyDescent="0.25">
      <c r="E2969"/>
    </row>
    <row r="2970" spans="5:5" x14ac:dyDescent="0.25">
      <c r="E2970"/>
    </row>
    <row r="2971" spans="5:5" x14ac:dyDescent="0.25">
      <c r="E2971"/>
    </row>
    <row r="2972" spans="5:5" x14ac:dyDescent="0.25">
      <c r="E2972"/>
    </row>
    <row r="2973" spans="5:5" x14ac:dyDescent="0.25">
      <c r="E2973"/>
    </row>
    <row r="2974" spans="5:5" x14ac:dyDescent="0.25">
      <c r="E2974"/>
    </row>
    <row r="2975" spans="5:5" x14ac:dyDescent="0.25">
      <c r="E2975"/>
    </row>
    <row r="2976" spans="5:5" x14ac:dyDescent="0.25">
      <c r="E2976"/>
    </row>
    <row r="2977" spans="5:5" x14ac:dyDescent="0.25">
      <c r="E2977"/>
    </row>
    <row r="2978" spans="5:5" x14ac:dyDescent="0.25">
      <c r="E2978"/>
    </row>
    <row r="2979" spans="5:5" x14ac:dyDescent="0.25">
      <c r="E2979"/>
    </row>
    <row r="2980" spans="5:5" x14ac:dyDescent="0.25">
      <c r="E2980"/>
    </row>
    <row r="2981" spans="5:5" x14ac:dyDescent="0.25">
      <c r="E2981"/>
    </row>
    <row r="2982" spans="5:5" x14ac:dyDescent="0.25">
      <c r="E2982"/>
    </row>
    <row r="2983" spans="5:5" x14ac:dyDescent="0.25">
      <c r="E2983"/>
    </row>
    <row r="2984" spans="5:5" x14ac:dyDescent="0.25">
      <c r="E2984"/>
    </row>
    <row r="2985" spans="5:5" x14ac:dyDescent="0.25">
      <c r="E2985"/>
    </row>
    <row r="2986" spans="5:5" x14ac:dyDescent="0.25">
      <c r="E2986"/>
    </row>
    <row r="2987" spans="5:5" x14ac:dyDescent="0.25">
      <c r="E2987"/>
    </row>
    <row r="2988" spans="5:5" x14ac:dyDescent="0.25">
      <c r="E2988"/>
    </row>
    <row r="2989" spans="5:5" x14ac:dyDescent="0.25">
      <c r="E2989"/>
    </row>
    <row r="2990" spans="5:5" x14ac:dyDescent="0.25">
      <c r="E2990"/>
    </row>
    <row r="2991" spans="5:5" x14ac:dyDescent="0.25">
      <c r="E2991"/>
    </row>
    <row r="2992" spans="5:5" x14ac:dyDescent="0.25">
      <c r="E2992"/>
    </row>
    <row r="2993" spans="5:5" x14ac:dyDescent="0.25">
      <c r="E2993"/>
    </row>
    <row r="2994" spans="5:5" x14ac:dyDescent="0.25">
      <c r="E2994"/>
    </row>
    <row r="2995" spans="5:5" x14ac:dyDescent="0.25">
      <c r="E2995"/>
    </row>
    <row r="2996" spans="5:5" x14ac:dyDescent="0.25">
      <c r="E2996"/>
    </row>
    <row r="2997" spans="5:5" x14ac:dyDescent="0.25">
      <c r="E2997"/>
    </row>
    <row r="2998" spans="5:5" x14ac:dyDescent="0.25">
      <c r="E2998"/>
    </row>
    <row r="2999" spans="5:5" x14ac:dyDescent="0.25">
      <c r="E2999"/>
    </row>
    <row r="3000" spans="5:5" x14ac:dyDescent="0.25">
      <c r="E3000"/>
    </row>
    <row r="3001" spans="5:5" x14ac:dyDescent="0.25">
      <c r="E3001"/>
    </row>
    <row r="3002" spans="5:5" x14ac:dyDescent="0.25">
      <c r="E3002"/>
    </row>
    <row r="3003" spans="5:5" x14ac:dyDescent="0.25">
      <c r="E3003"/>
    </row>
    <row r="3004" spans="5:5" x14ac:dyDescent="0.25">
      <c r="E3004"/>
    </row>
    <row r="3005" spans="5:5" x14ac:dyDescent="0.25">
      <c r="E3005"/>
    </row>
    <row r="3006" spans="5:5" x14ac:dyDescent="0.25">
      <c r="E3006"/>
    </row>
    <row r="3007" spans="5:5" x14ac:dyDescent="0.25">
      <c r="E3007"/>
    </row>
    <row r="3008" spans="5:5" x14ac:dyDescent="0.25">
      <c r="E3008"/>
    </row>
    <row r="3009" spans="5:5" x14ac:dyDescent="0.25">
      <c r="E3009"/>
    </row>
    <row r="3010" spans="5:5" x14ac:dyDescent="0.25">
      <c r="E3010"/>
    </row>
    <row r="3011" spans="5:5" x14ac:dyDescent="0.25">
      <c r="E3011"/>
    </row>
    <row r="3012" spans="5:5" x14ac:dyDescent="0.25">
      <c r="E3012"/>
    </row>
    <row r="3013" spans="5:5" x14ac:dyDescent="0.25">
      <c r="E3013"/>
    </row>
    <row r="3014" spans="5:5" x14ac:dyDescent="0.25">
      <c r="E3014"/>
    </row>
    <row r="3015" spans="5:5" x14ac:dyDescent="0.25">
      <c r="E3015"/>
    </row>
    <row r="3016" spans="5:5" x14ac:dyDescent="0.25">
      <c r="E3016"/>
    </row>
    <row r="3017" spans="5:5" x14ac:dyDescent="0.25">
      <c r="E3017"/>
    </row>
    <row r="3018" spans="5:5" x14ac:dyDescent="0.25">
      <c r="E3018"/>
    </row>
    <row r="3019" spans="5:5" x14ac:dyDescent="0.25">
      <c r="E3019"/>
    </row>
    <row r="3020" spans="5:5" x14ac:dyDescent="0.25">
      <c r="E3020"/>
    </row>
    <row r="3021" spans="5:5" x14ac:dyDescent="0.25">
      <c r="E3021"/>
    </row>
    <row r="3022" spans="5:5" x14ac:dyDescent="0.25">
      <c r="E3022"/>
    </row>
    <row r="3023" spans="5:5" x14ac:dyDescent="0.25">
      <c r="E3023"/>
    </row>
    <row r="3024" spans="5:5" x14ac:dyDescent="0.25">
      <c r="E3024"/>
    </row>
    <row r="3025" spans="5:5" x14ac:dyDescent="0.25">
      <c r="E3025"/>
    </row>
    <row r="3026" spans="5:5" x14ac:dyDescent="0.25">
      <c r="E3026"/>
    </row>
    <row r="3027" spans="5:5" x14ac:dyDescent="0.25">
      <c r="E3027"/>
    </row>
    <row r="3028" spans="5:5" x14ac:dyDescent="0.25">
      <c r="E3028"/>
    </row>
    <row r="3029" spans="5:5" x14ac:dyDescent="0.25">
      <c r="E3029"/>
    </row>
    <row r="3030" spans="5:5" x14ac:dyDescent="0.25">
      <c r="E3030"/>
    </row>
    <row r="3031" spans="5:5" x14ac:dyDescent="0.25">
      <c r="E3031"/>
    </row>
    <row r="3032" spans="5:5" x14ac:dyDescent="0.25">
      <c r="E3032"/>
    </row>
    <row r="3033" spans="5:5" x14ac:dyDescent="0.25">
      <c r="E3033"/>
    </row>
    <row r="3034" spans="5:5" x14ac:dyDescent="0.25">
      <c r="E3034"/>
    </row>
    <row r="3035" spans="5:5" x14ac:dyDescent="0.25">
      <c r="E3035"/>
    </row>
    <row r="3036" spans="5:5" x14ac:dyDescent="0.25">
      <c r="E3036"/>
    </row>
    <row r="3037" spans="5:5" x14ac:dyDescent="0.25">
      <c r="E3037"/>
    </row>
    <row r="3038" spans="5:5" x14ac:dyDescent="0.25">
      <c r="E3038"/>
    </row>
    <row r="3039" spans="5:5" x14ac:dyDescent="0.25">
      <c r="E3039"/>
    </row>
    <row r="3040" spans="5:5" x14ac:dyDescent="0.25">
      <c r="E3040"/>
    </row>
    <row r="3041" spans="5:5" x14ac:dyDescent="0.25">
      <c r="E3041"/>
    </row>
    <row r="3042" spans="5:5" x14ac:dyDescent="0.25">
      <c r="E3042"/>
    </row>
    <row r="3043" spans="5:5" x14ac:dyDescent="0.25">
      <c r="E3043"/>
    </row>
    <row r="3044" spans="5:5" x14ac:dyDescent="0.25">
      <c r="E3044"/>
    </row>
    <row r="3045" spans="5:5" x14ac:dyDescent="0.25">
      <c r="E3045"/>
    </row>
    <row r="3046" spans="5:5" x14ac:dyDescent="0.25">
      <c r="E3046"/>
    </row>
    <row r="3047" spans="5:5" x14ac:dyDescent="0.25">
      <c r="E3047"/>
    </row>
    <row r="3048" spans="5:5" x14ac:dyDescent="0.25">
      <c r="E3048"/>
    </row>
    <row r="3049" spans="5:5" x14ac:dyDescent="0.25">
      <c r="E3049"/>
    </row>
    <row r="3050" spans="5:5" x14ac:dyDescent="0.25">
      <c r="E3050"/>
    </row>
    <row r="3051" spans="5:5" x14ac:dyDescent="0.25">
      <c r="E3051"/>
    </row>
    <row r="3052" spans="5:5" x14ac:dyDescent="0.25">
      <c r="E3052"/>
    </row>
    <row r="3053" spans="5:5" x14ac:dyDescent="0.25">
      <c r="E3053"/>
    </row>
    <row r="3054" spans="5:5" x14ac:dyDescent="0.25">
      <c r="E3054"/>
    </row>
    <row r="3055" spans="5:5" x14ac:dyDescent="0.25">
      <c r="E3055"/>
    </row>
    <row r="3056" spans="5:5" x14ac:dyDescent="0.25">
      <c r="E3056"/>
    </row>
    <row r="3057" spans="5:5" x14ac:dyDescent="0.25">
      <c r="E3057"/>
    </row>
    <row r="3058" spans="5:5" x14ac:dyDescent="0.25">
      <c r="E3058"/>
    </row>
    <row r="3059" spans="5:5" x14ac:dyDescent="0.25">
      <c r="E3059"/>
    </row>
    <row r="3060" spans="5:5" x14ac:dyDescent="0.25">
      <c r="E3060"/>
    </row>
    <row r="3061" spans="5:5" x14ac:dyDescent="0.25">
      <c r="E3061"/>
    </row>
    <row r="3062" spans="5:5" x14ac:dyDescent="0.25">
      <c r="E3062"/>
    </row>
    <row r="3063" spans="5:5" x14ac:dyDescent="0.25">
      <c r="E3063"/>
    </row>
    <row r="3064" spans="5:5" x14ac:dyDescent="0.25">
      <c r="E3064"/>
    </row>
    <row r="3065" spans="5:5" x14ac:dyDescent="0.25">
      <c r="E3065"/>
    </row>
    <row r="3066" spans="5:5" x14ac:dyDescent="0.25">
      <c r="E3066"/>
    </row>
    <row r="3067" spans="5:5" x14ac:dyDescent="0.25">
      <c r="E3067"/>
    </row>
    <row r="3068" spans="5:5" x14ac:dyDescent="0.25">
      <c r="E3068"/>
    </row>
    <row r="3069" spans="5:5" x14ac:dyDescent="0.25">
      <c r="E3069"/>
    </row>
    <row r="3070" spans="5:5" x14ac:dyDescent="0.25">
      <c r="E3070"/>
    </row>
    <row r="3071" spans="5:5" x14ac:dyDescent="0.25">
      <c r="E3071"/>
    </row>
    <row r="3072" spans="5:5" x14ac:dyDescent="0.25">
      <c r="E3072"/>
    </row>
    <row r="3073" spans="5:5" x14ac:dyDescent="0.25">
      <c r="E3073"/>
    </row>
    <row r="3074" spans="5:5" x14ac:dyDescent="0.25">
      <c r="E3074"/>
    </row>
    <row r="3075" spans="5:5" x14ac:dyDescent="0.25">
      <c r="E3075"/>
    </row>
    <row r="3076" spans="5:5" x14ac:dyDescent="0.25">
      <c r="E3076"/>
    </row>
    <row r="3077" spans="5:5" x14ac:dyDescent="0.25">
      <c r="E3077"/>
    </row>
    <row r="3078" spans="5:5" x14ac:dyDescent="0.25">
      <c r="E3078"/>
    </row>
    <row r="3079" spans="5:5" x14ac:dyDescent="0.25">
      <c r="E3079"/>
    </row>
    <row r="3080" spans="5:5" x14ac:dyDescent="0.25">
      <c r="E3080"/>
    </row>
    <row r="3081" spans="5:5" x14ac:dyDescent="0.25">
      <c r="E3081"/>
    </row>
    <row r="3082" spans="5:5" x14ac:dyDescent="0.25">
      <c r="E3082"/>
    </row>
    <row r="3083" spans="5:5" x14ac:dyDescent="0.25">
      <c r="E3083"/>
    </row>
    <row r="3084" spans="5:5" x14ac:dyDescent="0.25">
      <c r="E3084"/>
    </row>
    <row r="3085" spans="5:5" x14ac:dyDescent="0.25">
      <c r="E3085"/>
    </row>
    <row r="3086" spans="5:5" x14ac:dyDescent="0.25">
      <c r="E3086"/>
    </row>
    <row r="3087" spans="5:5" x14ac:dyDescent="0.25">
      <c r="E3087"/>
    </row>
    <row r="3088" spans="5:5" x14ac:dyDescent="0.25">
      <c r="E3088"/>
    </row>
    <row r="3089" spans="5:5" x14ac:dyDescent="0.25">
      <c r="E3089"/>
    </row>
    <row r="3090" spans="5:5" x14ac:dyDescent="0.25">
      <c r="E3090"/>
    </row>
    <row r="3091" spans="5:5" x14ac:dyDescent="0.25">
      <c r="E3091"/>
    </row>
    <row r="3092" spans="5:5" x14ac:dyDescent="0.25">
      <c r="E3092"/>
    </row>
    <row r="3093" spans="5:5" x14ac:dyDescent="0.25">
      <c r="E3093"/>
    </row>
    <row r="3094" spans="5:5" x14ac:dyDescent="0.25">
      <c r="E3094"/>
    </row>
    <row r="3095" spans="5:5" x14ac:dyDescent="0.25">
      <c r="E3095"/>
    </row>
    <row r="3096" spans="5:5" x14ac:dyDescent="0.25">
      <c r="E3096"/>
    </row>
    <row r="3097" spans="5:5" x14ac:dyDescent="0.25">
      <c r="E3097"/>
    </row>
    <row r="3098" spans="5:5" x14ac:dyDescent="0.25">
      <c r="E3098"/>
    </row>
    <row r="3099" spans="5:5" x14ac:dyDescent="0.25">
      <c r="E3099"/>
    </row>
    <row r="3100" spans="5:5" x14ac:dyDescent="0.25">
      <c r="E3100"/>
    </row>
    <row r="3101" spans="5:5" x14ac:dyDescent="0.25">
      <c r="E3101"/>
    </row>
    <row r="3102" spans="5:5" x14ac:dyDescent="0.25">
      <c r="E3102"/>
    </row>
    <row r="3103" spans="5:5" x14ac:dyDescent="0.25">
      <c r="E3103"/>
    </row>
    <row r="3104" spans="5:5" x14ac:dyDescent="0.25">
      <c r="E3104"/>
    </row>
    <row r="3105" spans="5:5" x14ac:dyDescent="0.25">
      <c r="E3105"/>
    </row>
    <row r="3106" spans="5:5" x14ac:dyDescent="0.25">
      <c r="E3106"/>
    </row>
    <row r="3107" spans="5:5" x14ac:dyDescent="0.25">
      <c r="E3107"/>
    </row>
    <row r="3108" spans="5:5" x14ac:dyDescent="0.25">
      <c r="E3108"/>
    </row>
    <row r="3109" spans="5:5" x14ac:dyDescent="0.25">
      <c r="E3109"/>
    </row>
    <row r="3110" spans="5:5" x14ac:dyDescent="0.25">
      <c r="E3110"/>
    </row>
    <row r="3111" spans="5:5" x14ac:dyDescent="0.25">
      <c r="E3111"/>
    </row>
    <row r="3112" spans="5:5" x14ac:dyDescent="0.25">
      <c r="E3112"/>
    </row>
    <row r="3113" spans="5:5" x14ac:dyDescent="0.25">
      <c r="E3113"/>
    </row>
    <row r="3114" spans="5:5" x14ac:dyDescent="0.25">
      <c r="E3114"/>
    </row>
    <row r="3115" spans="5:5" x14ac:dyDescent="0.25">
      <c r="E3115"/>
    </row>
    <row r="3116" spans="5:5" x14ac:dyDescent="0.25">
      <c r="E3116"/>
    </row>
    <row r="3117" spans="5:5" x14ac:dyDescent="0.25">
      <c r="E3117"/>
    </row>
    <row r="3118" spans="5:5" x14ac:dyDescent="0.25">
      <c r="E3118"/>
    </row>
    <row r="3119" spans="5:5" x14ac:dyDescent="0.25">
      <c r="E3119"/>
    </row>
    <row r="3120" spans="5:5" x14ac:dyDescent="0.25">
      <c r="E3120"/>
    </row>
    <row r="3121" spans="5:5" x14ac:dyDescent="0.25">
      <c r="E3121"/>
    </row>
    <row r="3122" spans="5:5" x14ac:dyDescent="0.25">
      <c r="E3122"/>
    </row>
    <row r="3123" spans="5:5" x14ac:dyDescent="0.25">
      <c r="E3123"/>
    </row>
    <row r="3124" spans="5:5" x14ac:dyDescent="0.25">
      <c r="E3124"/>
    </row>
    <row r="3125" spans="5:5" x14ac:dyDescent="0.25">
      <c r="E3125"/>
    </row>
    <row r="3126" spans="5:5" x14ac:dyDescent="0.25">
      <c r="E3126"/>
    </row>
    <row r="3127" spans="5:5" x14ac:dyDescent="0.25">
      <c r="E3127"/>
    </row>
    <row r="3128" spans="5:5" x14ac:dyDescent="0.25">
      <c r="E3128"/>
    </row>
    <row r="3129" spans="5:5" x14ac:dyDescent="0.25">
      <c r="E3129"/>
    </row>
    <row r="3130" spans="5:5" x14ac:dyDescent="0.25">
      <c r="E3130"/>
    </row>
    <row r="3131" spans="5:5" x14ac:dyDescent="0.25">
      <c r="E3131"/>
    </row>
    <row r="3132" spans="5:5" x14ac:dyDescent="0.25">
      <c r="E3132"/>
    </row>
    <row r="3133" spans="5:5" x14ac:dyDescent="0.25">
      <c r="E3133"/>
    </row>
    <row r="3134" spans="5:5" x14ac:dyDescent="0.25">
      <c r="E3134"/>
    </row>
    <row r="3135" spans="5:5" x14ac:dyDescent="0.25">
      <c r="E3135"/>
    </row>
    <row r="3136" spans="5:5" x14ac:dyDescent="0.25">
      <c r="E3136"/>
    </row>
    <row r="3137" spans="5:5" x14ac:dyDescent="0.25">
      <c r="E3137"/>
    </row>
    <row r="3138" spans="5:5" x14ac:dyDescent="0.25">
      <c r="E3138"/>
    </row>
    <row r="3139" spans="5:5" x14ac:dyDescent="0.25">
      <c r="E3139"/>
    </row>
    <row r="3140" spans="5:5" x14ac:dyDescent="0.25">
      <c r="E3140"/>
    </row>
    <row r="3141" spans="5:5" x14ac:dyDescent="0.25">
      <c r="E3141"/>
    </row>
    <row r="3142" spans="5:5" x14ac:dyDescent="0.25">
      <c r="E3142"/>
    </row>
    <row r="3143" spans="5:5" x14ac:dyDescent="0.25">
      <c r="E3143"/>
    </row>
    <row r="3144" spans="5:5" x14ac:dyDescent="0.25">
      <c r="E3144"/>
    </row>
    <row r="3145" spans="5:5" x14ac:dyDescent="0.25">
      <c r="E3145"/>
    </row>
    <row r="3146" spans="5:5" x14ac:dyDescent="0.25">
      <c r="E3146"/>
    </row>
    <row r="3147" spans="5:5" x14ac:dyDescent="0.25">
      <c r="E3147"/>
    </row>
    <row r="3148" spans="5:5" x14ac:dyDescent="0.25">
      <c r="E3148"/>
    </row>
    <row r="3149" spans="5:5" x14ac:dyDescent="0.25">
      <c r="E3149"/>
    </row>
    <row r="3150" spans="5:5" x14ac:dyDescent="0.25">
      <c r="E3150"/>
    </row>
    <row r="3151" spans="5:5" x14ac:dyDescent="0.25">
      <c r="E3151"/>
    </row>
    <row r="3152" spans="5:5" x14ac:dyDescent="0.25">
      <c r="E3152"/>
    </row>
    <row r="3153" spans="5:5" x14ac:dyDescent="0.25">
      <c r="E3153"/>
    </row>
    <row r="3154" spans="5:5" x14ac:dyDescent="0.25">
      <c r="E3154"/>
    </row>
    <row r="3155" spans="5:5" x14ac:dyDescent="0.25">
      <c r="E3155"/>
    </row>
    <row r="3156" spans="5:5" x14ac:dyDescent="0.25">
      <c r="E3156"/>
    </row>
    <row r="3157" spans="5:5" x14ac:dyDescent="0.25">
      <c r="E3157"/>
    </row>
    <row r="3158" spans="5:5" x14ac:dyDescent="0.25">
      <c r="E3158"/>
    </row>
    <row r="3159" spans="5:5" x14ac:dyDescent="0.25">
      <c r="E3159"/>
    </row>
    <row r="3160" spans="5:5" x14ac:dyDescent="0.25">
      <c r="E3160"/>
    </row>
    <row r="3161" spans="5:5" x14ac:dyDescent="0.25">
      <c r="E3161"/>
    </row>
    <row r="3162" spans="5:5" x14ac:dyDescent="0.25">
      <c r="E3162"/>
    </row>
    <row r="3163" spans="5:5" x14ac:dyDescent="0.25">
      <c r="E3163"/>
    </row>
    <row r="3164" spans="5:5" x14ac:dyDescent="0.25">
      <c r="E3164"/>
    </row>
    <row r="3165" spans="5:5" x14ac:dyDescent="0.25">
      <c r="E3165"/>
    </row>
    <row r="3166" spans="5:5" x14ac:dyDescent="0.25">
      <c r="E3166"/>
    </row>
    <row r="3167" spans="5:5" x14ac:dyDescent="0.25">
      <c r="E3167"/>
    </row>
    <row r="3168" spans="5:5" x14ac:dyDescent="0.25">
      <c r="E3168"/>
    </row>
    <row r="3169" spans="5:5" x14ac:dyDescent="0.25">
      <c r="E3169"/>
    </row>
    <row r="3170" spans="5:5" x14ac:dyDescent="0.25">
      <c r="E3170"/>
    </row>
    <row r="3171" spans="5:5" x14ac:dyDescent="0.25">
      <c r="E3171"/>
    </row>
    <row r="3172" spans="5:5" x14ac:dyDescent="0.25">
      <c r="E3172"/>
    </row>
    <row r="3173" spans="5:5" x14ac:dyDescent="0.25">
      <c r="E3173"/>
    </row>
    <row r="3174" spans="5:5" x14ac:dyDescent="0.25">
      <c r="E3174"/>
    </row>
    <row r="3175" spans="5:5" x14ac:dyDescent="0.25">
      <c r="E3175"/>
    </row>
    <row r="3176" spans="5:5" x14ac:dyDescent="0.25">
      <c r="E3176"/>
    </row>
    <row r="3177" spans="5:5" x14ac:dyDescent="0.25">
      <c r="E3177"/>
    </row>
    <row r="3178" spans="5:5" x14ac:dyDescent="0.25">
      <c r="E3178"/>
    </row>
    <row r="3179" spans="5:5" x14ac:dyDescent="0.25">
      <c r="E3179"/>
    </row>
    <row r="3180" spans="5:5" x14ac:dyDescent="0.25">
      <c r="E3180"/>
    </row>
    <row r="3181" spans="5:5" x14ac:dyDescent="0.25">
      <c r="E3181"/>
    </row>
    <row r="3182" spans="5:5" x14ac:dyDescent="0.25">
      <c r="E3182"/>
    </row>
    <row r="3183" spans="5:5" x14ac:dyDescent="0.25">
      <c r="E3183"/>
    </row>
    <row r="3184" spans="5:5" x14ac:dyDescent="0.25">
      <c r="E3184"/>
    </row>
    <row r="3185" spans="5:5" x14ac:dyDescent="0.25">
      <c r="E3185"/>
    </row>
    <row r="3186" spans="5:5" x14ac:dyDescent="0.25">
      <c r="E3186"/>
    </row>
    <row r="3187" spans="5:5" x14ac:dyDescent="0.25">
      <c r="E3187"/>
    </row>
    <row r="3188" spans="5:5" x14ac:dyDescent="0.25">
      <c r="E3188"/>
    </row>
    <row r="3189" spans="5:5" x14ac:dyDescent="0.25">
      <c r="E3189"/>
    </row>
    <row r="3190" spans="5:5" x14ac:dyDescent="0.25">
      <c r="E3190"/>
    </row>
    <row r="3191" spans="5:5" x14ac:dyDescent="0.25">
      <c r="E3191"/>
    </row>
    <row r="3192" spans="5:5" x14ac:dyDescent="0.25">
      <c r="E3192"/>
    </row>
    <row r="3193" spans="5:5" x14ac:dyDescent="0.25">
      <c r="E3193"/>
    </row>
    <row r="3194" spans="5:5" x14ac:dyDescent="0.25">
      <c r="E3194"/>
    </row>
    <row r="3195" spans="5:5" x14ac:dyDescent="0.25">
      <c r="E3195"/>
    </row>
    <row r="3196" spans="5:5" x14ac:dyDescent="0.25">
      <c r="E3196"/>
    </row>
    <row r="3197" spans="5:5" x14ac:dyDescent="0.25">
      <c r="E3197"/>
    </row>
    <row r="3198" spans="5:5" x14ac:dyDescent="0.25">
      <c r="E3198"/>
    </row>
    <row r="3199" spans="5:5" x14ac:dyDescent="0.25">
      <c r="E3199"/>
    </row>
    <row r="3200" spans="5:5" x14ac:dyDescent="0.25">
      <c r="E3200"/>
    </row>
    <row r="3201" spans="5:5" x14ac:dyDescent="0.25">
      <c r="E3201"/>
    </row>
    <row r="3202" spans="5:5" x14ac:dyDescent="0.25">
      <c r="E3202"/>
    </row>
    <row r="3203" spans="5:5" x14ac:dyDescent="0.25">
      <c r="E3203"/>
    </row>
    <row r="3204" spans="5:5" x14ac:dyDescent="0.25">
      <c r="E3204"/>
    </row>
    <row r="3205" spans="5:5" x14ac:dyDescent="0.25">
      <c r="E3205"/>
    </row>
    <row r="3206" spans="5:5" x14ac:dyDescent="0.25">
      <c r="E3206"/>
    </row>
    <row r="3207" spans="5:5" x14ac:dyDescent="0.25">
      <c r="E3207"/>
    </row>
    <row r="3208" spans="5:5" x14ac:dyDescent="0.25">
      <c r="E3208"/>
    </row>
    <row r="3209" spans="5:5" x14ac:dyDescent="0.25">
      <c r="E3209"/>
    </row>
    <row r="3210" spans="5:5" x14ac:dyDescent="0.25">
      <c r="E3210"/>
    </row>
    <row r="3211" spans="5:5" x14ac:dyDescent="0.25">
      <c r="E3211"/>
    </row>
    <row r="3212" spans="5:5" x14ac:dyDescent="0.25">
      <c r="E3212"/>
    </row>
    <row r="3213" spans="5:5" x14ac:dyDescent="0.25">
      <c r="E3213"/>
    </row>
    <row r="3214" spans="5:5" x14ac:dyDescent="0.25">
      <c r="E3214"/>
    </row>
    <row r="3215" spans="5:5" x14ac:dyDescent="0.25">
      <c r="E3215"/>
    </row>
    <row r="3216" spans="5:5" x14ac:dyDescent="0.25">
      <c r="E3216"/>
    </row>
    <row r="3217" spans="5:5" x14ac:dyDescent="0.25">
      <c r="E3217"/>
    </row>
    <row r="3218" spans="5:5" x14ac:dyDescent="0.25">
      <c r="E3218"/>
    </row>
    <row r="3219" spans="5:5" x14ac:dyDescent="0.25">
      <c r="E3219"/>
    </row>
    <row r="3220" spans="5:5" x14ac:dyDescent="0.25">
      <c r="E3220"/>
    </row>
    <row r="3221" spans="5:5" x14ac:dyDescent="0.25">
      <c r="E3221"/>
    </row>
    <row r="3222" spans="5:5" x14ac:dyDescent="0.25">
      <c r="E3222"/>
    </row>
    <row r="3223" spans="5:5" x14ac:dyDescent="0.25">
      <c r="E3223"/>
    </row>
    <row r="3224" spans="5:5" x14ac:dyDescent="0.25">
      <c r="E3224"/>
    </row>
    <row r="3225" spans="5:5" x14ac:dyDescent="0.25">
      <c r="E3225"/>
    </row>
    <row r="3226" spans="5:5" x14ac:dyDescent="0.25">
      <c r="E3226"/>
    </row>
    <row r="3227" spans="5:5" x14ac:dyDescent="0.25">
      <c r="E3227"/>
    </row>
    <row r="3228" spans="5:5" x14ac:dyDescent="0.25">
      <c r="E3228"/>
    </row>
    <row r="3229" spans="5:5" x14ac:dyDescent="0.25">
      <c r="E3229"/>
    </row>
    <row r="3230" spans="5:5" x14ac:dyDescent="0.25">
      <c r="E3230"/>
    </row>
    <row r="3231" spans="5:5" x14ac:dyDescent="0.25">
      <c r="E3231"/>
    </row>
    <row r="3232" spans="5:5" x14ac:dyDescent="0.25">
      <c r="E3232"/>
    </row>
    <row r="3233" spans="5:5" x14ac:dyDescent="0.25">
      <c r="E3233"/>
    </row>
    <row r="3234" spans="5:5" x14ac:dyDescent="0.25">
      <c r="E3234"/>
    </row>
    <row r="3235" spans="5:5" x14ac:dyDescent="0.25">
      <c r="E3235"/>
    </row>
    <row r="3236" spans="5:5" x14ac:dyDescent="0.25">
      <c r="E3236"/>
    </row>
    <row r="3237" spans="5:5" x14ac:dyDescent="0.25">
      <c r="E3237"/>
    </row>
    <row r="3238" spans="5:5" x14ac:dyDescent="0.25">
      <c r="E3238"/>
    </row>
    <row r="3239" spans="5:5" x14ac:dyDescent="0.25">
      <c r="E3239"/>
    </row>
    <row r="3240" spans="5:5" x14ac:dyDescent="0.25">
      <c r="E3240"/>
    </row>
    <row r="3241" spans="5:5" x14ac:dyDescent="0.25">
      <c r="E3241"/>
    </row>
    <row r="3242" spans="5:5" x14ac:dyDescent="0.25">
      <c r="E3242"/>
    </row>
    <row r="3243" spans="5:5" x14ac:dyDescent="0.25">
      <c r="E3243"/>
    </row>
    <row r="3244" spans="5:5" x14ac:dyDescent="0.25">
      <c r="E3244"/>
    </row>
    <row r="3245" spans="5:5" x14ac:dyDescent="0.25">
      <c r="E3245"/>
    </row>
    <row r="3246" spans="5:5" x14ac:dyDescent="0.25">
      <c r="E3246"/>
    </row>
    <row r="3247" spans="5:5" x14ac:dyDescent="0.25">
      <c r="E3247"/>
    </row>
    <row r="3248" spans="5:5" x14ac:dyDescent="0.25">
      <c r="E3248"/>
    </row>
    <row r="3249" spans="5:5" x14ac:dyDescent="0.25">
      <c r="E3249"/>
    </row>
    <row r="3250" spans="5:5" x14ac:dyDescent="0.25">
      <c r="E3250"/>
    </row>
    <row r="3251" spans="5:5" x14ac:dyDescent="0.25">
      <c r="E3251"/>
    </row>
    <row r="3252" spans="5:5" x14ac:dyDescent="0.25">
      <c r="E3252"/>
    </row>
    <row r="3253" spans="5:5" x14ac:dyDescent="0.25">
      <c r="E3253"/>
    </row>
    <row r="3254" spans="5:5" x14ac:dyDescent="0.25">
      <c r="E3254"/>
    </row>
    <row r="3255" spans="5:5" x14ac:dyDescent="0.25">
      <c r="E3255"/>
    </row>
    <row r="3256" spans="5:5" x14ac:dyDescent="0.25">
      <c r="E3256"/>
    </row>
    <row r="3257" spans="5:5" x14ac:dyDescent="0.25">
      <c r="E3257"/>
    </row>
    <row r="3258" spans="5:5" x14ac:dyDescent="0.25">
      <c r="E3258"/>
    </row>
    <row r="3259" spans="5:5" x14ac:dyDescent="0.25">
      <c r="E3259"/>
    </row>
    <row r="3260" spans="5:5" x14ac:dyDescent="0.25">
      <c r="E3260"/>
    </row>
    <row r="3261" spans="5:5" x14ac:dyDescent="0.25">
      <c r="E3261"/>
    </row>
    <row r="3262" spans="5:5" x14ac:dyDescent="0.25">
      <c r="E3262"/>
    </row>
    <row r="3263" spans="5:5" x14ac:dyDescent="0.25">
      <c r="E3263"/>
    </row>
    <row r="3264" spans="5:5" x14ac:dyDescent="0.25">
      <c r="E3264"/>
    </row>
    <row r="3265" spans="5:5" x14ac:dyDescent="0.25">
      <c r="E3265"/>
    </row>
    <row r="3266" spans="5:5" x14ac:dyDescent="0.25">
      <c r="E3266"/>
    </row>
    <row r="3267" spans="5:5" x14ac:dyDescent="0.25">
      <c r="E3267"/>
    </row>
    <row r="3268" spans="5:5" x14ac:dyDescent="0.25">
      <c r="E3268"/>
    </row>
    <row r="3269" spans="5:5" x14ac:dyDescent="0.25">
      <c r="E3269"/>
    </row>
    <row r="3270" spans="5:5" x14ac:dyDescent="0.25">
      <c r="E3270"/>
    </row>
    <row r="3271" spans="5:5" x14ac:dyDescent="0.25">
      <c r="E3271"/>
    </row>
    <row r="3272" spans="5:5" x14ac:dyDescent="0.25">
      <c r="E3272"/>
    </row>
    <row r="3273" spans="5:5" x14ac:dyDescent="0.25">
      <c r="E3273"/>
    </row>
    <row r="3274" spans="5:5" x14ac:dyDescent="0.25">
      <c r="E3274"/>
    </row>
    <row r="3275" spans="5:5" x14ac:dyDescent="0.25">
      <c r="E3275"/>
    </row>
    <row r="3276" spans="5:5" x14ac:dyDescent="0.25">
      <c r="E3276"/>
    </row>
    <row r="3277" spans="5:5" x14ac:dyDescent="0.25">
      <c r="E3277"/>
    </row>
    <row r="3278" spans="5:5" x14ac:dyDescent="0.25">
      <c r="E3278"/>
    </row>
    <row r="3279" spans="5:5" x14ac:dyDescent="0.25">
      <c r="E3279"/>
    </row>
    <row r="3280" spans="5:5" x14ac:dyDescent="0.25">
      <c r="E3280"/>
    </row>
    <row r="3281" spans="5:5" x14ac:dyDescent="0.25">
      <c r="E3281"/>
    </row>
    <row r="3282" spans="5:5" x14ac:dyDescent="0.25">
      <c r="E3282"/>
    </row>
    <row r="3283" spans="5:5" x14ac:dyDescent="0.25">
      <c r="E3283"/>
    </row>
    <row r="3284" spans="5:5" x14ac:dyDescent="0.25">
      <c r="E3284"/>
    </row>
    <row r="3285" spans="5:5" x14ac:dyDescent="0.25">
      <c r="E3285"/>
    </row>
    <row r="3286" spans="5:5" x14ac:dyDescent="0.25">
      <c r="E3286"/>
    </row>
    <row r="3287" spans="5:5" x14ac:dyDescent="0.25">
      <c r="E3287"/>
    </row>
    <row r="3288" spans="5:5" x14ac:dyDescent="0.25">
      <c r="E3288"/>
    </row>
    <row r="3289" spans="5:5" x14ac:dyDescent="0.25">
      <c r="E3289"/>
    </row>
    <row r="3290" spans="5:5" x14ac:dyDescent="0.25">
      <c r="E3290"/>
    </row>
    <row r="3291" spans="5:5" x14ac:dyDescent="0.25">
      <c r="E3291"/>
    </row>
    <row r="3292" spans="5:5" x14ac:dyDescent="0.25">
      <c r="E3292"/>
    </row>
    <row r="3293" spans="5:5" x14ac:dyDescent="0.25">
      <c r="E3293"/>
    </row>
    <row r="3294" spans="5:5" x14ac:dyDescent="0.25">
      <c r="E3294"/>
    </row>
    <row r="3295" spans="5:5" x14ac:dyDescent="0.25">
      <c r="E3295"/>
    </row>
    <row r="3296" spans="5:5" x14ac:dyDescent="0.25">
      <c r="E3296"/>
    </row>
    <row r="3297" spans="5:5" x14ac:dyDescent="0.25">
      <c r="E3297"/>
    </row>
    <row r="3298" spans="5:5" x14ac:dyDescent="0.25">
      <c r="E3298"/>
    </row>
    <row r="3299" spans="5:5" x14ac:dyDescent="0.25">
      <c r="E3299"/>
    </row>
    <row r="3300" spans="5:5" x14ac:dyDescent="0.25">
      <c r="E3300"/>
    </row>
    <row r="3301" spans="5:5" x14ac:dyDescent="0.25">
      <c r="E3301"/>
    </row>
    <row r="3302" spans="5:5" x14ac:dyDescent="0.25">
      <c r="E3302"/>
    </row>
    <row r="3303" spans="5:5" x14ac:dyDescent="0.25">
      <c r="E3303"/>
    </row>
    <row r="3304" spans="5:5" x14ac:dyDescent="0.25">
      <c r="E3304"/>
    </row>
    <row r="3305" spans="5:5" x14ac:dyDescent="0.25">
      <c r="E3305"/>
    </row>
    <row r="3306" spans="5:5" x14ac:dyDescent="0.25">
      <c r="E3306"/>
    </row>
    <row r="3307" spans="5:5" x14ac:dyDescent="0.25">
      <c r="E3307"/>
    </row>
    <row r="3308" spans="5:5" x14ac:dyDescent="0.25">
      <c r="E3308"/>
    </row>
    <row r="3309" spans="5:5" x14ac:dyDescent="0.25">
      <c r="E3309"/>
    </row>
    <row r="3310" spans="5:5" x14ac:dyDescent="0.25">
      <c r="E3310"/>
    </row>
    <row r="3311" spans="5:5" x14ac:dyDescent="0.25">
      <c r="E3311"/>
    </row>
    <row r="3312" spans="5:5" x14ac:dyDescent="0.25">
      <c r="E3312"/>
    </row>
    <row r="3313" spans="5:5" x14ac:dyDescent="0.25">
      <c r="E3313"/>
    </row>
    <row r="3314" spans="5:5" x14ac:dyDescent="0.25">
      <c r="E3314"/>
    </row>
    <row r="3315" spans="5:5" x14ac:dyDescent="0.25">
      <c r="E3315"/>
    </row>
    <row r="3316" spans="5:5" x14ac:dyDescent="0.25">
      <c r="E3316"/>
    </row>
    <row r="3317" spans="5:5" x14ac:dyDescent="0.25">
      <c r="E3317"/>
    </row>
    <row r="3318" spans="5:5" x14ac:dyDescent="0.25">
      <c r="E3318"/>
    </row>
    <row r="3319" spans="5:5" x14ac:dyDescent="0.25">
      <c r="E3319"/>
    </row>
    <row r="3320" spans="5:5" x14ac:dyDescent="0.25">
      <c r="E3320"/>
    </row>
    <row r="3321" spans="5:5" x14ac:dyDescent="0.25">
      <c r="E3321"/>
    </row>
    <row r="3322" spans="5:5" x14ac:dyDescent="0.25">
      <c r="E3322"/>
    </row>
    <row r="3323" spans="5:5" x14ac:dyDescent="0.25">
      <c r="E3323"/>
    </row>
    <row r="3324" spans="5:5" x14ac:dyDescent="0.25">
      <c r="E3324"/>
    </row>
    <row r="3325" spans="5:5" x14ac:dyDescent="0.25">
      <c r="E3325"/>
    </row>
    <row r="3326" spans="5:5" x14ac:dyDescent="0.25">
      <c r="E3326"/>
    </row>
    <row r="3327" spans="5:5" x14ac:dyDescent="0.25">
      <c r="E3327"/>
    </row>
    <row r="3328" spans="5:5" x14ac:dyDescent="0.25">
      <c r="E3328"/>
    </row>
    <row r="3329" spans="5:5" x14ac:dyDescent="0.25">
      <c r="E3329"/>
    </row>
    <row r="3330" spans="5:5" x14ac:dyDescent="0.25">
      <c r="E3330"/>
    </row>
    <row r="3331" spans="5:5" x14ac:dyDescent="0.25">
      <c r="E3331"/>
    </row>
    <row r="3332" spans="5:5" x14ac:dyDescent="0.25">
      <c r="E3332"/>
    </row>
    <row r="3333" spans="5:5" x14ac:dyDescent="0.25">
      <c r="E3333"/>
    </row>
    <row r="3334" spans="5:5" x14ac:dyDescent="0.25">
      <c r="E3334"/>
    </row>
    <row r="3335" spans="5:5" x14ac:dyDescent="0.25">
      <c r="E3335"/>
    </row>
    <row r="3336" spans="5:5" x14ac:dyDescent="0.25">
      <c r="E3336"/>
    </row>
    <row r="3337" spans="5:5" x14ac:dyDescent="0.25">
      <c r="E3337"/>
    </row>
    <row r="3338" spans="5:5" x14ac:dyDescent="0.25">
      <c r="E3338"/>
    </row>
    <row r="3339" spans="5:5" x14ac:dyDescent="0.25">
      <c r="E3339"/>
    </row>
    <row r="3340" spans="5:5" x14ac:dyDescent="0.25">
      <c r="E3340"/>
    </row>
    <row r="3341" spans="5:5" x14ac:dyDescent="0.25">
      <c r="E3341"/>
    </row>
    <row r="3342" spans="5:5" x14ac:dyDescent="0.25">
      <c r="E3342"/>
    </row>
    <row r="3343" spans="5:5" x14ac:dyDescent="0.25">
      <c r="E3343"/>
    </row>
    <row r="3344" spans="5:5" x14ac:dyDescent="0.25">
      <c r="E3344"/>
    </row>
    <row r="3345" spans="5:5" x14ac:dyDescent="0.25">
      <c r="E3345"/>
    </row>
    <row r="3346" spans="5:5" x14ac:dyDescent="0.25">
      <c r="E3346"/>
    </row>
    <row r="3347" spans="5:5" x14ac:dyDescent="0.25">
      <c r="E3347"/>
    </row>
    <row r="3348" spans="5:5" x14ac:dyDescent="0.25">
      <c r="E3348"/>
    </row>
    <row r="3349" spans="5:5" x14ac:dyDescent="0.25">
      <c r="E3349"/>
    </row>
    <row r="3350" spans="5:5" x14ac:dyDescent="0.25">
      <c r="E3350"/>
    </row>
    <row r="3351" spans="5:5" x14ac:dyDescent="0.25">
      <c r="E3351"/>
    </row>
    <row r="3352" spans="5:5" x14ac:dyDescent="0.25">
      <c r="E3352"/>
    </row>
    <row r="3353" spans="5:5" x14ac:dyDescent="0.25">
      <c r="E3353"/>
    </row>
    <row r="3354" spans="5:5" x14ac:dyDescent="0.25">
      <c r="E3354"/>
    </row>
    <row r="3355" spans="5:5" x14ac:dyDescent="0.25">
      <c r="E3355"/>
    </row>
    <row r="3356" spans="5:5" x14ac:dyDescent="0.25">
      <c r="E3356"/>
    </row>
    <row r="3357" spans="5:5" x14ac:dyDescent="0.25">
      <c r="E3357"/>
    </row>
    <row r="3358" spans="5:5" x14ac:dyDescent="0.25">
      <c r="E3358"/>
    </row>
    <row r="3359" spans="5:5" x14ac:dyDescent="0.25">
      <c r="E3359"/>
    </row>
    <row r="3360" spans="5:5" x14ac:dyDescent="0.25">
      <c r="E3360"/>
    </row>
    <row r="3361" spans="5:5" x14ac:dyDescent="0.25">
      <c r="E3361"/>
    </row>
    <row r="3362" spans="5:5" x14ac:dyDescent="0.25">
      <c r="E3362"/>
    </row>
    <row r="3363" spans="5:5" x14ac:dyDescent="0.25">
      <c r="E3363"/>
    </row>
    <row r="3364" spans="5:5" x14ac:dyDescent="0.25">
      <c r="E3364"/>
    </row>
    <row r="3365" spans="5:5" x14ac:dyDescent="0.25">
      <c r="E3365"/>
    </row>
    <row r="3366" spans="5:5" x14ac:dyDescent="0.25">
      <c r="E3366"/>
    </row>
    <row r="3367" spans="5:5" x14ac:dyDescent="0.25">
      <c r="E3367"/>
    </row>
    <row r="3368" spans="5:5" x14ac:dyDescent="0.25">
      <c r="E3368"/>
    </row>
    <row r="3369" spans="5:5" x14ac:dyDescent="0.25">
      <c r="E3369"/>
    </row>
    <row r="3370" spans="5:5" x14ac:dyDescent="0.25">
      <c r="E3370"/>
    </row>
    <row r="3371" spans="5:5" x14ac:dyDescent="0.25">
      <c r="E3371"/>
    </row>
    <row r="3372" spans="5:5" x14ac:dyDescent="0.25">
      <c r="E3372"/>
    </row>
    <row r="3373" spans="5:5" x14ac:dyDescent="0.25">
      <c r="E3373"/>
    </row>
    <row r="3374" spans="5:5" x14ac:dyDescent="0.25">
      <c r="E3374"/>
    </row>
    <row r="3375" spans="5:5" x14ac:dyDescent="0.25">
      <c r="E3375"/>
    </row>
    <row r="3376" spans="5:5" x14ac:dyDescent="0.25">
      <c r="E3376"/>
    </row>
    <row r="3377" spans="5:5" x14ac:dyDescent="0.25">
      <c r="E3377"/>
    </row>
    <row r="3378" spans="5:5" x14ac:dyDescent="0.25">
      <c r="E3378"/>
    </row>
    <row r="3379" spans="5:5" x14ac:dyDescent="0.25">
      <c r="E3379"/>
    </row>
    <row r="3380" spans="5:5" x14ac:dyDescent="0.25">
      <c r="E3380"/>
    </row>
    <row r="3381" spans="5:5" x14ac:dyDescent="0.25">
      <c r="E3381"/>
    </row>
    <row r="3382" spans="5:5" x14ac:dyDescent="0.25">
      <c r="E3382"/>
    </row>
    <row r="3383" spans="5:5" x14ac:dyDescent="0.25">
      <c r="E3383"/>
    </row>
    <row r="3384" spans="5:5" x14ac:dyDescent="0.25">
      <c r="E3384"/>
    </row>
    <row r="3385" spans="5:5" x14ac:dyDescent="0.25">
      <c r="E3385"/>
    </row>
    <row r="3386" spans="5:5" x14ac:dyDescent="0.25">
      <c r="E3386"/>
    </row>
    <row r="3387" spans="5:5" x14ac:dyDescent="0.25">
      <c r="E3387"/>
    </row>
    <row r="3388" spans="5:5" x14ac:dyDescent="0.25">
      <c r="E3388"/>
    </row>
    <row r="3389" spans="5:5" x14ac:dyDescent="0.25">
      <c r="E3389"/>
    </row>
    <row r="3390" spans="5:5" x14ac:dyDescent="0.25">
      <c r="E3390"/>
    </row>
    <row r="3391" spans="5:5" x14ac:dyDescent="0.25">
      <c r="E3391"/>
    </row>
    <row r="3392" spans="5:5" x14ac:dyDescent="0.25">
      <c r="E3392"/>
    </row>
    <row r="3393" spans="5:5" x14ac:dyDescent="0.25">
      <c r="E3393"/>
    </row>
    <row r="3394" spans="5:5" x14ac:dyDescent="0.25">
      <c r="E3394"/>
    </row>
    <row r="3395" spans="5:5" x14ac:dyDescent="0.25">
      <c r="E3395"/>
    </row>
    <row r="3396" spans="5:5" x14ac:dyDescent="0.25">
      <c r="E3396"/>
    </row>
    <row r="3397" spans="5:5" x14ac:dyDescent="0.25">
      <c r="E3397"/>
    </row>
    <row r="3398" spans="5:5" x14ac:dyDescent="0.25">
      <c r="E3398"/>
    </row>
    <row r="3399" spans="5:5" x14ac:dyDescent="0.25">
      <c r="E3399"/>
    </row>
    <row r="3400" spans="5:5" x14ac:dyDescent="0.25">
      <c r="E3400"/>
    </row>
    <row r="3401" spans="5:5" x14ac:dyDescent="0.25">
      <c r="E3401"/>
    </row>
    <row r="3402" spans="5:5" x14ac:dyDescent="0.25">
      <c r="E3402"/>
    </row>
    <row r="3403" spans="5:5" x14ac:dyDescent="0.25">
      <c r="E3403"/>
    </row>
    <row r="3404" spans="5:5" x14ac:dyDescent="0.25">
      <c r="E3404"/>
    </row>
    <row r="3405" spans="5:5" x14ac:dyDescent="0.25">
      <c r="E3405"/>
    </row>
    <row r="3406" spans="5:5" x14ac:dyDescent="0.25">
      <c r="E3406"/>
    </row>
    <row r="3407" spans="5:5" x14ac:dyDescent="0.25">
      <c r="E3407"/>
    </row>
    <row r="3408" spans="5:5" x14ac:dyDescent="0.25">
      <c r="E3408"/>
    </row>
    <row r="3409" spans="5:5" x14ac:dyDescent="0.25">
      <c r="E3409"/>
    </row>
    <row r="3410" spans="5:5" x14ac:dyDescent="0.25">
      <c r="E3410"/>
    </row>
    <row r="3411" spans="5:5" x14ac:dyDescent="0.25">
      <c r="E3411"/>
    </row>
    <row r="3412" spans="5:5" x14ac:dyDescent="0.25">
      <c r="E3412"/>
    </row>
    <row r="3413" spans="5:5" x14ac:dyDescent="0.25">
      <c r="E3413"/>
    </row>
    <row r="3414" spans="5:5" x14ac:dyDescent="0.25">
      <c r="E3414"/>
    </row>
    <row r="3415" spans="5:5" x14ac:dyDescent="0.25">
      <c r="E3415"/>
    </row>
    <row r="3416" spans="5:5" x14ac:dyDescent="0.25">
      <c r="E3416"/>
    </row>
    <row r="3417" spans="5:5" x14ac:dyDescent="0.25">
      <c r="E3417"/>
    </row>
    <row r="3418" spans="5:5" x14ac:dyDescent="0.25">
      <c r="E3418"/>
    </row>
    <row r="3419" spans="5:5" x14ac:dyDescent="0.25">
      <c r="E3419"/>
    </row>
    <row r="3420" spans="5:5" x14ac:dyDescent="0.25">
      <c r="E3420"/>
    </row>
    <row r="3421" spans="5:5" x14ac:dyDescent="0.25">
      <c r="E3421"/>
    </row>
    <row r="3422" spans="5:5" x14ac:dyDescent="0.25">
      <c r="E3422"/>
    </row>
    <row r="3423" spans="5:5" x14ac:dyDescent="0.25">
      <c r="E3423"/>
    </row>
    <row r="3424" spans="5:5" x14ac:dyDescent="0.25">
      <c r="E3424"/>
    </row>
    <row r="3425" spans="5:5" x14ac:dyDescent="0.25">
      <c r="E3425"/>
    </row>
    <row r="3426" spans="5:5" x14ac:dyDescent="0.25">
      <c r="E3426"/>
    </row>
    <row r="3427" spans="5:5" x14ac:dyDescent="0.25">
      <c r="E3427"/>
    </row>
    <row r="3428" spans="5:5" x14ac:dyDescent="0.25">
      <c r="E3428"/>
    </row>
    <row r="3429" spans="5:5" x14ac:dyDescent="0.25">
      <c r="E3429"/>
    </row>
    <row r="3430" spans="5:5" x14ac:dyDescent="0.25">
      <c r="E3430"/>
    </row>
    <row r="3431" spans="5:5" x14ac:dyDescent="0.25">
      <c r="E3431"/>
    </row>
    <row r="3432" spans="5:5" x14ac:dyDescent="0.25">
      <c r="E3432"/>
    </row>
    <row r="3433" spans="5:5" x14ac:dyDescent="0.25">
      <c r="E3433"/>
    </row>
    <row r="3434" spans="5:5" x14ac:dyDescent="0.25">
      <c r="E3434"/>
    </row>
    <row r="3435" spans="5:5" x14ac:dyDescent="0.25">
      <c r="E3435"/>
    </row>
    <row r="3436" spans="5:5" x14ac:dyDescent="0.25">
      <c r="E3436"/>
    </row>
    <row r="3437" spans="5:5" x14ac:dyDescent="0.25">
      <c r="E3437"/>
    </row>
    <row r="3438" spans="5:5" x14ac:dyDescent="0.25">
      <c r="E3438"/>
    </row>
    <row r="3439" spans="5:5" x14ac:dyDescent="0.25">
      <c r="E3439"/>
    </row>
    <row r="3440" spans="5:5" x14ac:dyDescent="0.25">
      <c r="E3440"/>
    </row>
    <row r="3441" spans="5:5" x14ac:dyDescent="0.25">
      <c r="E3441"/>
    </row>
    <row r="3442" spans="5:5" x14ac:dyDescent="0.25">
      <c r="E3442"/>
    </row>
    <row r="3443" spans="5:5" x14ac:dyDescent="0.25">
      <c r="E3443"/>
    </row>
    <row r="3444" spans="5:5" x14ac:dyDescent="0.25">
      <c r="E3444"/>
    </row>
    <row r="3445" spans="5:5" x14ac:dyDescent="0.25">
      <c r="E3445"/>
    </row>
    <row r="3446" spans="5:5" x14ac:dyDescent="0.25">
      <c r="E3446"/>
    </row>
    <row r="3447" spans="5:5" x14ac:dyDescent="0.25">
      <c r="E3447"/>
    </row>
    <row r="3448" spans="5:5" x14ac:dyDescent="0.25">
      <c r="E3448"/>
    </row>
    <row r="3449" spans="5:5" x14ac:dyDescent="0.25">
      <c r="E3449"/>
    </row>
    <row r="3450" spans="5:5" x14ac:dyDescent="0.25">
      <c r="E3450"/>
    </row>
    <row r="3451" spans="5:5" x14ac:dyDescent="0.25">
      <c r="E3451"/>
    </row>
    <row r="3452" spans="5:5" x14ac:dyDescent="0.25">
      <c r="E3452"/>
    </row>
    <row r="3453" spans="5:5" x14ac:dyDescent="0.25">
      <c r="E3453"/>
    </row>
    <row r="3454" spans="5:5" x14ac:dyDescent="0.25">
      <c r="E3454"/>
    </row>
    <row r="3455" spans="5:5" x14ac:dyDescent="0.25">
      <c r="E3455"/>
    </row>
    <row r="3456" spans="5:5" x14ac:dyDescent="0.25">
      <c r="E3456"/>
    </row>
    <row r="3457" spans="5:5" x14ac:dyDescent="0.25">
      <c r="E3457"/>
    </row>
    <row r="3458" spans="5:5" x14ac:dyDescent="0.25">
      <c r="E3458"/>
    </row>
    <row r="3459" spans="5:5" x14ac:dyDescent="0.25">
      <c r="E3459"/>
    </row>
    <row r="3460" spans="5:5" x14ac:dyDescent="0.25">
      <c r="E3460"/>
    </row>
    <row r="3461" spans="5:5" x14ac:dyDescent="0.25">
      <c r="E3461"/>
    </row>
    <row r="3462" spans="5:5" x14ac:dyDescent="0.25">
      <c r="E3462"/>
    </row>
    <row r="3463" spans="5:5" x14ac:dyDescent="0.25">
      <c r="E3463"/>
    </row>
    <row r="3464" spans="5:5" x14ac:dyDescent="0.25">
      <c r="E3464"/>
    </row>
    <row r="3465" spans="5:5" x14ac:dyDescent="0.25">
      <c r="E3465"/>
    </row>
    <row r="3466" spans="5:5" x14ac:dyDescent="0.25">
      <c r="E3466"/>
    </row>
    <row r="3467" spans="5:5" x14ac:dyDescent="0.25">
      <c r="E3467"/>
    </row>
    <row r="3468" spans="5:5" x14ac:dyDescent="0.25">
      <c r="E3468"/>
    </row>
    <row r="3469" spans="5:5" x14ac:dyDescent="0.25">
      <c r="E3469"/>
    </row>
    <row r="3470" spans="5:5" x14ac:dyDescent="0.25">
      <c r="E3470"/>
    </row>
    <row r="3471" spans="5:5" x14ac:dyDescent="0.25">
      <c r="E3471"/>
    </row>
    <row r="3472" spans="5:5" x14ac:dyDescent="0.25">
      <c r="E3472"/>
    </row>
    <row r="3473" spans="5:5" x14ac:dyDescent="0.25">
      <c r="E3473"/>
    </row>
    <row r="3474" spans="5:5" x14ac:dyDescent="0.25">
      <c r="E3474"/>
    </row>
    <row r="3475" spans="5:5" x14ac:dyDescent="0.25">
      <c r="E3475"/>
    </row>
    <row r="3476" spans="5:5" x14ac:dyDescent="0.25">
      <c r="E3476"/>
    </row>
    <row r="3477" spans="5:5" x14ac:dyDescent="0.25">
      <c r="E3477"/>
    </row>
    <row r="3478" spans="5:5" x14ac:dyDescent="0.25">
      <c r="E3478"/>
    </row>
    <row r="3479" spans="5:5" x14ac:dyDescent="0.25">
      <c r="E3479"/>
    </row>
    <row r="3480" spans="5:5" x14ac:dyDescent="0.25">
      <c r="E3480"/>
    </row>
    <row r="3481" spans="5:5" x14ac:dyDescent="0.25">
      <c r="E3481"/>
    </row>
    <row r="3482" spans="5:5" x14ac:dyDescent="0.25">
      <c r="E3482"/>
    </row>
    <row r="3483" spans="5:5" x14ac:dyDescent="0.25">
      <c r="E3483"/>
    </row>
    <row r="3484" spans="5:5" x14ac:dyDescent="0.25">
      <c r="E3484"/>
    </row>
    <row r="3485" spans="5:5" x14ac:dyDescent="0.25">
      <c r="E3485"/>
    </row>
    <row r="3486" spans="5:5" x14ac:dyDescent="0.25">
      <c r="E3486"/>
    </row>
    <row r="3487" spans="5:5" x14ac:dyDescent="0.25">
      <c r="E3487"/>
    </row>
    <row r="3488" spans="5:5" x14ac:dyDescent="0.25">
      <c r="E3488"/>
    </row>
    <row r="3489" spans="5:5" x14ac:dyDescent="0.25">
      <c r="E3489"/>
    </row>
    <row r="3490" spans="5:5" x14ac:dyDescent="0.25">
      <c r="E3490"/>
    </row>
    <row r="3491" spans="5:5" x14ac:dyDescent="0.25">
      <c r="E3491"/>
    </row>
    <row r="3492" spans="5:5" x14ac:dyDescent="0.25">
      <c r="E3492"/>
    </row>
    <row r="3493" spans="5:5" x14ac:dyDescent="0.25">
      <c r="E3493"/>
    </row>
    <row r="3494" spans="5:5" x14ac:dyDescent="0.25">
      <c r="E3494"/>
    </row>
    <row r="3495" spans="5:5" x14ac:dyDescent="0.25">
      <c r="E3495"/>
    </row>
    <row r="3496" spans="5:5" x14ac:dyDescent="0.25">
      <c r="E3496"/>
    </row>
    <row r="3497" spans="5:5" x14ac:dyDescent="0.25">
      <c r="E3497"/>
    </row>
    <row r="3498" spans="5:5" x14ac:dyDescent="0.25">
      <c r="E3498"/>
    </row>
    <row r="3499" spans="5:5" x14ac:dyDescent="0.25">
      <c r="E3499"/>
    </row>
    <row r="3500" spans="5:5" x14ac:dyDescent="0.25">
      <c r="E3500"/>
    </row>
    <row r="3501" spans="5:5" x14ac:dyDescent="0.25">
      <c r="E3501"/>
    </row>
    <row r="3502" spans="5:5" x14ac:dyDescent="0.25">
      <c r="E3502"/>
    </row>
    <row r="3503" spans="5:5" x14ac:dyDescent="0.25">
      <c r="E3503"/>
    </row>
    <row r="3504" spans="5:5" x14ac:dyDescent="0.25">
      <c r="E3504"/>
    </row>
    <row r="3505" spans="5:5" x14ac:dyDescent="0.25">
      <c r="E3505"/>
    </row>
    <row r="3506" spans="5:5" x14ac:dyDescent="0.25">
      <c r="E3506"/>
    </row>
    <row r="3507" spans="5:5" x14ac:dyDescent="0.25">
      <c r="E3507"/>
    </row>
    <row r="3508" spans="5:5" x14ac:dyDescent="0.25">
      <c r="E3508"/>
    </row>
    <row r="3509" spans="5:5" x14ac:dyDescent="0.25">
      <c r="E3509"/>
    </row>
    <row r="3510" spans="5:5" x14ac:dyDescent="0.25">
      <c r="E3510"/>
    </row>
    <row r="3511" spans="5:5" x14ac:dyDescent="0.25">
      <c r="E3511"/>
    </row>
    <row r="3512" spans="5:5" x14ac:dyDescent="0.25">
      <c r="E3512"/>
    </row>
    <row r="3513" spans="5:5" x14ac:dyDescent="0.25">
      <c r="E3513"/>
    </row>
    <row r="3514" spans="5:5" x14ac:dyDescent="0.25">
      <c r="E3514"/>
    </row>
    <row r="3515" spans="5:5" x14ac:dyDescent="0.25">
      <c r="E3515"/>
    </row>
    <row r="3516" spans="5:5" x14ac:dyDescent="0.25">
      <c r="E3516"/>
    </row>
    <row r="3517" spans="5:5" x14ac:dyDescent="0.25">
      <c r="E3517"/>
    </row>
    <row r="3518" spans="5:5" x14ac:dyDescent="0.25">
      <c r="E3518"/>
    </row>
    <row r="3519" spans="5:5" x14ac:dyDescent="0.25">
      <c r="E3519"/>
    </row>
    <row r="3520" spans="5:5" x14ac:dyDescent="0.25">
      <c r="E3520"/>
    </row>
    <row r="3521" spans="5:5" x14ac:dyDescent="0.25">
      <c r="E3521"/>
    </row>
    <row r="3522" spans="5:5" x14ac:dyDescent="0.25">
      <c r="E3522"/>
    </row>
    <row r="3523" spans="5:5" x14ac:dyDescent="0.25">
      <c r="E3523"/>
    </row>
    <row r="3524" spans="5:5" x14ac:dyDescent="0.25">
      <c r="E3524"/>
    </row>
    <row r="3525" spans="5:5" x14ac:dyDescent="0.25">
      <c r="E3525"/>
    </row>
    <row r="3526" spans="5:5" x14ac:dyDescent="0.25">
      <c r="E3526"/>
    </row>
    <row r="3527" spans="5:5" x14ac:dyDescent="0.25">
      <c r="E3527"/>
    </row>
    <row r="3528" spans="5:5" x14ac:dyDescent="0.25">
      <c r="E3528"/>
    </row>
    <row r="3529" spans="5:5" x14ac:dyDescent="0.25">
      <c r="E3529"/>
    </row>
    <row r="3530" spans="5:5" x14ac:dyDescent="0.25">
      <c r="E3530"/>
    </row>
    <row r="3531" spans="5:5" x14ac:dyDescent="0.25">
      <c r="E3531"/>
    </row>
    <row r="3532" spans="5:5" x14ac:dyDescent="0.25">
      <c r="E3532"/>
    </row>
    <row r="3533" spans="5:5" x14ac:dyDescent="0.25">
      <c r="E3533"/>
    </row>
    <row r="3534" spans="5:5" x14ac:dyDescent="0.25">
      <c r="E3534"/>
    </row>
    <row r="3535" spans="5:5" x14ac:dyDescent="0.25">
      <c r="E3535"/>
    </row>
    <row r="3536" spans="5:5" x14ac:dyDescent="0.25">
      <c r="E3536"/>
    </row>
    <row r="3537" spans="5:5" x14ac:dyDescent="0.25">
      <c r="E3537"/>
    </row>
    <row r="3538" spans="5:5" x14ac:dyDescent="0.25">
      <c r="E3538"/>
    </row>
    <row r="3539" spans="5:5" x14ac:dyDescent="0.25">
      <c r="E3539"/>
    </row>
    <row r="3540" spans="5:5" x14ac:dyDescent="0.25">
      <c r="E3540"/>
    </row>
    <row r="3541" spans="5:5" x14ac:dyDescent="0.25">
      <c r="E3541"/>
    </row>
    <row r="3542" spans="5:5" x14ac:dyDescent="0.25">
      <c r="E3542"/>
    </row>
    <row r="3543" spans="5:5" x14ac:dyDescent="0.25">
      <c r="E3543"/>
    </row>
    <row r="3544" spans="5:5" x14ac:dyDescent="0.25">
      <c r="E3544"/>
    </row>
    <row r="3545" spans="5:5" x14ac:dyDescent="0.25">
      <c r="E3545"/>
    </row>
    <row r="3546" spans="5:5" x14ac:dyDescent="0.25">
      <c r="E3546"/>
    </row>
    <row r="3547" spans="5:5" x14ac:dyDescent="0.25">
      <c r="E3547"/>
    </row>
    <row r="3548" spans="5:5" x14ac:dyDescent="0.25">
      <c r="E3548"/>
    </row>
    <row r="3549" spans="5:5" x14ac:dyDescent="0.25">
      <c r="E3549"/>
    </row>
    <row r="3550" spans="5:5" x14ac:dyDescent="0.25">
      <c r="E3550"/>
    </row>
    <row r="3551" spans="5:5" x14ac:dyDescent="0.25">
      <c r="E3551"/>
    </row>
    <row r="3552" spans="5:5" x14ac:dyDescent="0.25">
      <c r="E3552"/>
    </row>
    <row r="3553" spans="5:5" x14ac:dyDescent="0.25">
      <c r="E3553"/>
    </row>
    <row r="3554" spans="5:5" x14ac:dyDescent="0.25">
      <c r="E3554"/>
    </row>
    <row r="3555" spans="5:5" x14ac:dyDescent="0.25">
      <c r="E3555"/>
    </row>
    <row r="3556" spans="5:5" x14ac:dyDescent="0.25">
      <c r="E3556"/>
    </row>
    <row r="3557" spans="5:5" x14ac:dyDescent="0.25">
      <c r="E3557"/>
    </row>
    <row r="3558" spans="5:5" x14ac:dyDescent="0.25">
      <c r="E3558"/>
    </row>
    <row r="3559" spans="5:5" x14ac:dyDescent="0.25">
      <c r="E3559"/>
    </row>
    <row r="3560" spans="5:5" x14ac:dyDescent="0.25">
      <c r="E3560"/>
    </row>
    <row r="3561" spans="5:5" x14ac:dyDescent="0.25">
      <c r="E3561"/>
    </row>
    <row r="3562" spans="5:5" x14ac:dyDescent="0.25">
      <c r="E3562"/>
    </row>
    <row r="3563" spans="5:5" x14ac:dyDescent="0.25">
      <c r="E3563"/>
    </row>
    <row r="3564" spans="5:5" x14ac:dyDescent="0.25">
      <c r="E3564"/>
    </row>
    <row r="3565" spans="5:5" x14ac:dyDescent="0.25">
      <c r="E3565"/>
    </row>
    <row r="3566" spans="5:5" x14ac:dyDescent="0.25">
      <c r="E3566"/>
    </row>
    <row r="3567" spans="5:5" x14ac:dyDescent="0.25">
      <c r="E3567"/>
    </row>
    <row r="3568" spans="5:5" x14ac:dyDescent="0.25">
      <c r="E3568"/>
    </row>
    <row r="3569" spans="5:5" x14ac:dyDescent="0.25">
      <c r="E3569"/>
    </row>
    <row r="3570" spans="5:5" x14ac:dyDescent="0.25">
      <c r="E3570"/>
    </row>
    <row r="3571" spans="5:5" x14ac:dyDescent="0.25">
      <c r="E3571"/>
    </row>
    <row r="3572" spans="5:5" x14ac:dyDescent="0.25">
      <c r="E3572"/>
    </row>
    <row r="3573" spans="5:5" x14ac:dyDescent="0.25">
      <c r="E3573"/>
    </row>
    <row r="3574" spans="5:5" x14ac:dyDescent="0.25">
      <c r="E3574"/>
    </row>
    <row r="3575" spans="5:5" x14ac:dyDescent="0.25">
      <c r="E3575"/>
    </row>
    <row r="3576" spans="5:5" x14ac:dyDescent="0.25">
      <c r="E3576"/>
    </row>
    <row r="3577" spans="5:5" x14ac:dyDescent="0.25">
      <c r="E3577"/>
    </row>
    <row r="3578" spans="5:5" x14ac:dyDescent="0.25">
      <c r="E3578"/>
    </row>
    <row r="3579" spans="5:5" x14ac:dyDescent="0.25">
      <c r="E3579"/>
    </row>
    <row r="3580" spans="5:5" x14ac:dyDescent="0.25">
      <c r="E3580"/>
    </row>
    <row r="3581" spans="5:5" x14ac:dyDescent="0.25">
      <c r="E3581"/>
    </row>
    <row r="3582" spans="5:5" x14ac:dyDescent="0.25">
      <c r="E3582"/>
    </row>
    <row r="3583" spans="5:5" x14ac:dyDescent="0.25">
      <c r="E3583"/>
    </row>
    <row r="3584" spans="5:5" x14ac:dyDescent="0.25">
      <c r="E3584"/>
    </row>
    <row r="3585" spans="5:5" x14ac:dyDescent="0.25">
      <c r="E3585"/>
    </row>
    <row r="3586" spans="5:5" x14ac:dyDescent="0.25">
      <c r="E3586"/>
    </row>
    <row r="3587" spans="5:5" x14ac:dyDescent="0.25">
      <c r="E3587"/>
    </row>
    <row r="3588" spans="5:5" x14ac:dyDescent="0.25">
      <c r="E3588"/>
    </row>
    <row r="3589" spans="5:5" x14ac:dyDescent="0.25">
      <c r="E3589"/>
    </row>
    <row r="3590" spans="5:5" x14ac:dyDescent="0.25">
      <c r="E3590"/>
    </row>
    <row r="3591" spans="5:5" x14ac:dyDescent="0.25">
      <c r="E3591"/>
    </row>
    <row r="3592" spans="5:5" x14ac:dyDescent="0.25">
      <c r="E3592"/>
    </row>
    <row r="3593" spans="5:5" x14ac:dyDescent="0.25">
      <c r="E3593"/>
    </row>
    <row r="3594" spans="5:5" x14ac:dyDescent="0.25">
      <c r="E3594"/>
    </row>
    <row r="3595" spans="5:5" x14ac:dyDescent="0.25">
      <c r="E3595"/>
    </row>
    <row r="3596" spans="5:5" x14ac:dyDescent="0.25">
      <c r="E3596"/>
    </row>
    <row r="3597" spans="5:5" x14ac:dyDescent="0.25">
      <c r="E3597"/>
    </row>
    <row r="3598" spans="5:5" x14ac:dyDescent="0.25">
      <c r="E3598"/>
    </row>
    <row r="3599" spans="5:5" x14ac:dyDescent="0.25">
      <c r="E3599"/>
    </row>
    <row r="3600" spans="5:5" x14ac:dyDescent="0.25">
      <c r="E3600"/>
    </row>
    <row r="3601" spans="5:5" x14ac:dyDescent="0.25">
      <c r="E3601"/>
    </row>
    <row r="3602" spans="5:5" x14ac:dyDescent="0.25">
      <c r="E3602"/>
    </row>
    <row r="3603" spans="5:5" x14ac:dyDescent="0.25">
      <c r="E3603"/>
    </row>
    <row r="3604" spans="5:5" x14ac:dyDescent="0.25">
      <c r="E3604"/>
    </row>
    <row r="3605" spans="5:5" x14ac:dyDescent="0.25">
      <c r="E3605"/>
    </row>
    <row r="3606" spans="5:5" x14ac:dyDescent="0.25">
      <c r="E3606"/>
    </row>
    <row r="3607" spans="5:5" x14ac:dyDescent="0.25">
      <c r="E3607"/>
    </row>
    <row r="3608" spans="5:5" x14ac:dyDescent="0.25">
      <c r="E3608"/>
    </row>
    <row r="3609" spans="5:5" x14ac:dyDescent="0.25">
      <c r="E3609"/>
    </row>
    <row r="3610" spans="5:5" x14ac:dyDescent="0.25">
      <c r="E3610"/>
    </row>
    <row r="3611" spans="5:5" x14ac:dyDescent="0.25">
      <c r="E3611"/>
    </row>
    <row r="3612" spans="5:5" x14ac:dyDescent="0.25">
      <c r="E3612"/>
    </row>
    <row r="3613" spans="5:5" x14ac:dyDescent="0.25">
      <c r="E3613"/>
    </row>
    <row r="3614" spans="5:5" x14ac:dyDescent="0.25">
      <c r="E3614"/>
    </row>
    <row r="3615" spans="5:5" x14ac:dyDescent="0.25">
      <c r="E3615"/>
    </row>
    <row r="3616" spans="5:5" x14ac:dyDescent="0.25">
      <c r="E3616"/>
    </row>
    <row r="3617" spans="5:5" x14ac:dyDescent="0.25">
      <c r="E3617"/>
    </row>
    <row r="3618" spans="5:5" x14ac:dyDescent="0.25">
      <c r="E3618"/>
    </row>
    <row r="3619" spans="5:5" x14ac:dyDescent="0.25">
      <c r="E3619"/>
    </row>
    <row r="3620" spans="5:5" x14ac:dyDescent="0.25">
      <c r="E3620"/>
    </row>
    <row r="3621" spans="5:5" x14ac:dyDescent="0.25">
      <c r="E3621"/>
    </row>
    <row r="3622" spans="5:5" x14ac:dyDescent="0.25">
      <c r="E3622"/>
    </row>
    <row r="3623" spans="5:5" x14ac:dyDescent="0.25">
      <c r="E3623"/>
    </row>
    <row r="3624" spans="5:5" x14ac:dyDescent="0.25">
      <c r="E3624"/>
    </row>
    <row r="3625" spans="5:5" x14ac:dyDescent="0.25">
      <c r="E3625"/>
    </row>
    <row r="3626" spans="5:5" x14ac:dyDescent="0.25">
      <c r="E3626"/>
    </row>
    <row r="3627" spans="5:5" x14ac:dyDescent="0.25">
      <c r="E3627"/>
    </row>
    <row r="3628" spans="5:5" x14ac:dyDescent="0.25">
      <c r="E3628"/>
    </row>
    <row r="3629" spans="5:5" x14ac:dyDescent="0.25">
      <c r="E3629"/>
    </row>
    <row r="3630" spans="5:5" x14ac:dyDescent="0.25">
      <c r="E3630"/>
    </row>
    <row r="3631" spans="5:5" x14ac:dyDescent="0.25">
      <c r="E3631"/>
    </row>
    <row r="3632" spans="5:5" x14ac:dyDescent="0.25">
      <c r="E3632"/>
    </row>
    <row r="3633" spans="5:5" x14ac:dyDescent="0.25">
      <c r="E3633"/>
    </row>
    <row r="3634" spans="5:5" x14ac:dyDescent="0.25">
      <c r="E3634"/>
    </row>
    <row r="3635" spans="5:5" x14ac:dyDescent="0.25">
      <c r="E3635"/>
    </row>
    <row r="3636" spans="5:5" x14ac:dyDescent="0.25">
      <c r="E3636"/>
    </row>
    <row r="3637" spans="5:5" x14ac:dyDescent="0.25">
      <c r="E3637"/>
    </row>
    <row r="3638" spans="5:5" x14ac:dyDescent="0.25">
      <c r="E3638"/>
    </row>
    <row r="3639" spans="5:5" x14ac:dyDescent="0.25">
      <c r="E3639"/>
    </row>
    <row r="3640" spans="5:5" x14ac:dyDescent="0.25">
      <c r="E3640"/>
    </row>
    <row r="3641" spans="5:5" x14ac:dyDescent="0.25">
      <c r="E3641"/>
    </row>
    <row r="3642" spans="5:5" x14ac:dyDescent="0.25">
      <c r="E3642"/>
    </row>
    <row r="3643" spans="5:5" x14ac:dyDescent="0.25">
      <c r="E3643"/>
    </row>
    <row r="3644" spans="5:5" x14ac:dyDescent="0.25">
      <c r="E3644"/>
    </row>
    <row r="3645" spans="5:5" x14ac:dyDescent="0.25">
      <c r="E3645"/>
    </row>
    <row r="3646" spans="5:5" x14ac:dyDescent="0.25">
      <c r="E3646"/>
    </row>
    <row r="3647" spans="5:5" x14ac:dyDescent="0.25">
      <c r="E3647"/>
    </row>
    <row r="3648" spans="5:5" x14ac:dyDescent="0.25">
      <c r="E3648"/>
    </row>
    <row r="3649" spans="5:5" x14ac:dyDescent="0.25">
      <c r="E3649"/>
    </row>
    <row r="3650" spans="5:5" x14ac:dyDescent="0.25">
      <c r="E3650"/>
    </row>
    <row r="3651" spans="5:5" x14ac:dyDescent="0.25">
      <c r="E3651"/>
    </row>
    <row r="3652" spans="5:5" x14ac:dyDescent="0.25">
      <c r="E3652"/>
    </row>
    <row r="3653" spans="5:5" x14ac:dyDescent="0.25">
      <c r="E3653"/>
    </row>
    <row r="3654" spans="5:5" x14ac:dyDescent="0.25">
      <c r="E3654"/>
    </row>
    <row r="3655" spans="5:5" x14ac:dyDescent="0.25">
      <c r="E3655"/>
    </row>
    <row r="3656" spans="5:5" x14ac:dyDescent="0.25">
      <c r="E3656"/>
    </row>
    <row r="3657" spans="5:5" x14ac:dyDescent="0.25">
      <c r="E3657"/>
    </row>
    <row r="3658" spans="5:5" x14ac:dyDescent="0.25">
      <c r="E3658"/>
    </row>
    <row r="3659" spans="5:5" x14ac:dyDescent="0.25">
      <c r="E3659"/>
    </row>
    <row r="3660" spans="5:5" x14ac:dyDescent="0.25">
      <c r="E3660"/>
    </row>
    <row r="3661" spans="5:5" x14ac:dyDescent="0.25">
      <c r="E3661"/>
    </row>
    <row r="3662" spans="5:5" x14ac:dyDescent="0.25">
      <c r="E3662"/>
    </row>
    <row r="3663" spans="5:5" x14ac:dyDescent="0.25">
      <c r="E3663"/>
    </row>
    <row r="3664" spans="5:5" x14ac:dyDescent="0.25">
      <c r="E3664"/>
    </row>
    <row r="3665" spans="5:5" x14ac:dyDescent="0.25">
      <c r="E3665"/>
    </row>
    <row r="3666" spans="5:5" x14ac:dyDescent="0.25">
      <c r="E3666"/>
    </row>
    <row r="3667" spans="5:5" x14ac:dyDescent="0.25">
      <c r="E3667"/>
    </row>
    <row r="3668" spans="5:5" x14ac:dyDescent="0.25">
      <c r="E3668"/>
    </row>
    <row r="3669" spans="5:5" x14ac:dyDescent="0.25">
      <c r="E3669"/>
    </row>
    <row r="3670" spans="5:5" x14ac:dyDescent="0.25">
      <c r="E3670"/>
    </row>
    <row r="3671" spans="5:5" x14ac:dyDescent="0.25">
      <c r="E3671"/>
    </row>
    <row r="3672" spans="5:5" x14ac:dyDescent="0.25">
      <c r="E3672"/>
    </row>
    <row r="3673" spans="5:5" x14ac:dyDescent="0.25">
      <c r="E3673"/>
    </row>
    <row r="3674" spans="5:5" x14ac:dyDescent="0.25">
      <c r="E3674"/>
    </row>
    <row r="3675" spans="5:5" x14ac:dyDescent="0.25">
      <c r="E3675"/>
    </row>
    <row r="3676" spans="5:5" x14ac:dyDescent="0.25">
      <c r="E3676"/>
    </row>
    <row r="3677" spans="5:5" x14ac:dyDescent="0.25">
      <c r="E3677"/>
    </row>
    <row r="3678" spans="5:5" x14ac:dyDescent="0.25">
      <c r="E3678"/>
    </row>
    <row r="3679" spans="5:5" x14ac:dyDescent="0.25">
      <c r="E3679"/>
    </row>
    <row r="3680" spans="5:5" x14ac:dyDescent="0.25">
      <c r="E3680"/>
    </row>
    <row r="3681" spans="5:5" x14ac:dyDescent="0.25">
      <c r="E3681"/>
    </row>
    <row r="3682" spans="5:5" x14ac:dyDescent="0.25">
      <c r="E3682"/>
    </row>
    <row r="3683" spans="5:5" x14ac:dyDescent="0.25">
      <c r="E3683"/>
    </row>
    <row r="3684" spans="5:5" x14ac:dyDescent="0.25">
      <c r="E3684"/>
    </row>
    <row r="3685" spans="5:5" x14ac:dyDescent="0.25">
      <c r="E3685"/>
    </row>
    <row r="3686" spans="5:5" x14ac:dyDescent="0.25">
      <c r="E3686"/>
    </row>
    <row r="3687" spans="5:5" x14ac:dyDescent="0.25">
      <c r="E3687"/>
    </row>
    <row r="3688" spans="5:5" x14ac:dyDescent="0.25">
      <c r="E3688"/>
    </row>
    <row r="3689" spans="5:5" x14ac:dyDescent="0.25">
      <c r="E3689"/>
    </row>
    <row r="3690" spans="5:5" x14ac:dyDescent="0.25">
      <c r="E3690"/>
    </row>
    <row r="3691" spans="5:5" x14ac:dyDescent="0.25">
      <c r="E3691"/>
    </row>
    <row r="3692" spans="5:5" x14ac:dyDescent="0.25">
      <c r="E3692"/>
    </row>
    <row r="3693" spans="5:5" x14ac:dyDescent="0.25">
      <c r="E3693"/>
    </row>
    <row r="3694" spans="5:5" x14ac:dyDescent="0.25">
      <c r="E3694"/>
    </row>
    <row r="3695" spans="5:5" x14ac:dyDescent="0.25">
      <c r="E3695"/>
    </row>
    <row r="3696" spans="5:5" x14ac:dyDescent="0.25">
      <c r="E3696"/>
    </row>
    <row r="3697" spans="5:5" x14ac:dyDescent="0.25">
      <c r="E3697"/>
    </row>
    <row r="3698" spans="5:5" x14ac:dyDescent="0.25">
      <c r="E3698"/>
    </row>
    <row r="3699" spans="5:5" x14ac:dyDescent="0.25">
      <c r="E3699"/>
    </row>
    <row r="3700" spans="5:5" x14ac:dyDescent="0.25">
      <c r="E3700"/>
    </row>
    <row r="3701" spans="5:5" x14ac:dyDescent="0.25">
      <c r="E3701"/>
    </row>
    <row r="3702" spans="5:5" x14ac:dyDescent="0.25">
      <c r="E3702"/>
    </row>
    <row r="3703" spans="5:5" x14ac:dyDescent="0.25">
      <c r="E3703"/>
    </row>
    <row r="3704" spans="5:5" x14ac:dyDescent="0.25">
      <c r="E3704"/>
    </row>
    <row r="3705" spans="5:5" x14ac:dyDescent="0.25">
      <c r="E3705"/>
    </row>
    <row r="3706" spans="5:5" x14ac:dyDescent="0.25">
      <c r="E3706"/>
    </row>
    <row r="3707" spans="5:5" x14ac:dyDescent="0.25">
      <c r="E3707"/>
    </row>
    <row r="3708" spans="5:5" x14ac:dyDescent="0.25">
      <c r="E3708"/>
    </row>
    <row r="3709" spans="5:5" x14ac:dyDescent="0.25">
      <c r="E3709"/>
    </row>
    <row r="3710" spans="5:5" x14ac:dyDescent="0.25">
      <c r="E3710"/>
    </row>
    <row r="3711" spans="5:5" x14ac:dyDescent="0.25">
      <c r="E3711"/>
    </row>
    <row r="3712" spans="5:5" x14ac:dyDescent="0.25">
      <c r="E3712"/>
    </row>
    <row r="3713" spans="5:5" x14ac:dyDescent="0.25">
      <c r="E3713"/>
    </row>
    <row r="3714" spans="5:5" x14ac:dyDescent="0.25">
      <c r="E3714"/>
    </row>
    <row r="3715" spans="5:5" x14ac:dyDescent="0.25">
      <c r="E3715"/>
    </row>
    <row r="3716" spans="5:5" x14ac:dyDescent="0.25">
      <c r="E3716"/>
    </row>
    <row r="3717" spans="5:5" x14ac:dyDescent="0.25">
      <c r="E3717"/>
    </row>
    <row r="3718" spans="5:5" x14ac:dyDescent="0.25">
      <c r="E3718"/>
    </row>
    <row r="3719" spans="5:5" x14ac:dyDescent="0.25">
      <c r="E3719"/>
    </row>
    <row r="3720" spans="5:5" x14ac:dyDescent="0.25">
      <c r="E3720"/>
    </row>
    <row r="3721" spans="5:5" x14ac:dyDescent="0.25">
      <c r="E3721"/>
    </row>
    <row r="3722" spans="5:5" x14ac:dyDescent="0.25">
      <c r="E3722"/>
    </row>
    <row r="3723" spans="5:5" x14ac:dyDescent="0.25">
      <c r="E3723"/>
    </row>
    <row r="3724" spans="5:5" x14ac:dyDescent="0.25">
      <c r="E3724"/>
    </row>
    <row r="3725" spans="5:5" x14ac:dyDescent="0.25">
      <c r="E3725"/>
    </row>
    <row r="3726" spans="5:5" x14ac:dyDescent="0.25">
      <c r="E3726"/>
    </row>
    <row r="3727" spans="5:5" x14ac:dyDescent="0.25">
      <c r="E3727"/>
    </row>
    <row r="3728" spans="5:5" x14ac:dyDescent="0.25">
      <c r="E3728"/>
    </row>
    <row r="3729" spans="5:5" x14ac:dyDescent="0.25">
      <c r="E3729"/>
    </row>
    <row r="3730" spans="5:5" x14ac:dyDescent="0.25">
      <c r="E3730"/>
    </row>
    <row r="3731" spans="5:5" x14ac:dyDescent="0.25">
      <c r="E3731"/>
    </row>
    <row r="3732" spans="5:5" x14ac:dyDescent="0.25">
      <c r="E3732"/>
    </row>
    <row r="3733" spans="5:5" x14ac:dyDescent="0.25">
      <c r="E3733"/>
    </row>
    <row r="3734" spans="5:5" x14ac:dyDescent="0.25">
      <c r="E3734"/>
    </row>
    <row r="3735" spans="5:5" x14ac:dyDescent="0.25">
      <c r="E3735"/>
    </row>
    <row r="3736" spans="5:5" x14ac:dyDescent="0.25">
      <c r="E3736"/>
    </row>
    <row r="3737" spans="5:5" x14ac:dyDescent="0.25">
      <c r="E3737"/>
    </row>
    <row r="3738" spans="5:5" x14ac:dyDescent="0.25">
      <c r="E3738"/>
    </row>
    <row r="3739" spans="5:5" x14ac:dyDescent="0.25">
      <c r="E3739"/>
    </row>
    <row r="3740" spans="5:5" x14ac:dyDescent="0.25">
      <c r="E3740"/>
    </row>
    <row r="3741" spans="5:5" x14ac:dyDescent="0.25">
      <c r="E3741"/>
    </row>
    <row r="3742" spans="5:5" x14ac:dyDescent="0.25">
      <c r="E3742"/>
    </row>
    <row r="3743" spans="5:5" x14ac:dyDescent="0.25">
      <c r="E3743"/>
    </row>
    <row r="3744" spans="5:5" x14ac:dyDescent="0.25">
      <c r="E3744"/>
    </row>
    <row r="3745" spans="5:5" x14ac:dyDescent="0.25">
      <c r="E3745"/>
    </row>
    <row r="3746" spans="5:5" x14ac:dyDescent="0.25">
      <c r="E3746"/>
    </row>
    <row r="3747" spans="5:5" x14ac:dyDescent="0.25">
      <c r="E3747"/>
    </row>
    <row r="3748" spans="5:5" x14ac:dyDescent="0.25">
      <c r="E3748"/>
    </row>
    <row r="3749" spans="5:5" x14ac:dyDescent="0.25">
      <c r="E3749"/>
    </row>
    <row r="3750" spans="5:5" x14ac:dyDescent="0.25">
      <c r="E3750"/>
    </row>
    <row r="3751" spans="5:5" x14ac:dyDescent="0.25">
      <c r="E3751"/>
    </row>
    <row r="3752" spans="5:5" x14ac:dyDescent="0.25">
      <c r="E3752"/>
    </row>
    <row r="3753" spans="5:5" x14ac:dyDescent="0.25">
      <c r="E3753"/>
    </row>
    <row r="3754" spans="5:5" x14ac:dyDescent="0.25">
      <c r="E3754"/>
    </row>
    <row r="3755" spans="5:5" x14ac:dyDescent="0.25">
      <c r="E3755"/>
    </row>
    <row r="3756" spans="5:5" x14ac:dyDescent="0.25">
      <c r="E3756"/>
    </row>
    <row r="3757" spans="5:5" x14ac:dyDescent="0.25">
      <c r="E3757"/>
    </row>
    <row r="3758" spans="5:5" x14ac:dyDescent="0.25">
      <c r="E3758"/>
    </row>
    <row r="3759" spans="5:5" x14ac:dyDescent="0.25">
      <c r="E3759"/>
    </row>
    <row r="3760" spans="5:5" x14ac:dyDescent="0.25">
      <c r="E3760"/>
    </row>
    <row r="3761" spans="5:5" x14ac:dyDescent="0.25">
      <c r="E3761"/>
    </row>
    <row r="3762" spans="5:5" x14ac:dyDescent="0.25">
      <c r="E3762"/>
    </row>
    <row r="3763" spans="5:5" x14ac:dyDescent="0.25">
      <c r="E3763"/>
    </row>
    <row r="3764" spans="5:5" x14ac:dyDescent="0.25">
      <c r="E3764"/>
    </row>
    <row r="3765" spans="5:5" x14ac:dyDescent="0.25">
      <c r="E3765"/>
    </row>
    <row r="3766" spans="5:5" x14ac:dyDescent="0.25">
      <c r="E3766"/>
    </row>
    <row r="3767" spans="5:5" x14ac:dyDescent="0.25">
      <c r="E3767"/>
    </row>
    <row r="3768" spans="5:5" x14ac:dyDescent="0.25">
      <c r="E3768"/>
    </row>
    <row r="3769" spans="5:5" x14ac:dyDescent="0.25">
      <c r="E3769"/>
    </row>
    <row r="3770" spans="5:5" x14ac:dyDescent="0.25">
      <c r="E3770"/>
    </row>
    <row r="3771" spans="5:5" x14ac:dyDescent="0.25">
      <c r="E3771"/>
    </row>
    <row r="3772" spans="5:5" x14ac:dyDescent="0.25">
      <c r="E3772"/>
    </row>
    <row r="3773" spans="5:5" x14ac:dyDescent="0.25">
      <c r="E3773"/>
    </row>
    <row r="3774" spans="5:5" x14ac:dyDescent="0.25">
      <c r="E3774"/>
    </row>
    <row r="3775" spans="5:5" x14ac:dyDescent="0.25">
      <c r="E3775"/>
    </row>
    <row r="3776" spans="5:5" x14ac:dyDescent="0.25">
      <c r="E3776"/>
    </row>
    <row r="3777" spans="5:5" x14ac:dyDescent="0.25">
      <c r="E3777"/>
    </row>
    <row r="3778" spans="5:5" x14ac:dyDescent="0.25">
      <c r="E3778"/>
    </row>
    <row r="3779" spans="5:5" x14ac:dyDescent="0.25">
      <c r="E3779"/>
    </row>
    <row r="3780" spans="5:5" x14ac:dyDescent="0.25">
      <c r="E3780"/>
    </row>
    <row r="3781" spans="5:5" x14ac:dyDescent="0.25">
      <c r="E3781"/>
    </row>
    <row r="3782" spans="5:5" x14ac:dyDescent="0.25">
      <c r="E3782"/>
    </row>
    <row r="3783" spans="5:5" x14ac:dyDescent="0.25">
      <c r="E3783"/>
    </row>
    <row r="3784" spans="5:5" x14ac:dyDescent="0.25">
      <c r="E3784"/>
    </row>
    <row r="3785" spans="5:5" x14ac:dyDescent="0.25">
      <c r="E3785"/>
    </row>
    <row r="3786" spans="5:5" x14ac:dyDescent="0.25">
      <c r="E3786"/>
    </row>
    <row r="3787" spans="5:5" x14ac:dyDescent="0.25">
      <c r="E3787"/>
    </row>
    <row r="3788" spans="5:5" x14ac:dyDescent="0.25">
      <c r="E3788"/>
    </row>
    <row r="3789" spans="5:5" x14ac:dyDescent="0.25">
      <c r="E3789"/>
    </row>
    <row r="3790" spans="5:5" x14ac:dyDescent="0.25">
      <c r="E3790"/>
    </row>
    <row r="3791" spans="5:5" x14ac:dyDescent="0.25">
      <c r="E3791"/>
    </row>
    <row r="3792" spans="5:5" x14ac:dyDescent="0.25">
      <c r="E3792"/>
    </row>
    <row r="3793" spans="5:5" x14ac:dyDescent="0.25">
      <c r="E3793"/>
    </row>
    <row r="3794" spans="5:5" x14ac:dyDescent="0.25">
      <c r="E3794"/>
    </row>
    <row r="3795" spans="5:5" x14ac:dyDescent="0.25">
      <c r="E3795"/>
    </row>
    <row r="3796" spans="5:5" x14ac:dyDescent="0.25">
      <c r="E3796"/>
    </row>
    <row r="3797" spans="5:5" x14ac:dyDescent="0.25">
      <c r="E3797"/>
    </row>
    <row r="3798" spans="5:5" x14ac:dyDescent="0.25">
      <c r="E3798"/>
    </row>
    <row r="3799" spans="5:5" x14ac:dyDescent="0.25">
      <c r="E3799"/>
    </row>
    <row r="3800" spans="5:5" x14ac:dyDescent="0.25">
      <c r="E3800"/>
    </row>
    <row r="3801" spans="5:5" x14ac:dyDescent="0.25">
      <c r="E3801"/>
    </row>
    <row r="3802" spans="5:5" x14ac:dyDescent="0.25">
      <c r="E3802"/>
    </row>
    <row r="3803" spans="5:5" x14ac:dyDescent="0.25">
      <c r="E3803"/>
    </row>
    <row r="3804" spans="5:5" x14ac:dyDescent="0.25">
      <c r="E3804"/>
    </row>
    <row r="3805" spans="5:5" x14ac:dyDescent="0.25">
      <c r="E3805"/>
    </row>
    <row r="3806" spans="5:5" x14ac:dyDescent="0.25">
      <c r="E3806"/>
    </row>
    <row r="3807" spans="5:5" x14ac:dyDescent="0.25">
      <c r="E3807"/>
    </row>
    <row r="3808" spans="5:5" x14ac:dyDescent="0.25">
      <c r="E3808"/>
    </row>
    <row r="3809" spans="5:5" x14ac:dyDescent="0.25">
      <c r="E3809"/>
    </row>
    <row r="3810" spans="5:5" x14ac:dyDescent="0.25">
      <c r="E3810"/>
    </row>
    <row r="3811" spans="5:5" x14ac:dyDescent="0.25">
      <c r="E3811"/>
    </row>
    <row r="3812" spans="5:5" x14ac:dyDescent="0.25">
      <c r="E3812"/>
    </row>
    <row r="3813" spans="5:5" x14ac:dyDescent="0.25">
      <c r="E3813"/>
    </row>
    <row r="3814" spans="5:5" x14ac:dyDescent="0.25">
      <c r="E3814"/>
    </row>
    <row r="3815" spans="5:5" x14ac:dyDescent="0.25">
      <c r="E3815"/>
    </row>
    <row r="3816" spans="5:5" x14ac:dyDescent="0.25">
      <c r="E3816"/>
    </row>
    <row r="3817" spans="5:5" x14ac:dyDescent="0.25">
      <c r="E3817"/>
    </row>
    <row r="3818" spans="5:5" x14ac:dyDescent="0.25">
      <c r="E3818"/>
    </row>
    <row r="3819" spans="5:5" x14ac:dyDescent="0.25">
      <c r="E3819"/>
    </row>
    <row r="3820" spans="5:5" x14ac:dyDescent="0.25">
      <c r="E3820"/>
    </row>
    <row r="3821" spans="5:5" x14ac:dyDescent="0.25">
      <c r="E3821"/>
    </row>
    <row r="3822" spans="5:5" x14ac:dyDescent="0.25">
      <c r="E3822"/>
    </row>
    <row r="3823" spans="5:5" x14ac:dyDescent="0.25">
      <c r="E3823"/>
    </row>
    <row r="3824" spans="5:5" x14ac:dyDescent="0.25">
      <c r="E3824"/>
    </row>
    <row r="3825" spans="5:5" x14ac:dyDescent="0.25">
      <c r="E3825"/>
    </row>
    <row r="3826" spans="5:5" x14ac:dyDescent="0.25">
      <c r="E3826"/>
    </row>
    <row r="3827" spans="5:5" x14ac:dyDescent="0.25">
      <c r="E3827"/>
    </row>
    <row r="3828" spans="5:5" x14ac:dyDescent="0.25">
      <c r="E3828"/>
    </row>
    <row r="3829" spans="5:5" x14ac:dyDescent="0.25">
      <c r="E3829"/>
    </row>
    <row r="3830" spans="5:5" x14ac:dyDescent="0.25">
      <c r="E3830"/>
    </row>
    <row r="3831" spans="5:5" x14ac:dyDescent="0.25">
      <c r="E3831"/>
    </row>
    <row r="3832" spans="5:5" x14ac:dyDescent="0.25">
      <c r="E3832"/>
    </row>
    <row r="3833" spans="5:5" x14ac:dyDescent="0.25">
      <c r="E3833"/>
    </row>
    <row r="3834" spans="5:5" x14ac:dyDescent="0.25">
      <c r="E3834"/>
    </row>
    <row r="3835" spans="5:5" x14ac:dyDescent="0.25">
      <c r="E3835"/>
    </row>
    <row r="3836" spans="5:5" x14ac:dyDescent="0.25">
      <c r="E3836"/>
    </row>
    <row r="3837" spans="5:5" x14ac:dyDescent="0.25">
      <c r="E3837"/>
    </row>
    <row r="3838" spans="5:5" x14ac:dyDescent="0.25">
      <c r="E3838"/>
    </row>
    <row r="3839" spans="5:5" x14ac:dyDescent="0.25">
      <c r="E3839"/>
    </row>
    <row r="3840" spans="5:5" x14ac:dyDescent="0.25">
      <c r="E3840"/>
    </row>
    <row r="3841" spans="5:5" x14ac:dyDescent="0.25">
      <c r="E3841"/>
    </row>
    <row r="3842" spans="5:5" x14ac:dyDescent="0.25">
      <c r="E3842"/>
    </row>
    <row r="3843" spans="5:5" x14ac:dyDescent="0.25">
      <c r="E3843"/>
    </row>
    <row r="3844" spans="5:5" x14ac:dyDescent="0.25">
      <c r="E3844"/>
    </row>
    <row r="3845" spans="5:5" x14ac:dyDescent="0.25">
      <c r="E3845"/>
    </row>
    <row r="3846" spans="5:5" x14ac:dyDescent="0.25">
      <c r="E3846"/>
    </row>
    <row r="3847" spans="5:5" x14ac:dyDescent="0.25">
      <c r="E3847"/>
    </row>
    <row r="3848" spans="5:5" x14ac:dyDescent="0.25">
      <c r="E3848"/>
    </row>
    <row r="3849" spans="5:5" x14ac:dyDescent="0.25">
      <c r="E3849"/>
    </row>
    <row r="3850" spans="5:5" x14ac:dyDescent="0.25">
      <c r="E3850"/>
    </row>
    <row r="3851" spans="5:5" x14ac:dyDescent="0.25">
      <c r="E3851"/>
    </row>
    <row r="3852" spans="5:5" x14ac:dyDescent="0.25">
      <c r="E3852"/>
    </row>
    <row r="3853" spans="5:5" x14ac:dyDescent="0.25">
      <c r="E3853"/>
    </row>
    <row r="3854" spans="5:5" x14ac:dyDescent="0.25">
      <c r="E3854"/>
    </row>
    <row r="3855" spans="5:5" x14ac:dyDescent="0.25">
      <c r="E3855"/>
    </row>
    <row r="3856" spans="5:5" x14ac:dyDescent="0.25">
      <c r="E3856"/>
    </row>
    <row r="3857" spans="5:5" x14ac:dyDescent="0.25">
      <c r="E3857"/>
    </row>
    <row r="3858" spans="5:5" x14ac:dyDescent="0.25">
      <c r="E3858"/>
    </row>
    <row r="3859" spans="5:5" x14ac:dyDescent="0.25">
      <c r="E3859"/>
    </row>
    <row r="3860" spans="5:5" x14ac:dyDescent="0.25">
      <c r="E3860"/>
    </row>
    <row r="3861" spans="5:5" x14ac:dyDescent="0.25">
      <c r="E3861"/>
    </row>
    <row r="3862" spans="5:5" x14ac:dyDescent="0.25">
      <c r="E3862"/>
    </row>
    <row r="3863" spans="5:5" x14ac:dyDescent="0.25">
      <c r="E3863"/>
    </row>
    <row r="3864" spans="5:5" x14ac:dyDescent="0.25">
      <c r="E3864"/>
    </row>
    <row r="3865" spans="5:5" x14ac:dyDescent="0.25">
      <c r="E3865"/>
    </row>
    <row r="3866" spans="5:5" x14ac:dyDescent="0.25">
      <c r="E3866"/>
    </row>
    <row r="3867" spans="5:5" x14ac:dyDescent="0.25">
      <c r="E3867"/>
    </row>
    <row r="3868" spans="5:5" x14ac:dyDescent="0.25">
      <c r="E3868"/>
    </row>
    <row r="3869" spans="5:5" x14ac:dyDescent="0.25">
      <c r="E3869"/>
    </row>
    <row r="3870" spans="5:5" x14ac:dyDescent="0.25">
      <c r="E3870"/>
    </row>
    <row r="3871" spans="5:5" x14ac:dyDescent="0.25">
      <c r="E3871"/>
    </row>
    <row r="3872" spans="5:5" x14ac:dyDescent="0.25">
      <c r="E3872"/>
    </row>
    <row r="3873" spans="5:5" x14ac:dyDescent="0.25">
      <c r="E3873"/>
    </row>
    <row r="3874" spans="5:5" x14ac:dyDescent="0.25">
      <c r="E3874"/>
    </row>
    <row r="3875" spans="5:5" x14ac:dyDescent="0.25">
      <c r="E3875"/>
    </row>
    <row r="3876" spans="5:5" x14ac:dyDescent="0.25">
      <c r="E3876"/>
    </row>
    <row r="3877" spans="5:5" x14ac:dyDescent="0.25">
      <c r="E3877"/>
    </row>
    <row r="3878" spans="5:5" x14ac:dyDescent="0.25">
      <c r="E3878"/>
    </row>
    <row r="3879" spans="5:5" x14ac:dyDescent="0.25">
      <c r="E3879"/>
    </row>
    <row r="3880" spans="5:5" x14ac:dyDescent="0.25">
      <c r="E3880"/>
    </row>
    <row r="3881" spans="5:5" x14ac:dyDescent="0.25">
      <c r="E3881"/>
    </row>
    <row r="3882" spans="5:5" x14ac:dyDescent="0.25">
      <c r="E3882"/>
    </row>
    <row r="3883" spans="5:5" x14ac:dyDescent="0.25">
      <c r="E3883"/>
    </row>
    <row r="3884" spans="5:5" x14ac:dyDescent="0.25">
      <c r="E3884"/>
    </row>
    <row r="3885" spans="5:5" x14ac:dyDescent="0.25">
      <c r="E3885"/>
    </row>
    <row r="3886" spans="5:5" x14ac:dyDescent="0.25">
      <c r="E3886"/>
    </row>
    <row r="3887" spans="5:5" x14ac:dyDescent="0.25">
      <c r="E3887"/>
    </row>
    <row r="3888" spans="5:5" x14ac:dyDescent="0.25">
      <c r="E3888"/>
    </row>
    <row r="3889" spans="5:5" x14ac:dyDescent="0.25">
      <c r="E3889"/>
    </row>
    <row r="3890" spans="5:5" x14ac:dyDescent="0.25">
      <c r="E3890"/>
    </row>
    <row r="3891" spans="5:5" x14ac:dyDescent="0.25">
      <c r="E3891"/>
    </row>
    <row r="3892" spans="5:5" x14ac:dyDescent="0.25">
      <c r="E3892"/>
    </row>
    <row r="3893" spans="5:5" x14ac:dyDescent="0.25">
      <c r="E3893"/>
    </row>
    <row r="3894" spans="5:5" x14ac:dyDescent="0.25">
      <c r="E3894"/>
    </row>
    <row r="3895" spans="5:5" x14ac:dyDescent="0.25">
      <c r="E3895"/>
    </row>
    <row r="3896" spans="5:5" x14ac:dyDescent="0.25">
      <c r="E3896"/>
    </row>
    <row r="3897" spans="5:5" x14ac:dyDescent="0.25">
      <c r="E3897"/>
    </row>
    <row r="3898" spans="5:5" x14ac:dyDescent="0.25">
      <c r="E3898"/>
    </row>
    <row r="3899" spans="5:5" x14ac:dyDescent="0.25">
      <c r="E3899"/>
    </row>
    <row r="3900" spans="5:5" x14ac:dyDescent="0.25">
      <c r="E3900"/>
    </row>
    <row r="3901" spans="5:5" x14ac:dyDescent="0.25">
      <c r="E3901"/>
    </row>
    <row r="3902" spans="5:5" x14ac:dyDescent="0.25">
      <c r="E3902"/>
    </row>
    <row r="3903" spans="5:5" x14ac:dyDescent="0.25">
      <c r="E3903"/>
    </row>
    <row r="3904" spans="5:5" x14ac:dyDescent="0.25">
      <c r="E3904"/>
    </row>
    <row r="3905" spans="5:5" x14ac:dyDescent="0.25">
      <c r="E3905"/>
    </row>
    <row r="3906" spans="5:5" x14ac:dyDescent="0.25">
      <c r="E3906"/>
    </row>
    <row r="3907" spans="5:5" x14ac:dyDescent="0.25">
      <c r="E3907"/>
    </row>
    <row r="3908" spans="5:5" x14ac:dyDescent="0.25">
      <c r="E3908"/>
    </row>
    <row r="3909" spans="5:5" x14ac:dyDescent="0.25">
      <c r="E3909"/>
    </row>
    <row r="3910" spans="5:5" x14ac:dyDescent="0.25">
      <c r="E3910"/>
    </row>
    <row r="3911" spans="5:5" x14ac:dyDescent="0.25">
      <c r="E3911"/>
    </row>
    <row r="3912" spans="5:5" x14ac:dyDescent="0.25">
      <c r="E3912"/>
    </row>
    <row r="3913" spans="5:5" x14ac:dyDescent="0.25">
      <c r="E3913"/>
    </row>
    <row r="3914" spans="5:5" x14ac:dyDescent="0.25">
      <c r="E3914"/>
    </row>
    <row r="3915" spans="5:5" x14ac:dyDescent="0.25">
      <c r="E3915"/>
    </row>
    <row r="3916" spans="5:5" x14ac:dyDescent="0.25">
      <c r="E3916"/>
    </row>
    <row r="3917" spans="5:5" x14ac:dyDescent="0.25">
      <c r="E3917"/>
    </row>
    <row r="3918" spans="5:5" x14ac:dyDescent="0.25">
      <c r="E3918"/>
    </row>
    <row r="3919" spans="5:5" x14ac:dyDescent="0.25">
      <c r="E3919"/>
    </row>
    <row r="3920" spans="5:5" x14ac:dyDescent="0.25">
      <c r="E3920"/>
    </row>
    <row r="3921" spans="5:5" x14ac:dyDescent="0.25">
      <c r="E3921"/>
    </row>
    <row r="3922" spans="5:5" x14ac:dyDescent="0.25">
      <c r="E3922"/>
    </row>
    <row r="3923" spans="5:5" x14ac:dyDescent="0.25">
      <c r="E3923"/>
    </row>
    <row r="3924" spans="5:5" x14ac:dyDescent="0.25">
      <c r="E3924"/>
    </row>
    <row r="3925" spans="5:5" x14ac:dyDescent="0.25">
      <c r="E3925"/>
    </row>
    <row r="3926" spans="5:5" x14ac:dyDescent="0.25">
      <c r="E3926"/>
    </row>
    <row r="3927" spans="5:5" x14ac:dyDescent="0.25">
      <c r="E3927"/>
    </row>
    <row r="3928" spans="5:5" x14ac:dyDescent="0.25">
      <c r="E3928"/>
    </row>
    <row r="3929" spans="5:5" x14ac:dyDescent="0.25">
      <c r="E3929"/>
    </row>
    <row r="3930" spans="5:5" x14ac:dyDescent="0.25">
      <c r="E3930"/>
    </row>
    <row r="3931" spans="5:5" x14ac:dyDescent="0.25">
      <c r="E3931"/>
    </row>
    <row r="3932" spans="5:5" x14ac:dyDescent="0.25">
      <c r="E3932"/>
    </row>
    <row r="3933" spans="5:5" x14ac:dyDescent="0.25">
      <c r="E3933"/>
    </row>
    <row r="3934" spans="5:5" x14ac:dyDescent="0.25">
      <c r="E3934"/>
    </row>
    <row r="3935" spans="5:5" x14ac:dyDescent="0.25">
      <c r="E3935"/>
    </row>
    <row r="3936" spans="5:5" x14ac:dyDescent="0.25">
      <c r="E3936"/>
    </row>
    <row r="3937" spans="5:5" x14ac:dyDescent="0.25">
      <c r="E3937"/>
    </row>
    <row r="3938" spans="5:5" x14ac:dyDescent="0.25">
      <c r="E3938"/>
    </row>
    <row r="3939" spans="5:5" x14ac:dyDescent="0.25">
      <c r="E3939"/>
    </row>
    <row r="3940" spans="5:5" x14ac:dyDescent="0.25">
      <c r="E3940"/>
    </row>
    <row r="3941" spans="5:5" x14ac:dyDescent="0.25">
      <c r="E3941"/>
    </row>
    <row r="3942" spans="5:5" x14ac:dyDescent="0.25">
      <c r="E3942"/>
    </row>
    <row r="3943" spans="5:5" x14ac:dyDescent="0.25">
      <c r="E3943"/>
    </row>
    <row r="3944" spans="5:5" x14ac:dyDescent="0.25">
      <c r="E3944"/>
    </row>
    <row r="3945" spans="5:5" x14ac:dyDescent="0.25">
      <c r="E3945"/>
    </row>
    <row r="3946" spans="5:5" x14ac:dyDescent="0.25">
      <c r="E3946"/>
    </row>
    <row r="3947" spans="5:5" x14ac:dyDescent="0.25">
      <c r="E3947"/>
    </row>
    <row r="3948" spans="5:5" x14ac:dyDescent="0.25">
      <c r="E3948"/>
    </row>
    <row r="3949" spans="5:5" x14ac:dyDescent="0.25">
      <c r="E3949"/>
    </row>
    <row r="3950" spans="5:5" x14ac:dyDescent="0.25">
      <c r="E3950"/>
    </row>
    <row r="3951" spans="5:5" x14ac:dyDescent="0.25">
      <c r="E3951"/>
    </row>
    <row r="3952" spans="5:5" x14ac:dyDescent="0.25">
      <c r="E3952"/>
    </row>
    <row r="3953" spans="5:5" x14ac:dyDescent="0.25">
      <c r="E3953"/>
    </row>
    <row r="3954" spans="5:5" x14ac:dyDescent="0.25">
      <c r="E3954"/>
    </row>
    <row r="3955" spans="5:5" x14ac:dyDescent="0.25">
      <c r="E3955"/>
    </row>
    <row r="3956" spans="5:5" x14ac:dyDescent="0.25">
      <c r="E3956"/>
    </row>
    <row r="3957" spans="5:5" x14ac:dyDescent="0.25">
      <c r="E3957"/>
    </row>
    <row r="3958" spans="5:5" x14ac:dyDescent="0.25">
      <c r="E3958"/>
    </row>
    <row r="3959" spans="5:5" x14ac:dyDescent="0.25">
      <c r="E3959"/>
    </row>
    <row r="3960" spans="5:5" x14ac:dyDescent="0.25">
      <c r="E3960"/>
    </row>
  </sheetData>
  <mergeCells count="7">
    <mergeCell ref="A1474:C1474"/>
    <mergeCell ref="A264:C264"/>
    <mergeCell ref="A798:C798"/>
    <mergeCell ref="A1202:C1202"/>
    <mergeCell ref="A1417:C1417"/>
    <mergeCell ref="A1470:C1470"/>
    <mergeCell ref="A1472:C1472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D42"/>
  <sheetViews>
    <sheetView topLeftCell="A4" workbookViewId="0">
      <selection activeCell="K34" sqref="K34"/>
    </sheetView>
  </sheetViews>
  <sheetFormatPr baseColWidth="10" defaultRowHeight="15" x14ac:dyDescent="0.25"/>
  <cols>
    <col min="1" max="1" width="8.140625" bestFit="1" customWidth="1"/>
    <col min="2" max="2" width="32.140625" bestFit="1" customWidth="1"/>
    <col min="3" max="3" width="10.7109375" bestFit="1" customWidth="1"/>
    <col min="4" max="4" width="11" style="13" bestFit="1" customWidth="1"/>
  </cols>
  <sheetData>
    <row r="1" spans="1:4" s="327" customFormat="1" ht="15.75" thickBot="1" x14ac:dyDescent="0.3">
      <c r="A1" s="308" t="s">
        <v>94</v>
      </c>
      <c r="B1" s="309" t="s">
        <v>95</v>
      </c>
      <c r="C1" s="309" t="s">
        <v>198</v>
      </c>
      <c r="D1" s="310" t="s">
        <v>11</v>
      </c>
    </row>
    <row r="2" spans="1:4" x14ac:dyDescent="0.25">
      <c r="A2" t="s">
        <v>1201</v>
      </c>
      <c r="B2" t="s">
        <v>1200</v>
      </c>
      <c r="C2" s="31">
        <v>44803</v>
      </c>
      <c r="D2" s="13">
        <v>1487.5250000000001</v>
      </c>
    </row>
    <row r="3" spans="1:4" x14ac:dyDescent="0.25">
      <c r="A3" t="s">
        <v>1187</v>
      </c>
      <c r="B3" t="s">
        <v>1186</v>
      </c>
      <c r="C3" s="31">
        <v>44805</v>
      </c>
      <c r="D3" s="13">
        <v>16242.403</v>
      </c>
    </row>
    <row r="4" spans="1:4" x14ac:dyDescent="0.25">
      <c r="A4" t="s">
        <v>1201</v>
      </c>
      <c r="B4" t="s">
        <v>1200</v>
      </c>
      <c r="C4" s="31">
        <v>44834</v>
      </c>
      <c r="D4" s="13">
        <v>1061.7170000000001</v>
      </c>
    </row>
    <row r="5" spans="1:4" x14ac:dyDescent="0.25">
      <c r="A5" t="s">
        <v>1199</v>
      </c>
      <c r="B5" t="s">
        <v>1198</v>
      </c>
      <c r="C5" s="31">
        <v>44844</v>
      </c>
      <c r="D5" s="13">
        <v>22809.978999999999</v>
      </c>
    </row>
    <row r="6" spans="1:4" x14ac:dyDescent="0.25">
      <c r="A6" t="s">
        <v>1197</v>
      </c>
      <c r="B6" t="s">
        <v>1196</v>
      </c>
      <c r="C6" s="31">
        <v>44865</v>
      </c>
      <c r="D6" s="13">
        <v>3855.1370000000002</v>
      </c>
    </row>
    <row r="7" spans="1:4" x14ac:dyDescent="0.25">
      <c r="A7" t="s">
        <v>1195</v>
      </c>
      <c r="B7" t="s">
        <v>1194</v>
      </c>
      <c r="C7" s="31">
        <v>44865</v>
      </c>
      <c r="D7" s="13">
        <v>3307.18</v>
      </c>
    </row>
    <row r="8" spans="1:4" x14ac:dyDescent="0.25">
      <c r="A8" t="s">
        <v>1185</v>
      </c>
      <c r="B8" t="s">
        <v>1184</v>
      </c>
      <c r="C8" s="31">
        <v>44879</v>
      </c>
      <c r="D8" s="13">
        <v>2500</v>
      </c>
    </row>
    <row r="9" spans="1:4" x14ac:dyDescent="0.25">
      <c r="A9" t="s">
        <v>1183</v>
      </c>
      <c r="B9" t="s">
        <v>1182</v>
      </c>
      <c r="C9" s="31">
        <v>44885</v>
      </c>
      <c r="D9" s="13">
        <v>3895</v>
      </c>
    </row>
    <row r="10" spans="1:4" x14ac:dyDescent="0.25">
      <c r="A10" t="s">
        <v>1193</v>
      </c>
      <c r="B10" t="s">
        <v>1192</v>
      </c>
      <c r="C10" s="31">
        <v>44885</v>
      </c>
      <c r="D10" s="13">
        <v>1766.1010000000001</v>
      </c>
    </row>
    <row r="11" spans="1:4" x14ac:dyDescent="0.25">
      <c r="A11" t="s">
        <v>1185</v>
      </c>
      <c r="B11" t="s">
        <v>1184</v>
      </c>
      <c r="C11" s="31">
        <v>44886</v>
      </c>
      <c r="D11" s="13">
        <v>2500</v>
      </c>
    </row>
    <row r="12" spans="1:4" x14ac:dyDescent="0.25">
      <c r="A12" t="s">
        <v>1191</v>
      </c>
      <c r="B12" t="s">
        <v>1190</v>
      </c>
      <c r="C12" s="31">
        <v>44895</v>
      </c>
      <c r="D12" s="13">
        <v>2165.6</v>
      </c>
    </row>
    <row r="13" spans="1:4" x14ac:dyDescent="0.25">
      <c r="A13" t="s">
        <v>1183</v>
      </c>
      <c r="B13" t="s">
        <v>1182</v>
      </c>
      <c r="C13" s="31">
        <v>44895</v>
      </c>
      <c r="D13" s="13">
        <v>3893.5230000000001</v>
      </c>
    </row>
    <row r="14" spans="1:4" x14ac:dyDescent="0.25">
      <c r="A14" t="s">
        <v>1189</v>
      </c>
      <c r="B14" t="s">
        <v>1188</v>
      </c>
      <c r="C14" s="31">
        <v>44895</v>
      </c>
      <c r="D14" s="13">
        <v>4031.6289999999999</v>
      </c>
    </row>
    <row r="15" spans="1:4" x14ac:dyDescent="0.25">
      <c r="A15" t="s">
        <v>1187</v>
      </c>
      <c r="B15" t="s">
        <v>1186</v>
      </c>
      <c r="C15" s="31">
        <v>44895</v>
      </c>
      <c r="D15" s="13">
        <v>17000</v>
      </c>
    </row>
    <row r="16" spans="1:4" x14ac:dyDescent="0.25">
      <c r="A16" t="s">
        <v>1185</v>
      </c>
      <c r="B16" t="s">
        <v>1184</v>
      </c>
      <c r="C16" s="31">
        <v>44897</v>
      </c>
      <c r="D16" s="13">
        <v>2797.7130000000002</v>
      </c>
    </row>
    <row r="17" spans="1:4" x14ac:dyDescent="0.25">
      <c r="A17" t="s">
        <v>1181</v>
      </c>
      <c r="B17" t="s">
        <v>1180</v>
      </c>
      <c r="C17" s="31">
        <v>44900</v>
      </c>
      <c r="D17" s="13">
        <v>2080</v>
      </c>
    </row>
    <row r="18" spans="1:4" x14ac:dyDescent="0.25">
      <c r="A18" t="s">
        <v>123</v>
      </c>
      <c r="B18" t="s">
        <v>124</v>
      </c>
      <c r="C18" s="31">
        <v>44904</v>
      </c>
      <c r="D18" s="13">
        <v>1950</v>
      </c>
    </row>
    <row r="19" spans="1:4" x14ac:dyDescent="0.25">
      <c r="A19" t="s">
        <v>1183</v>
      </c>
      <c r="B19" t="s">
        <v>1182</v>
      </c>
      <c r="C19" s="31">
        <v>44905</v>
      </c>
      <c r="D19" s="13">
        <v>3895</v>
      </c>
    </row>
    <row r="20" spans="1:4" x14ac:dyDescent="0.25">
      <c r="A20" t="s">
        <v>1181</v>
      </c>
      <c r="B20" t="s">
        <v>1180</v>
      </c>
      <c r="C20" s="31">
        <v>44905</v>
      </c>
      <c r="D20" s="13">
        <v>2080</v>
      </c>
    </row>
    <row r="21" spans="1:4" x14ac:dyDescent="0.25">
      <c r="A21" t="s">
        <v>1175</v>
      </c>
      <c r="B21" t="s">
        <v>1174</v>
      </c>
      <c r="C21" s="31">
        <v>44909</v>
      </c>
      <c r="D21" s="13">
        <v>1460</v>
      </c>
    </row>
    <row r="22" spans="1:4" x14ac:dyDescent="0.25">
      <c r="A22" t="s">
        <v>1181</v>
      </c>
      <c r="B22" t="s">
        <v>1180</v>
      </c>
      <c r="C22" s="31">
        <v>44910</v>
      </c>
      <c r="D22" s="13">
        <v>2080</v>
      </c>
    </row>
    <row r="23" spans="1:4" x14ac:dyDescent="0.25">
      <c r="A23" t="s">
        <v>123</v>
      </c>
      <c r="B23" t="s">
        <v>124</v>
      </c>
      <c r="C23" s="31">
        <v>44911</v>
      </c>
      <c r="D23" s="13">
        <v>1950</v>
      </c>
    </row>
    <row r="24" spans="1:4" x14ac:dyDescent="0.25">
      <c r="A24" t="s">
        <v>1175</v>
      </c>
      <c r="B24" t="s">
        <v>1174</v>
      </c>
      <c r="C24" s="31">
        <v>44913</v>
      </c>
      <c r="D24" s="13">
        <v>1461</v>
      </c>
    </row>
    <row r="25" spans="1:4" x14ac:dyDescent="0.25">
      <c r="A25" t="s">
        <v>1181</v>
      </c>
      <c r="B25" t="s">
        <v>1180</v>
      </c>
      <c r="C25" s="31">
        <v>44915</v>
      </c>
      <c r="D25" s="13">
        <v>2080</v>
      </c>
    </row>
    <row r="26" spans="1:4" x14ac:dyDescent="0.25">
      <c r="A26" t="s">
        <v>1175</v>
      </c>
      <c r="B26" t="s">
        <v>1174</v>
      </c>
      <c r="C26" s="31">
        <v>44917</v>
      </c>
      <c r="D26" s="13">
        <v>1462</v>
      </c>
    </row>
    <row r="27" spans="1:4" x14ac:dyDescent="0.25">
      <c r="A27" t="s">
        <v>123</v>
      </c>
      <c r="B27" t="s">
        <v>124</v>
      </c>
      <c r="C27" s="31">
        <v>44918</v>
      </c>
      <c r="D27" s="13">
        <v>1961.76</v>
      </c>
    </row>
    <row r="28" spans="1:4" x14ac:dyDescent="0.25">
      <c r="A28" t="s">
        <v>1181</v>
      </c>
      <c r="B28" t="s">
        <v>1180</v>
      </c>
      <c r="C28" s="31">
        <v>44920</v>
      </c>
      <c r="D28" s="13">
        <v>2082.1550000000002</v>
      </c>
    </row>
    <row r="29" spans="1:4" x14ac:dyDescent="0.25">
      <c r="A29" t="s">
        <v>1175</v>
      </c>
      <c r="B29" t="s">
        <v>1174</v>
      </c>
      <c r="C29" s="31">
        <v>44921</v>
      </c>
      <c r="D29" s="13">
        <v>1463</v>
      </c>
    </row>
    <row r="30" spans="1:4" x14ac:dyDescent="0.25">
      <c r="A30" t="s">
        <v>1179</v>
      </c>
      <c r="B30" t="s">
        <v>1178</v>
      </c>
      <c r="C30" s="31">
        <v>44926</v>
      </c>
      <c r="D30" s="13">
        <v>3000</v>
      </c>
    </row>
    <row r="31" spans="1:4" x14ac:dyDescent="0.25">
      <c r="A31" t="s">
        <v>1175</v>
      </c>
      <c r="B31" t="s">
        <v>1174</v>
      </c>
      <c r="C31" s="31">
        <v>44926</v>
      </c>
      <c r="D31" s="13">
        <v>1464</v>
      </c>
    </row>
    <row r="32" spans="1:4" x14ac:dyDescent="0.25">
      <c r="A32" t="s">
        <v>1179</v>
      </c>
      <c r="B32" t="s">
        <v>1178</v>
      </c>
      <c r="C32" s="31">
        <v>44931</v>
      </c>
      <c r="D32" s="13">
        <v>3000</v>
      </c>
    </row>
    <row r="33" spans="1:4" x14ac:dyDescent="0.25">
      <c r="A33" t="s">
        <v>1179</v>
      </c>
      <c r="B33" t="s">
        <v>1178</v>
      </c>
      <c r="C33" s="31">
        <v>44936</v>
      </c>
      <c r="D33" s="13">
        <v>3820.4630000000002</v>
      </c>
    </row>
    <row r="34" spans="1:4" x14ac:dyDescent="0.25">
      <c r="A34" t="s">
        <v>1175</v>
      </c>
      <c r="B34" t="s">
        <v>1174</v>
      </c>
      <c r="C34" s="31">
        <v>44936</v>
      </c>
      <c r="D34" s="13">
        <v>1465</v>
      </c>
    </row>
    <row r="35" spans="1:4" x14ac:dyDescent="0.25">
      <c r="A35" t="s">
        <v>1175</v>
      </c>
      <c r="B35" t="s">
        <v>1174</v>
      </c>
      <c r="C35" s="31">
        <v>44940</v>
      </c>
      <c r="D35" s="13">
        <v>1466</v>
      </c>
    </row>
    <row r="36" spans="1:4" x14ac:dyDescent="0.25">
      <c r="A36" t="s">
        <v>1177</v>
      </c>
      <c r="B36" t="s">
        <v>1176</v>
      </c>
      <c r="C36" s="31">
        <v>44941</v>
      </c>
      <c r="D36" s="13">
        <v>2740.8150000000001</v>
      </c>
    </row>
    <row r="37" spans="1:4" x14ac:dyDescent="0.25">
      <c r="A37" t="s">
        <v>1175</v>
      </c>
      <c r="B37" t="s">
        <v>1174</v>
      </c>
      <c r="C37" s="31">
        <v>44944</v>
      </c>
      <c r="D37" s="13">
        <v>1467</v>
      </c>
    </row>
    <row r="38" spans="1:4" x14ac:dyDescent="0.25">
      <c r="A38" t="s">
        <v>1175</v>
      </c>
      <c r="B38" t="s">
        <v>1174</v>
      </c>
      <c r="C38" s="31">
        <v>44948</v>
      </c>
      <c r="D38" s="13">
        <v>1468</v>
      </c>
    </row>
    <row r="39" spans="1:4" x14ac:dyDescent="0.25">
      <c r="A39" t="s">
        <v>1175</v>
      </c>
      <c r="B39" t="s">
        <v>1174</v>
      </c>
      <c r="C39" s="31">
        <v>44952</v>
      </c>
      <c r="D39" s="13">
        <v>1469</v>
      </c>
    </row>
    <row r="40" spans="1:4" x14ac:dyDescent="0.25">
      <c r="A40" t="s">
        <v>1175</v>
      </c>
      <c r="B40" t="s">
        <v>1174</v>
      </c>
      <c r="C40" s="31">
        <v>44957</v>
      </c>
      <c r="D40" s="13">
        <v>1443.9670000000001</v>
      </c>
    </row>
    <row r="41" spans="1:4" ht="15.75" thickBot="1" x14ac:dyDescent="0.3">
      <c r="A41" t="s">
        <v>1173</v>
      </c>
      <c r="B41" t="s">
        <v>1172</v>
      </c>
      <c r="C41" s="31">
        <v>44971</v>
      </c>
      <c r="D41" s="13">
        <v>24938.262999999999</v>
      </c>
    </row>
    <row r="42" spans="1:4" ht="15.75" thickBot="1" x14ac:dyDescent="0.3">
      <c r="A42" s="670" t="s">
        <v>601</v>
      </c>
      <c r="B42" s="671"/>
      <c r="C42" s="671"/>
      <c r="D42" s="310">
        <f>SUM(D2:D41)</f>
        <v>163060.93</v>
      </c>
    </row>
  </sheetData>
  <mergeCells count="1">
    <mergeCell ref="A42:C4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R1577"/>
  <sheetViews>
    <sheetView tabSelected="1" topLeftCell="A1365" zoomScale="90" zoomScaleNormal="90" workbookViewId="0">
      <selection activeCell="K1472" sqref="K1472"/>
    </sheetView>
  </sheetViews>
  <sheetFormatPr baseColWidth="10" defaultColWidth="11.42578125" defaultRowHeight="12.75" x14ac:dyDescent="0.2"/>
  <cols>
    <col min="1" max="1" width="4.7109375" style="136" customWidth="1"/>
    <col min="2" max="2" width="33" style="136" bestFit="1" customWidth="1"/>
    <col min="3" max="3" width="10.5703125" style="136" bestFit="1" customWidth="1"/>
    <col min="4" max="4" width="13.42578125" style="590" bestFit="1" customWidth="1"/>
    <col min="5" max="5" width="18.140625" style="590" bestFit="1" customWidth="1"/>
    <col min="6" max="6" width="10.5703125" style="591" bestFit="1" customWidth="1"/>
    <col min="7" max="8" width="2.28515625" style="136" bestFit="1" customWidth="1"/>
    <col min="9" max="9" width="12" style="591" bestFit="1" customWidth="1"/>
    <col min="10" max="10" width="12.85546875" style="590" bestFit="1" customWidth="1"/>
    <col min="11" max="11" width="11.42578125" style="590" bestFit="1" customWidth="1"/>
    <col min="12" max="12" width="13.7109375" style="136" bestFit="1" customWidth="1"/>
    <col min="13" max="13" width="11.5703125" style="136" bestFit="1" customWidth="1"/>
    <col min="14" max="14" width="10.140625" style="136" customWidth="1"/>
    <col min="15" max="15" width="12" style="591" bestFit="1" customWidth="1"/>
    <col min="16" max="16" width="11.42578125" style="136"/>
    <col min="17" max="18" width="11.42578125" style="591"/>
    <col min="19" max="16384" width="11.42578125" style="136"/>
  </cols>
  <sheetData>
    <row r="1" spans="1:12" x14ac:dyDescent="0.2">
      <c r="A1" s="584" t="s">
        <v>206</v>
      </c>
      <c r="B1" s="584" t="s">
        <v>207</v>
      </c>
      <c r="C1" s="585" t="s">
        <v>208</v>
      </c>
      <c r="D1" s="586" t="s">
        <v>209</v>
      </c>
      <c r="E1" s="586" t="s">
        <v>210</v>
      </c>
      <c r="F1" s="587" t="s">
        <v>211</v>
      </c>
      <c r="G1" s="675" t="s">
        <v>212</v>
      </c>
      <c r="H1" s="675"/>
      <c r="I1" s="588" t="s">
        <v>213</v>
      </c>
      <c r="J1" s="586" t="s">
        <v>10</v>
      </c>
      <c r="K1" s="586" t="s">
        <v>527</v>
      </c>
      <c r="L1" s="589" t="s">
        <v>214</v>
      </c>
    </row>
    <row r="2" spans="1:12" x14ac:dyDescent="0.2">
      <c r="A2" s="136" t="s">
        <v>216</v>
      </c>
      <c r="B2" s="136" t="s">
        <v>222</v>
      </c>
      <c r="C2" s="592" t="s">
        <v>223</v>
      </c>
      <c r="D2" s="590">
        <v>43320</v>
      </c>
      <c r="E2" s="590">
        <v>43322</v>
      </c>
      <c r="F2" s="593">
        <f t="shared" ref="F2:F65" si="0">SUM(I2*G2)</f>
        <v>46.744</v>
      </c>
      <c r="G2" s="584">
        <v>1</v>
      </c>
      <c r="H2" s="594">
        <f t="shared" ref="H2:H33" si="1">IF(E2="",1,0)</f>
        <v>0</v>
      </c>
      <c r="I2" s="591">
        <v>46.744</v>
      </c>
      <c r="J2" s="590">
        <f>D2</f>
        <v>43320</v>
      </c>
      <c r="K2" s="590" t="s">
        <v>227</v>
      </c>
      <c r="L2" s="592" t="s">
        <v>224</v>
      </c>
    </row>
    <row r="3" spans="1:12" x14ac:dyDescent="0.2">
      <c r="A3" s="136" t="s">
        <v>216</v>
      </c>
      <c r="B3" s="136" t="s">
        <v>222</v>
      </c>
      <c r="C3" s="592" t="s">
        <v>236</v>
      </c>
      <c r="D3" s="590">
        <v>43361</v>
      </c>
      <c r="E3" s="590">
        <v>43410</v>
      </c>
      <c r="F3" s="593">
        <f t="shared" si="0"/>
        <v>46.759</v>
      </c>
      <c r="G3" s="584">
        <v>1</v>
      </c>
      <c r="H3" s="594">
        <f t="shared" si="1"/>
        <v>0</v>
      </c>
      <c r="I3" s="591">
        <v>46.759</v>
      </c>
      <c r="J3" s="590">
        <f>+D3</f>
        <v>43361</v>
      </c>
      <c r="K3" s="590" t="s">
        <v>227</v>
      </c>
      <c r="L3" s="592" t="s">
        <v>237</v>
      </c>
    </row>
    <row r="4" spans="1:12" x14ac:dyDescent="0.2">
      <c r="A4" s="136" t="s">
        <v>216</v>
      </c>
      <c r="B4" s="136" t="s">
        <v>250</v>
      </c>
      <c r="C4" s="592" t="s">
        <v>244</v>
      </c>
      <c r="D4" s="590">
        <v>43391</v>
      </c>
      <c r="E4" s="590">
        <v>43712</v>
      </c>
      <c r="F4" s="593">
        <f t="shared" si="0"/>
        <v>35.703000000000003</v>
      </c>
      <c r="G4" s="584">
        <v>1</v>
      </c>
      <c r="H4" s="594">
        <f t="shared" si="1"/>
        <v>0</v>
      </c>
      <c r="I4" s="591">
        <v>35.703000000000003</v>
      </c>
      <c r="J4" s="590">
        <v>43391</v>
      </c>
      <c r="K4" s="590" t="s">
        <v>227</v>
      </c>
      <c r="L4" s="592" t="s">
        <v>245</v>
      </c>
    </row>
    <row r="5" spans="1:12" x14ac:dyDescent="0.2">
      <c r="A5" s="136" t="s">
        <v>216</v>
      </c>
      <c r="B5" s="136" t="s">
        <v>222</v>
      </c>
      <c r="C5" s="592" t="s">
        <v>262</v>
      </c>
      <c r="D5" s="590">
        <v>43530</v>
      </c>
      <c r="E5" s="590">
        <v>43532</v>
      </c>
      <c r="F5" s="593">
        <f t="shared" si="0"/>
        <v>536.39300000000003</v>
      </c>
      <c r="G5" s="584">
        <v>1</v>
      </c>
      <c r="H5" s="594">
        <f t="shared" si="1"/>
        <v>0</v>
      </c>
      <c r="I5" s="591">
        <v>536.39300000000003</v>
      </c>
      <c r="J5" s="590">
        <f t="shared" ref="J5:J50" si="2">+D5</f>
        <v>43530</v>
      </c>
      <c r="K5" s="590" t="s">
        <v>227</v>
      </c>
      <c r="L5" s="592" t="s">
        <v>263</v>
      </c>
    </row>
    <row r="6" spans="1:12" x14ac:dyDescent="0.2">
      <c r="A6" s="136" t="s">
        <v>216</v>
      </c>
      <c r="B6" s="136" t="s">
        <v>280</v>
      </c>
      <c r="C6" s="592" t="s">
        <v>274</v>
      </c>
      <c r="D6" s="590">
        <v>43550</v>
      </c>
      <c r="E6" s="590">
        <v>43554</v>
      </c>
      <c r="F6" s="593">
        <f t="shared" si="0"/>
        <v>598.75099999999998</v>
      </c>
      <c r="G6" s="584">
        <v>1</v>
      </c>
      <c r="H6" s="594">
        <f t="shared" si="1"/>
        <v>0</v>
      </c>
      <c r="I6" s="591">
        <v>598.75099999999998</v>
      </c>
      <c r="J6" s="590">
        <f t="shared" si="2"/>
        <v>43550</v>
      </c>
      <c r="K6" s="590" t="s">
        <v>227</v>
      </c>
      <c r="L6" s="592" t="s">
        <v>279</v>
      </c>
    </row>
    <row r="7" spans="1:12" x14ac:dyDescent="0.2">
      <c r="A7" s="136" t="s">
        <v>216</v>
      </c>
      <c r="B7" s="136" t="s">
        <v>280</v>
      </c>
      <c r="C7" s="592" t="s">
        <v>273</v>
      </c>
      <c r="D7" s="590">
        <v>43550</v>
      </c>
      <c r="E7" s="590">
        <v>43554</v>
      </c>
      <c r="F7" s="593">
        <f t="shared" si="0"/>
        <v>1107.1980000000001</v>
      </c>
      <c r="G7" s="584">
        <v>1</v>
      </c>
      <c r="H7" s="594">
        <f t="shared" si="1"/>
        <v>0</v>
      </c>
      <c r="I7" s="591">
        <v>1107.1980000000001</v>
      </c>
      <c r="J7" s="590">
        <f t="shared" si="2"/>
        <v>43550</v>
      </c>
      <c r="K7" s="590" t="s">
        <v>227</v>
      </c>
      <c r="L7" s="592" t="s">
        <v>278</v>
      </c>
    </row>
    <row r="8" spans="1:12" x14ac:dyDescent="0.2">
      <c r="A8" s="136" t="s">
        <v>216</v>
      </c>
      <c r="B8" s="136" t="s">
        <v>280</v>
      </c>
      <c r="C8" s="592" t="s">
        <v>272</v>
      </c>
      <c r="D8" s="590">
        <v>43550</v>
      </c>
      <c r="E8" s="590">
        <v>43554</v>
      </c>
      <c r="F8" s="593">
        <f t="shared" si="0"/>
        <v>222.52799999999999</v>
      </c>
      <c r="G8" s="584">
        <v>1</v>
      </c>
      <c r="H8" s="594">
        <f t="shared" si="1"/>
        <v>0</v>
      </c>
      <c r="I8" s="591">
        <v>222.52799999999999</v>
      </c>
      <c r="J8" s="590">
        <f t="shared" si="2"/>
        <v>43550</v>
      </c>
      <c r="K8" s="590" t="s">
        <v>227</v>
      </c>
      <c r="L8" s="592" t="s">
        <v>277</v>
      </c>
    </row>
    <row r="9" spans="1:12" x14ac:dyDescent="0.2">
      <c r="A9" s="136" t="s">
        <v>216</v>
      </c>
      <c r="B9" s="136" t="s">
        <v>280</v>
      </c>
      <c r="C9" s="592" t="s">
        <v>271</v>
      </c>
      <c r="D9" s="590">
        <v>43550</v>
      </c>
      <c r="E9" s="590">
        <v>43554</v>
      </c>
      <c r="F9" s="593">
        <f t="shared" si="0"/>
        <v>103.777</v>
      </c>
      <c r="G9" s="584">
        <v>1</v>
      </c>
      <c r="H9" s="594">
        <f t="shared" si="1"/>
        <v>0</v>
      </c>
      <c r="I9" s="591">
        <v>103.777</v>
      </c>
      <c r="J9" s="590">
        <f t="shared" si="2"/>
        <v>43550</v>
      </c>
      <c r="K9" s="590" t="s">
        <v>227</v>
      </c>
      <c r="L9" s="592" t="s">
        <v>276</v>
      </c>
    </row>
    <row r="10" spans="1:12" x14ac:dyDescent="0.2">
      <c r="A10" s="136" t="s">
        <v>216</v>
      </c>
      <c r="B10" s="136" t="s">
        <v>280</v>
      </c>
      <c r="C10" s="592" t="s">
        <v>270</v>
      </c>
      <c r="D10" s="590">
        <v>43550</v>
      </c>
      <c r="E10" s="590">
        <v>43554</v>
      </c>
      <c r="F10" s="593">
        <f t="shared" si="0"/>
        <v>82.738</v>
      </c>
      <c r="G10" s="584">
        <v>1</v>
      </c>
      <c r="H10" s="594">
        <f t="shared" si="1"/>
        <v>0</v>
      </c>
      <c r="I10" s="591">
        <v>82.738</v>
      </c>
      <c r="J10" s="590">
        <f t="shared" si="2"/>
        <v>43550</v>
      </c>
      <c r="K10" s="590" t="s">
        <v>227</v>
      </c>
      <c r="L10" s="592" t="s">
        <v>275</v>
      </c>
    </row>
    <row r="11" spans="1:12" x14ac:dyDescent="0.2">
      <c r="A11" s="136" t="s">
        <v>216</v>
      </c>
      <c r="B11" s="136" t="s">
        <v>320</v>
      </c>
      <c r="C11" s="592" t="s">
        <v>323</v>
      </c>
      <c r="D11" s="590">
        <v>43901</v>
      </c>
      <c r="E11" s="590">
        <v>43903</v>
      </c>
      <c r="F11" s="593">
        <f t="shared" si="0"/>
        <v>11.249000000000001</v>
      </c>
      <c r="G11" s="584">
        <v>1</v>
      </c>
      <c r="H11" s="594">
        <f t="shared" si="1"/>
        <v>0</v>
      </c>
      <c r="I11" s="591">
        <v>11.249000000000001</v>
      </c>
      <c r="J11" s="590">
        <f t="shared" si="2"/>
        <v>43901</v>
      </c>
      <c r="K11" s="590" t="s">
        <v>227</v>
      </c>
      <c r="L11" s="592" t="s">
        <v>324</v>
      </c>
    </row>
    <row r="12" spans="1:12" x14ac:dyDescent="0.2">
      <c r="A12" s="1" t="s">
        <v>216</v>
      </c>
      <c r="B12" s="1" t="s">
        <v>410</v>
      </c>
      <c r="C12" s="595" t="s">
        <v>408</v>
      </c>
      <c r="D12" s="11">
        <v>44125</v>
      </c>
      <c r="E12" s="11"/>
      <c r="F12" s="596">
        <f t="shared" si="0"/>
        <v>0</v>
      </c>
      <c r="G12" s="584">
        <v>1</v>
      </c>
      <c r="H12" s="594">
        <f t="shared" si="1"/>
        <v>1</v>
      </c>
      <c r="I12" s="62">
        <v>0</v>
      </c>
      <c r="J12" s="590">
        <f t="shared" si="2"/>
        <v>44125</v>
      </c>
      <c r="K12" s="590" t="s">
        <v>227</v>
      </c>
      <c r="L12" s="595" t="s">
        <v>409</v>
      </c>
    </row>
    <row r="13" spans="1:12" x14ac:dyDescent="0.2">
      <c r="A13" s="136" t="s">
        <v>216</v>
      </c>
      <c r="B13" s="136" t="s">
        <v>320</v>
      </c>
      <c r="C13" s="592" t="s">
        <v>427</v>
      </c>
      <c r="D13" s="590">
        <v>44188</v>
      </c>
      <c r="E13" s="590">
        <v>44190</v>
      </c>
      <c r="F13" s="593">
        <f t="shared" si="0"/>
        <v>257.14299999999997</v>
      </c>
      <c r="G13" s="584">
        <v>1</v>
      </c>
      <c r="H13" s="594">
        <f t="shared" si="1"/>
        <v>0</v>
      </c>
      <c r="I13" s="591">
        <v>257.14299999999997</v>
      </c>
      <c r="J13" s="590">
        <f t="shared" si="2"/>
        <v>44188</v>
      </c>
      <c r="K13" s="590" t="s">
        <v>227</v>
      </c>
      <c r="L13" s="592" t="s">
        <v>428</v>
      </c>
    </row>
    <row r="14" spans="1:12" x14ac:dyDescent="0.2">
      <c r="A14" s="136" t="s">
        <v>216</v>
      </c>
      <c r="B14" s="136" t="s">
        <v>416</v>
      </c>
      <c r="C14" s="592" t="s">
        <v>477</v>
      </c>
      <c r="D14" s="590">
        <v>44279</v>
      </c>
      <c r="F14" s="596">
        <f t="shared" si="0"/>
        <v>0</v>
      </c>
      <c r="G14" s="584">
        <v>1</v>
      </c>
      <c r="H14" s="594">
        <f t="shared" si="1"/>
        <v>1</v>
      </c>
      <c r="I14" s="591">
        <v>0</v>
      </c>
      <c r="J14" s="590">
        <f t="shared" si="2"/>
        <v>44279</v>
      </c>
      <c r="K14" s="590" t="s">
        <v>227</v>
      </c>
      <c r="L14" s="595" t="s">
        <v>478</v>
      </c>
    </row>
    <row r="15" spans="1:12" x14ac:dyDescent="0.2">
      <c r="A15" s="597" t="s">
        <v>216</v>
      </c>
      <c r="B15" s="597" t="s">
        <v>526</v>
      </c>
      <c r="C15" s="598" t="s">
        <v>524</v>
      </c>
      <c r="D15" s="599">
        <v>44392</v>
      </c>
      <c r="E15" s="599"/>
      <c r="F15" s="600">
        <f t="shared" si="0"/>
        <v>0</v>
      </c>
      <c r="G15" s="584">
        <v>1</v>
      </c>
      <c r="H15" s="594">
        <f t="shared" si="1"/>
        <v>1</v>
      </c>
      <c r="I15" s="601">
        <v>0</v>
      </c>
      <c r="J15" s="599">
        <f t="shared" si="2"/>
        <v>44392</v>
      </c>
      <c r="K15" s="599" t="s">
        <v>227</v>
      </c>
      <c r="L15" s="598" t="s">
        <v>525</v>
      </c>
    </row>
    <row r="16" spans="1:12" x14ac:dyDescent="0.2">
      <c r="A16" s="136" t="s">
        <v>216</v>
      </c>
      <c r="B16" s="136" t="s">
        <v>538</v>
      </c>
      <c r="C16" s="592" t="s">
        <v>536</v>
      </c>
      <c r="D16" s="590">
        <v>44413</v>
      </c>
      <c r="F16" s="596">
        <f t="shared" si="0"/>
        <v>0</v>
      </c>
      <c r="G16" s="584">
        <v>1</v>
      </c>
      <c r="H16" s="594">
        <f t="shared" si="1"/>
        <v>1</v>
      </c>
      <c r="I16" s="591">
        <v>0</v>
      </c>
      <c r="J16" s="590">
        <f t="shared" si="2"/>
        <v>44413</v>
      </c>
      <c r="K16" s="590" t="s">
        <v>227</v>
      </c>
      <c r="L16" s="595" t="s">
        <v>537</v>
      </c>
    </row>
    <row r="17" spans="1:12" x14ac:dyDescent="0.2">
      <c r="A17" s="136" t="s">
        <v>216</v>
      </c>
      <c r="B17" s="136" t="s">
        <v>565</v>
      </c>
      <c r="C17" s="592" t="s">
        <v>563</v>
      </c>
      <c r="D17" s="590">
        <v>44434</v>
      </c>
      <c r="F17" s="596">
        <f t="shared" si="0"/>
        <v>0</v>
      </c>
      <c r="G17" s="584">
        <v>1</v>
      </c>
      <c r="H17" s="594">
        <f t="shared" si="1"/>
        <v>1</v>
      </c>
      <c r="I17" s="591">
        <v>0</v>
      </c>
      <c r="J17" s="590">
        <f t="shared" si="2"/>
        <v>44434</v>
      </c>
      <c r="K17" s="590" t="s">
        <v>227</v>
      </c>
      <c r="L17" s="595" t="s">
        <v>564</v>
      </c>
    </row>
    <row r="18" spans="1:12" x14ac:dyDescent="0.2">
      <c r="A18" s="136" t="s">
        <v>216</v>
      </c>
      <c r="B18" s="136" t="s">
        <v>585</v>
      </c>
      <c r="C18" s="592" t="s">
        <v>586</v>
      </c>
      <c r="D18" s="590">
        <v>44456</v>
      </c>
      <c r="F18" s="596">
        <f t="shared" si="0"/>
        <v>0</v>
      </c>
      <c r="G18" s="584">
        <v>1</v>
      </c>
      <c r="H18" s="594">
        <f t="shared" si="1"/>
        <v>1</v>
      </c>
      <c r="I18" s="591">
        <v>0</v>
      </c>
      <c r="J18" s="590">
        <f t="shared" si="2"/>
        <v>44456</v>
      </c>
      <c r="K18" s="590" t="s">
        <v>227</v>
      </c>
      <c r="L18" s="595" t="s">
        <v>584</v>
      </c>
    </row>
    <row r="19" spans="1:12" x14ac:dyDescent="0.2">
      <c r="A19" s="597" t="s">
        <v>216</v>
      </c>
      <c r="B19" s="597" t="s">
        <v>583</v>
      </c>
      <c r="C19" s="598" t="s">
        <v>588</v>
      </c>
      <c r="D19" s="599">
        <v>44460</v>
      </c>
      <c r="E19" s="599">
        <v>44462</v>
      </c>
      <c r="F19" s="600">
        <f t="shared" si="0"/>
        <v>0</v>
      </c>
      <c r="G19" s="584">
        <v>1</v>
      </c>
      <c r="H19" s="594">
        <f t="shared" si="1"/>
        <v>0</v>
      </c>
      <c r="I19" s="601">
        <v>0</v>
      </c>
      <c r="J19" s="599">
        <f t="shared" si="2"/>
        <v>44460</v>
      </c>
      <c r="K19" s="599" t="s">
        <v>227</v>
      </c>
      <c r="L19" s="598" t="s">
        <v>589</v>
      </c>
    </row>
    <row r="20" spans="1:12" x14ac:dyDescent="0.2">
      <c r="A20" s="136" t="s">
        <v>216</v>
      </c>
      <c r="B20" s="136" t="s">
        <v>795</v>
      </c>
      <c r="C20" s="592" t="s">
        <v>793</v>
      </c>
      <c r="D20" s="590">
        <v>44704</v>
      </c>
      <c r="F20" s="596">
        <f t="shared" si="0"/>
        <v>0</v>
      </c>
      <c r="G20" s="584">
        <v>1</v>
      </c>
      <c r="H20" s="594">
        <f t="shared" si="1"/>
        <v>1</v>
      </c>
      <c r="I20" s="591">
        <v>0</v>
      </c>
      <c r="J20" s="590">
        <f t="shared" si="2"/>
        <v>44704</v>
      </c>
      <c r="K20" s="590" t="s">
        <v>227</v>
      </c>
      <c r="L20" s="592" t="s">
        <v>794</v>
      </c>
    </row>
    <row r="21" spans="1:12" x14ac:dyDescent="0.2">
      <c r="A21" s="136" t="s">
        <v>216</v>
      </c>
      <c r="B21" s="136" t="s">
        <v>798</v>
      </c>
      <c r="C21" s="592" t="s">
        <v>799</v>
      </c>
      <c r="D21" s="590">
        <v>44713</v>
      </c>
      <c r="F21" s="596">
        <f t="shared" si="0"/>
        <v>0</v>
      </c>
      <c r="G21" s="584">
        <v>1</v>
      </c>
      <c r="H21" s="594">
        <f t="shared" si="1"/>
        <v>1</v>
      </c>
      <c r="I21" s="591">
        <v>0</v>
      </c>
      <c r="J21" s="590">
        <f t="shared" si="2"/>
        <v>44713</v>
      </c>
      <c r="K21" s="590" t="s">
        <v>227</v>
      </c>
      <c r="L21" s="592" t="s">
        <v>800</v>
      </c>
    </row>
    <row r="22" spans="1:12" x14ac:dyDescent="0.2">
      <c r="A22" s="597" t="s">
        <v>216</v>
      </c>
      <c r="B22" s="597" t="s">
        <v>834</v>
      </c>
      <c r="C22" s="598" t="s">
        <v>879</v>
      </c>
      <c r="D22" s="599">
        <v>44749</v>
      </c>
      <c r="E22" s="599"/>
      <c r="F22" s="600">
        <f t="shared" si="0"/>
        <v>0</v>
      </c>
      <c r="G22" s="584">
        <v>1</v>
      </c>
      <c r="H22" s="594">
        <f t="shared" si="1"/>
        <v>1</v>
      </c>
      <c r="I22" s="601">
        <v>0</v>
      </c>
      <c r="J22" s="599">
        <f t="shared" si="2"/>
        <v>44749</v>
      </c>
      <c r="K22" s="599" t="s">
        <v>227</v>
      </c>
      <c r="L22" s="598" t="s">
        <v>882</v>
      </c>
    </row>
    <row r="23" spans="1:12" x14ac:dyDescent="0.2">
      <c r="A23" s="597" t="s">
        <v>216</v>
      </c>
      <c r="B23" s="597" t="s">
        <v>834</v>
      </c>
      <c r="C23" s="598" t="s">
        <v>878</v>
      </c>
      <c r="D23" s="599">
        <v>44749</v>
      </c>
      <c r="E23" s="599"/>
      <c r="F23" s="600">
        <f t="shared" si="0"/>
        <v>0</v>
      </c>
      <c r="G23" s="584">
        <v>1</v>
      </c>
      <c r="H23" s="594">
        <f t="shared" si="1"/>
        <v>1</v>
      </c>
      <c r="I23" s="601">
        <v>0</v>
      </c>
      <c r="J23" s="599">
        <f t="shared" si="2"/>
        <v>44749</v>
      </c>
      <c r="K23" s="599" t="s">
        <v>227</v>
      </c>
      <c r="L23" s="598" t="s">
        <v>881</v>
      </c>
    </row>
    <row r="24" spans="1:12" x14ac:dyDescent="0.2">
      <c r="A24" s="597" t="s">
        <v>216</v>
      </c>
      <c r="B24" s="597" t="s">
        <v>221</v>
      </c>
      <c r="C24" s="598" t="s">
        <v>877</v>
      </c>
      <c r="D24" s="599">
        <v>44749</v>
      </c>
      <c r="E24" s="599"/>
      <c r="F24" s="600">
        <f t="shared" si="0"/>
        <v>0</v>
      </c>
      <c r="G24" s="584">
        <v>1</v>
      </c>
      <c r="H24" s="594">
        <f t="shared" si="1"/>
        <v>1</v>
      </c>
      <c r="I24" s="601">
        <v>0</v>
      </c>
      <c r="J24" s="599">
        <f t="shared" si="2"/>
        <v>44749</v>
      </c>
      <c r="K24" s="599" t="s">
        <v>227</v>
      </c>
      <c r="L24" s="598" t="s">
        <v>880</v>
      </c>
    </row>
    <row r="25" spans="1:12" x14ac:dyDescent="0.2">
      <c r="A25" s="597" t="s">
        <v>216</v>
      </c>
      <c r="B25" s="597" t="s">
        <v>1281</v>
      </c>
      <c r="C25" s="598" t="s">
        <v>1246</v>
      </c>
      <c r="D25" s="599">
        <v>44846</v>
      </c>
      <c r="E25" s="599"/>
      <c r="F25" s="600">
        <f t="shared" si="0"/>
        <v>0</v>
      </c>
      <c r="G25" s="584">
        <v>1</v>
      </c>
      <c r="H25" s="594">
        <f t="shared" si="1"/>
        <v>1</v>
      </c>
      <c r="I25" s="601">
        <v>0</v>
      </c>
      <c r="J25" s="599">
        <f t="shared" si="2"/>
        <v>44846</v>
      </c>
      <c r="K25" s="599" t="s">
        <v>227</v>
      </c>
      <c r="L25" s="598" t="s">
        <v>1267</v>
      </c>
    </row>
    <row r="26" spans="1:12" x14ac:dyDescent="0.2">
      <c r="A26" s="597" t="s">
        <v>216</v>
      </c>
      <c r="B26" s="597" t="s">
        <v>797</v>
      </c>
      <c r="C26" s="598" t="s">
        <v>1245</v>
      </c>
      <c r="D26" s="599">
        <v>44847</v>
      </c>
      <c r="E26" s="599"/>
      <c r="F26" s="600">
        <f t="shared" si="0"/>
        <v>0</v>
      </c>
      <c r="G26" s="584">
        <v>1</v>
      </c>
      <c r="H26" s="594">
        <f t="shared" si="1"/>
        <v>1</v>
      </c>
      <c r="I26" s="601">
        <v>0</v>
      </c>
      <c r="J26" s="599">
        <f t="shared" si="2"/>
        <v>44847</v>
      </c>
      <c r="K26" s="599" t="s">
        <v>227</v>
      </c>
      <c r="L26" s="598" t="s">
        <v>1266</v>
      </c>
    </row>
    <row r="27" spans="1:12" x14ac:dyDescent="0.2">
      <c r="A27" s="597" t="s">
        <v>216</v>
      </c>
      <c r="B27" s="597" t="s">
        <v>1280</v>
      </c>
      <c r="C27" s="598" t="s">
        <v>1244</v>
      </c>
      <c r="D27" s="599">
        <v>44847</v>
      </c>
      <c r="E27" s="599"/>
      <c r="F27" s="600">
        <f t="shared" si="0"/>
        <v>0</v>
      </c>
      <c r="G27" s="584">
        <v>1</v>
      </c>
      <c r="H27" s="594">
        <f t="shared" si="1"/>
        <v>1</v>
      </c>
      <c r="I27" s="601">
        <v>0</v>
      </c>
      <c r="J27" s="599">
        <f t="shared" si="2"/>
        <v>44847</v>
      </c>
      <c r="K27" s="599" t="s">
        <v>227</v>
      </c>
      <c r="L27" s="598" t="s">
        <v>1265</v>
      </c>
    </row>
    <row r="28" spans="1:12" x14ac:dyDescent="0.2">
      <c r="A28" s="136" t="s">
        <v>216</v>
      </c>
      <c r="B28" s="136" t="s">
        <v>320</v>
      </c>
      <c r="C28" s="592" t="s">
        <v>1250</v>
      </c>
      <c r="D28" s="590">
        <v>44869</v>
      </c>
      <c r="F28" s="596">
        <f t="shared" si="0"/>
        <v>73.626999999999995</v>
      </c>
      <c r="G28" s="584">
        <v>1</v>
      </c>
      <c r="H28" s="594">
        <f t="shared" si="1"/>
        <v>1</v>
      </c>
      <c r="I28" s="591">
        <v>73.626999999999995</v>
      </c>
      <c r="J28" s="590">
        <f t="shared" si="2"/>
        <v>44869</v>
      </c>
      <c r="K28" s="590" t="s">
        <v>227</v>
      </c>
      <c r="L28" s="592" t="s">
        <v>1271</v>
      </c>
    </row>
    <row r="29" spans="1:12" x14ac:dyDescent="0.2">
      <c r="A29" s="136" t="s">
        <v>216</v>
      </c>
      <c r="B29" s="136" t="s">
        <v>320</v>
      </c>
      <c r="C29" s="592" t="s">
        <v>1249</v>
      </c>
      <c r="D29" s="590">
        <v>44869</v>
      </c>
      <c r="F29" s="596">
        <f t="shared" si="0"/>
        <v>239.28899999999999</v>
      </c>
      <c r="G29" s="584">
        <v>1</v>
      </c>
      <c r="H29" s="594">
        <f t="shared" si="1"/>
        <v>1</v>
      </c>
      <c r="I29" s="591">
        <v>239.28899999999999</v>
      </c>
      <c r="J29" s="590">
        <f t="shared" si="2"/>
        <v>44869</v>
      </c>
      <c r="K29" s="590" t="s">
        <v>227</v>
      </c>
      <c r="L29" s="592" t="s">
        <v>1270</v>
      </c>
    </row>
    <row r="30" spans="1:12" x14ac:dyDescent="0.2">
      <c r="A30" s="136" t="s">
        <v>216</v>
      </c>
      <c r="B30" s="136" t="s">
        <v>654</v>
      </c>
      <c r="C30" s="592" t="s">
        <v>1228</v>
      </c>
      <c r="D30" s="590">
        <v>44869</v>
      </c>
      <c r="F30" s="596">
        <f t="shared" si="0"/>
        <v>4766.38</v>
      </c>
      <c r="G30" s="584">
        <v>1</v>
      </c>
      <c r="H30" s="594">
        <f t="shared" si="1"/>
        <v>1</v>
      </c>
      <c r="I30" s="591">
        <v>4766.38</v>
      </c>
      <c r="J30" s="590">
        <f t="shared" si="2"/>
        <v>44869</v>
      </c>
      <c r="K30" s="590" t="s">
        <v>227</v>
      </c>
      <c r="L30" s="592" t="s">
        <v>1251</v>
      </c>
    </row>
    <row r="31" spans="1:12" x14ac:dyDescent="0.2">
      <c r="A31" s="136" t="s">
        <v>216</v>
      </c>
      <c r="B31" s="136" t="s">
        <v>385</v>
      </c>
      <c r="C31" s="592" t="s">
        <v>1247</v>
      </c>
      <c r="D31" s="590">
        <v>44872</v>
      </c>
      <c r="F31" s="596">
        <f t="shared" si="0"/>
        <v>850</v>
      </c>
      <c r="G31" s="584">
        <v>1</v>
      </c>
      <c r="H31" s="594">
        <f t="shared" si="1"/>
        <v>1</v>
      </c>
      <c r="I31" s="591">
        <v>850</v>
      </c>
      <c r="J31" s="590">
        <f t="shared" si="2"/>
        <v>44872</v>
      </c>
      <c r="K31" s="590" t="s">
        <v>227</v>
      </c>
      <c r="L31" s="592" t="s">
        <v>1268</v>
      </c>
    </row>
    <row r="32" spans="1:12" x14ac:dyDescent="0.2">
      <c r="A32" s="136" t="s">
        <v>216</v>
      </c>
      <c r="B32" s="136" t="s">
        <v>1275</v>
      </c>
      <c r="C32" s="592" t="s">
        <v>1230</v>
      </c>
      <c r="D32" s="590">
        <v>44881</v>
      </c>
      <c r="F32" s="596">
        <f t="shared" si="0"/>
        <v>2481.7449999999999</v>
      </c>
      <c r="G32" s="584">
        <v>1</v>
      </c>
      <c r="H32" s="594">
        <f t="shared" si="1"/>
        <v>1</v>
      </c>
      <c r="I32" s="591">
        <v>2481.7449999999999</v>
      </c>
      <c r="J32" s="590">
        <f t="shared" si="2"/>
        <v>44881</v>
      </c>
      <c r="K32" s="590" t="s">
        <v>227</v>
      </c>
      <c r="L32" s="592" t="s">
        <v>1252</v>
      </c>
    </row>
    <row r="33" spans="1:12" x14ac:dyDescent="0.2">
      <c r="A33" s="136" t="s">
        <v>216</v>
      </c>
      <c r="B33" s="136" t="s">
        <v>1205</v>
      </c>
      <c r="C33" s="592" t="s">
        <v>1243</v>
      </c>
      <c r="D33" s="590">
        <v>44881</v>
      </c>
      <c r="F33" s="596">
        <f t="shared" si="0"/>
        <v>0</v>
      </c>
      <c r="G33" s="584">
        <v>1</v>
      </c>
      <c r="H33" s="594">
        <f t="shared" si="1"/>
        <v>1</v>
      </c>
      <c r="I33" s="591">
        <v>0</v>
      </c>
      <c r="J33" s="590">
        <f t="shared" si="2"/>
        <v>44881</v>
      </c>
      <c r="K33" s="590" t="s">
        <v>227</v>
      </c>
      <c r="L33" s="592" t="s">
        <v>1264</v>
      </c>
    </row>
    <row r="34" spans="1:12" x14ac:dyDescent="0.2">
      <c r="A34" s="597" t="s">
        <v>216</v>
      </c>
      <c r="B34" s="597" t="s">
        <v>1278</v>
      </c>
      <c r="C34" s="598" t="s">
        <v>1242</v>
      </c>
      <c r="D34" s="599">
        <v>44883</v>
      </c>
      <c r="E34" s="599"/>
      <c r="F34" s="600">
        <f t="shared" si="0"/>
        <v>0</v>
      </c>
      <c r="G34" s="584">
        <v>1</v>
      </c>
      <c r="H34" s="594">
        <f t="shared" ref="H34:H56" si="3">IF(E34="",1,0)</f>
        <v>1</v>
      </c>
      <c r="I34" s="601">
        <v>0</v>
      </c>
      <c r="J34" s="599">
        <f t="shared" si="2"/>
        <v>44883</v>
      </c>
      <c r="K34" s="599" t="s">
        <v>227</v>
      </c>
      <c r="L34" s="598" t="s">
        <v>1263</v>
      </c>
    </row>
    <row r="35" spans="1:12" x14ac:dyDescent="0.2">
      <c r="A35" s="597" t="s">
        <v>216</v>
      </c>
      <c r="B35" s="597" t="s">
        <v>1278</v>
      </c>
      <c r="C35" s="598" t="s">
        <v>1241</v>
      </c>
      <c r="D35" s="599">
        <v>44883</v>
      </c>
      <c r="E35" s="599"/>
      <c r="F35" s="600">
        <f t="shared" si="0"/>
        <v>0</v>
      </c>
      <c r="G35" s="584">
        <v>1</v>
      </c>
      <c r="H35" s="594">
        <f t="shared" si="3"/>
        <v>1</v>
      </c>
      <c r="I35" s="601">
        <v>0</v>
      </c>
      <c r="J35" s="599">
        <f t="shared" si="2"/>
        <v>44883</v>
      </c>
      <c r="K35" s="599" t="s">
        <v>227</v>
      </c>
      <c r="L35" s="598" t="s">
        <v>1262</v>
      </c>
    </row>
    <row r="36" spans="1:12" x14ac:dyDescent="0.2">
      <c r="A36" s="597" t="s">
        <v>216</v>
      </c>
      <c r="B36" s="597" t="s">
        <v>1278</v>
      </c>
      <c r="C36" s="598" t="s">
        <v>1240</v>
      </c>
      <c r="D36" s="599">
        <v>44883</v>
      </c>
      <c r="E36" s="599"/>
      <c r="F36" s="600">
        <f t="shared" si="0"/>
        <v>0</v>
      </c>
      <c r="G36" s="584">
        <v>1</v>
      </c>
      <c r="H36" s="594">
        <f t="shared" si="3"/>
        <v>1</v>
      </c>
      <c r="I36" s="601">
        <v>0</v>
      </c>
      <c r="J36" s="599">
        <f t="shared" si="2"/>
        <v>44883</v>
      </c>
      <c r="K36" s="599" t="s">
        <v>227</v>
      </c>
      <c r="L36" s="598" t="s">
        <v>1261</v>
      </c>
    </row>
    <row r="37" spans="1:12" x14ac:dyDescent="0.2">
      <c r="A37" s="136" t="s">
        <v>216</v>
      </c>
      <c r="B37" s="136" t="s">
        <v>1205</v>
      </c>
      <c r="C37" s="592" t="s">
        <v>1248</v>
      </c>
      <c r="D37" s="590">
        <v>44893</v>
      </c>
      <c r="F37" s="596">
        <f t="shared" si="0"/>
        <v>276.7</v>
      </c>
      <c r="G37" s="584">
        <v>1</v>
      </c>
      <c r="H37" s="594">
        <f t="shared" si="3"/>
        <v>1</v>
      </c>
      <c r="I37" s="591">
        <v>276.7</v>
      </c>
      <c r="J37" s="590">
        <f t="shared" si="2"/>
        <v>44893</v>
      </c>
      <c r="K37" s="590" t="s">
        <v>227</v>
      </c>
      <c r="L37" s="592" t="s">
        <v>1269</v>
      </c>
    </row>
    <row r="38" spans="1:12" x14ac:dyDescent="0.2">
      <c r="A38" s="136" t="s">
        <v>216</v>
      </c>
      <c r="B38" s="136" t="s">
        <v>220</v>
      </c>
      <c r="C38" s="592" t="s">
        <v>1237</v>
      </c>
      <c r="D38" s="590">
        <v>44897</v>
      </c>
      <c r="F38" s="596">
        <f t="shared" si="0"/>
        <v>53.079000000000001</v>
      </c>
      <c r="G38" s="584">
        <v>1</v>
      </c>
      <c r="H38" s="594">
        <f t="shared" si="3"/>
        <v>1</v>
      </c>
      <c r="I38" s="591">
        <v>53.079000000000001</v>
      </c>
      <c r="J38" s="590">
        <f t="shared" si="2"/>
        <v>44897</v>
      </c>
      <c r="K38" s="590" t="s">
        <v>227</v>
      </c>
      <c r="L38" s="592" t="s">
        <v>1258</v>
      </c>
    </row>
    <row r="39" spans="1:12" x14ac:dyDescent="0.2">
      <c r="A39" s="136" t="s">
        <v>216</v>
      </c>
      <c r="B39" s="136" t="s">
        <v>1226</v>
      </c>
      <c r="C39" s="592" t="s">
        <v>1239</v>
      </c>
      <c r="D39" s="590">
        <v>44904</v>
      </c>
      <c r="F39" s="596">
        <f t="shared" si="0"/>
        <v>0</v>
      </c>
      <c r="G39" s="584">
        <v>1</v>
      </c>
      <c r="H39" s="594">
        <f t="shared" si="3"/>
        <v>1</v>
      </c>
      <c r="I39" s="591">
        <v>0</v>
      </c>
      <c r="J39" s="590">
        <f t="shared" si="2"/>
        <v>44904</v>
      </c>
      <c r="K39" s="590" t="s">
        <v>227</v>
      </c>
      <c r="L39" s="592" t="s">
        <v>1260</v>
      </c>
    </row>
    <row r="40" spans="1:12" x14ac:dyDescent="0.2">
      <c r="A40" s="136" t="s">
        <v>216</v>
      </c>
      <c r="B40" s="136" t="s">
        <v>1040</v>
      </c>
      <c r="C40" s="592" t="s">
        <v>1231</v>
      </c>
      <c r="D40" s="590">
        <v>44930</v>
      </c>
      <c r="F40" s="596">
        <f t="shared" si="0"/>
        <v>0</v>
      </c>
      <c r="G40" s="584">
        <v>0</v>
      </c>
      <c r="H40" s="594">
        <f t="shared" si="3"/>
        <v>1</v>
      </c>
      <c r="I40" s="591">
        <v>2394.3690000000001</v>
      </c>
      <c r="J40" s="590">
        <f t="shared" si="2"/>
        <v>44930</v>
      </c>
      <c r="K40" s="590" t="s">
        <v>227</v>
      </c>
      <c r="L40" s="592" t="s">
        <v>1253</v>
      </c>
    </row>
    <row r="41" spans="1:12" x14ac:dyDescent="0.2">
      <c r="A41" s="136" t="s">
        <v>216</v>
      </c>
      <c r="B41" s="136" t="s">
        <v>1276</v>
      </c>
      <c r="C41" s="592" t="s">
        <v>1232</v>
      </c>
      <c r="D41" s="590">
        <v>44939</v>
      </c>
      <c r="F41" s="596">
        <f t="shared" si="0"/>
        <v>0</v>
      </c>
      <c r="G41" s="584">
        <v>0</v>
      </c>
      <c r="H41" s="594">
        <f t="shared" si="3"/>
        <v>1</v>
      </c>
      <c r="I41" s="591">
        <v>2109.393</v>
      </c>
      <c r="J41" s="590">
        <f t="shared" si="2"/>
        <v>44939</v>
      </c>
      <c r="K41" s="590" t="s">
        <v>227</v>
      </c>
      <c r="L41" s="592" t="s">
        <v>1254</v>
      </c>
    </row>
    <row r="42" spans="1:12" x14ac:dyDescent="0.2">
      <c r="A42" s="136" t="s">
        <v>216</v>
      </c>
      <c r="B42" s="136" t="s">
        <v>217</v>
      </c>
      <c r="C42" s="592" t="s">
        <v>1233</v>
      </c>
      <c r="D42" s="590">
        <v>44944</v>
      </c>
      <c r="F42" s="596">
        <f t="shared" si="0"/>
        <v>1709.3579999999999</v>
      </c>
      <c r="G42" s="584">
        <v>1</v>
      </c>
      <c r="H42" s="594">
        <f t="shared" si="3"/>
        <v>1</v>
      </c>
      <c r="I42" s="591">
        <v>1709.3579999999999</v>
      </c>
      <c r="J42" s="590">
        <f t="shared" si="2"/>
        <v>44944</v>
      </c>
      <c r="K42" s="590" t="s">
        <v>227</v>
      </c>
      <c r="L42" s="592" t="s">
        <v>1255</v>
      </c>
    </row>
    <row r="43" spans="1:12" x14ac:dyDescent="0.2">
      <c r="A43" s="136" t="s">
        <v>216</v>
      </c>
      <c r="B43" s="136" t="s">
        <v>731</v>
      </c>
      <c r="C43" s="592" t="s">
        <v>1236</v>
      </c>
      <c r="D43" s="590">
        <v>44944</v>
      </c>
      <c r="F43" s="596">
        <f t="shared" si="0"/>
        <v>507.54</v>
      </c>
      <c r="G43" s="584">
        <v>1</v>
      </c>
      <c r="H43" s="594">
        <f t="shared" si="3"/>
        <v>1</v>
      </c>
      <c r="I43" s="591">
        <v>507.54</v>
      </c>
      <c r="J43" s="590">
        <f t="shared" si="2"/>
        <v>44944</v>
      </c>
      <c r="K43" s="590" t="s">
        <v>227</v>
      </c>
      <c r="L43" s="592" t="s">
        <v>1257</v>
      </c>
    </row>
    <row r="44" spans="1:12" x14ac:dyDescent="0.2">
      <c r="A44" s="136" t="s">
        <v>216</v>
      </c>
      <c r="B44" s="136" t="s">
        <v>731</v>
      </c>
      <c r="C44" s="592" t="s">
        <v>1234</v>
      </c>
      <c r="D44" s="590">
        <v>44953</v>
      </c>
      <c r="F44" s="596">
        <f t="shared" si="0"/>
        <v>1237.9949999999999</v>
      </c>
      <c r="G44" s="584">
        <v>1</v>
      </c>
      <c r="H44" s="594">
        <f t="shared" si="3"/>
        <v>1</v>
      </c>
      <c r="I44" s="591">
        <v>1237.9949999999999</v>
      </c>
      <c r="J44" s="590">
        <f t="shared" si="2"/>
        <v>44953</v>
      </c>
      <c r="K44" s="590" t="s">
        <v>227</v>
      </c>
      <c r="L44" s="592" t="s">
        <v>1256</v>
      </c>
    </row>
    <row r="45" spans="1:12" x14ac:dyDescent="0.2">
      <c r="A45" s="597" t="s">
        <v>216</v>
      </c>
      <c r="B45" s="597" t="s">
        <v>526</v>
      </c>
      <c r="C45" s="598" t="s">
        <v>1238</v>
      </c>
      <c r="D45" s="599">
        <v>44966</v>
      </c>
      <c r="E45" s="599"/>
      <c r="F45" s="600">
        <f t="shared" si="0"/>
        <v>0</v>
      </c>
      <c r="G45" s="584">
        <v>1</v>
      </c>
      <c r="H45" s="594">
        <f t="shared" si="3"/>
        <v>1</v>
      </c>
      <c r="I45" s="601">
        <v>0</v>
      </c>
      <c r="J45" s="599">
        <f t="shared" si="2"/>
        <v>44966</v>
      </c>
      <c r="K45" s="599" t="s">
        <v>227</v>
      </c>
      <c r="L45" s="598" t="s">
        <v>1259</v>
      </c>
    </row>
    <row r="46" spans="1:12" x14ac:dyDescent="0.2">
      <c r="A46" s="592" t="s">
        <v>216</v>
      </c>
      <c r="B46" s="592" t="s">
        <v>832</v>
      </c>
      <c r="C46" s="592" t="s">
        <v>1310</v>
      </c>
      <c r="D46" s="590">
        <v>44993</v>
      </c>
      <c r="F46" s="596">
        <f t="shared" si="0"/>
        <v>0</v>
      </c>
      <c r="G46" s="584">
        <v>0</v>
      </c>
      <c r="H46" s="594">
        <f t="shared" si="3"/>
        <v>1</v>
      </c>
      <c r="I46" s="591">
        <v>149.155</v>
      </c>
      <c r="J46" s="590">
        <f t="shared" si="2"/>
        <v>44993</v>
      </c>
      <c r="K46" s="590" t="s">
        <v>227</v>
      </c>
      <c r="L46" s="592" t="s">
        <v>1311</v>
      </c>
    </row>
    <row r="47" spans="1:12" x14ac:dyDescent="0.2">
      <c r="A47" s="597" t="s">
        <v>216</v>
      </c>
      <c r="B47" s="597" t="s">
        <v>1325</v>
      </c>
      <c r="C47" s="598" t="s">
        <v>1329</v>
      </c>
      <c r="D47" s="599">
        <v>45002</v>
      </c>
      <c r="E47" s="599"/>
      <c r="F47" s="600">
        <f t="shared" si="0"/>
        <v>0</v>
      </c>
      <c r="G47" s="584">
        <v>1</v>
      </c>
      <c r="H47" s="594">
        <f t="shared" si="3"/>
        <v>1</v>
      </c>
      <c r="I47" s="601">
        <v>0</v>
      </c>
      <c r="J47" s="599">
        <f t="shared" si="2"/>
        <v>45002</v>
      </c>
      <c r="K47" s="599" t="s">
        <v>227</v>
      </c>
      <c r="L47" s="598" t="s">
        <v>1330</v>
      </c>
    </row>
    <row r="48" spans="1:12" x14ac:dyDescent="0.2">
      <c r="A48" s="592" t="s">
        <v>216</v>
      </c>
      <c r="B48" s="592" t="s">
        <v>1314</v>
      </c>
      <c r="C48" s="592" t="s">
        <v>1317</v>
      </c>
      <c r="D48" s="590">
        <v>45006</v>
      </c>
      <c r="F48" s="596">
        <f t="shared" si="0"/>
        <v>0</v>
      </c>
      <c r="G48" s="584">
        <v>0</v>
      </c>
      <c r="H48" s="594">
        <f t="shared" si="3"/>
        <v>1</v>
      </c>
      <c r="I48" s="591">
        <v>857.8</v>
      </c>
      <c r="J48" s="590">
        <f t="shared" si="2"/>
        <v>45006</v>
      </c>
      <c r="K48" s="590" t="s">
        <v>227</v>
      </c>
      <c r="L48" s="592" t="s">
        <v>1318</v>
      </c>
    </row>
    <row r="49" spans="1:13" x14ac:dyDescent="0.2">
      <c r="A49" s="136" t="s">
        <v>216</v>
      </c>
      <c r="B49" s="136" t="s">
        <v>1326</v>
      </c>
      <c r="C49" s="592" t="s">
        <v>1322</v>
      </c>
      <c r="D49" s="590">
        <v>45014</v>
      </c>
      <c r="F49" s="596">
        <f t="shared" si="0"/>
        <v>337.36500000000001</v>
      </c>
      <c r="G49" s="584">
        <v>1</v>
      </c>
      <c r="H49" s="594">
        <f t="shared" si="3"/>
        <v>1</v>
      </c>
      <c r="I49" s="591">
        <v>337.36500000000001</v>
      </c>
      <c r="J49" s="590">
        <f t="shared" si="2"/>
        <v>45014</v>
      </c>
      <c r="K49" s="590" t="s">
        <v>227</v>
      </c>
      <c r="L49" s="592" t="s">
        <v>1323</v>
      </c>
    </row>
    <row r="50" spans="1:13" x14ac:dyDescent="0.2">
      <c r="A50" s="597" t="s">
        <v>216</v>
      </c>
      <c r="B50" s="597" t="s">
        <v>410</v>
      </c>
      <c r="C50" s="598" t="s">
        <v>1334</v>
      </c>
      <c r="D50" s="599">
        <v>45033</v>
      </c>
      <c r="E50" s="599"/>
      <c r="F50" s="600">
        <f t="shared" si="0"/>
        <v>0</v>
      </c>
      <c r="G50" s="584">
        <v>1</v>
      </c>
      <c r="H50" s="594">
        <f t="shared" si="3"/>
        <v>1</v>
      </c>
      <c r="I50" s="601">
        <v>0</v>
      </c>
      <c r="J50" s="599">
        <f t="shared" si="2"/>
        <v>45033</v>
      </c>
      <c r="K50" s="599" t="s">
        <v>227</v>
      </c>
      <c r="L50" s="598" t="s">
        <v>1335</v>
      </c>
    </row>
    <row r="51" spans="1:13" x14ac:dyDescent="0.2">
      <c r="A51" s="592" t="s">
        <v>216</v>
      </c>
      <c r="B51" s="592" t="s">
        <v>385</v>
      </c>
      <c r="C51" s="592" t="s">
        <v>1340</v>
      </c>
      <c r="D51" s="590">
        <v>45051</v>
      </c>
      <c r="F51" s="596">
        <f t="shared" si="0"/>
        <v>160</v>
      </c>
      <c r="G51" s="584">
        <v>1</v>
      </c>
      <c r="H51" s="594">
        <f t="shared" si="3"/>
        <v>1</v>
      </c>
      <c r="I51" s="591">
        <v>160</v>
      </c>
      <c r="J51" s="590">
        <v>45050</v>
      </c>
      <c r="K51" s="590" t="s">
        <v>227</v>
      </c>
      <c r="L51" s="592" t="s">
        <v>1348</v>
      </c>
    </row>
    <row r="52" spans="1:13" x14ac:dyDescent="0.2">
      <c r="A52" s="592" t="s">
        <v>216</v>
      </c>
      <c r="B52" s="592" t="s">
        <v>1227</v>
      </c>
      <c r="C52" s="592" t="s">
        <v>1342</v>
      </c>
      <c r="D52" s="590">
        <v>45051</v>
      </c>
      <c r="F52" s="596">
        <f t="shared" si="0"/>
        <v>0</v>
      </c>
      <c r="G52" s="584">
        <v>0</v>
      </c>
      <c r="H52" s="594">
        <f t="shared" si="3"/>
        <v>1</v>
      </c>
      <c r="I52" s="591">
        <v>3112.3530000000001</v>
      </c>
      <c r="J52" s="590">
        <v>45051</v>
      </c>
      <c r="K52" s="590" t="s">
        <v>227</v>
      </c>
      <c r="L52" s="592" t="s">
        <v>1349</v>
      </c>
    </row>
    <row r="53" spans="1:13" x14ac:dyDescent="0.2">
      <c r="A53" s="592" t="s">
        <v>216</v>
      </c>
      <c r="B53" s="592" t="s">
        <v>832</v>
      </c>
      <c r="C53" s="592" t="s">
        <v>1343</v>
      </c>
      <c r="D53" s="590">
        <v>45054</v>
      </c>
      <c r="F53" s="596">
        <f t="shared" si="0"/>
        <v>0</v>
      </c>
      <c r="G53" s="584">
        <v>0</v>
      </c>
      <c r="H53" s="594">
        <f t="shared" si="3"/>
        <v>1</v>
      </c>
      <c r="I53" s="591">
        <v>119.524</v>
      </c>
      <c r="J53" s="590">
        <v>45054</v>
      </c>
      <c r="K53" s="590" t="s">
        <v>227</v>
      </c>
      <c r="L53" s="592" t="s">
        <v>1350</v>
      </c>
    </row>
    <row r="54" spans="1:13" x14ac:dyDescent="0.2">
      <c r="A54" s="592" t="s">
        <v>216</v>
      </c>
      <c r="B54" s="592" t="s">
        <v>1040</v>
      </c>
      <c r="C54" s="592" t="s">
        <v>1345</v>
      </c>
      <c r="D54" s="590">
        <v>45054</v>
      </c>
      <c r="F54" s="596">
        <f t="shared" si="0"/>
        <v>0</v>
      </c>
      <c r="G54" s="584">
        <v>0</v>
      </c>
      <c r="H54" s="594">
        <f t="shared" si="3"/>
        <v>1</v>
      </c>
      <c r="I54" s="591">
        <v>237.68</v>
      </c>
      <c r="J54" s="590">
        <v>45054</v>
      </c>
      <c r="K54" s="590" t="s">
        <v>227</v>
      </c>
      <c r="L54" s="592" t="s">
        <v>1351</v>
      </c>
    </row>
    <row r="55" spans="1:13" x14ac:dyDescent="0.2">
      <c r="A55" s="592" t="s">
        <v>216</v>
      </c>
      <c r="B55" s="592" t="s">
        <v>1277</v>
      </c>
      <c r="C55" s="592" t="s">
        <v>1346</v>
      </c>
      <c r="D55" s="590">
        <v>45054</v>
      </c>
      <c r="F55" s="596">
        <f t="shared" si="0"/>
        <v>0</v>
      </c>
      <c r="G55" s="584">
        <v>0</v>
      </c>
      <c r="H55" s="594">
        <f t="shared" si="3"/>
        <v>1</v>
      </c>
      <c r="I55" s="591">
        <v>432.613</v>
      </c>
      <c r="J55" s="590">
        <v>45054</v>
      </c>
      <c r="K55" s="590" t="s">
        <v>227</v>
      </c>
      <c r="L55" s="592" t="s">
        <v>1352</v>
      </c>
    </row>
    <row r="56" spans="1:13" x14ac:dyDescent="0.2">
      <c r="A56" s="592" t="s">
        <v>216</v>
      </c>
      <c r="B56" s="592" t="s">
        <v>1339</v>
      </c>
      <c r="C56" s="592" t="s">
        <v>1347</v>
      </c>
      <c r="D56" s="590">
        <v>45055</v>
      </c>
      <c r="F56" s="596">
        <f t="shared" si="0"/>
        <v>0</v>
      </c>
      <c r="G56" s="584">
        <v>0</v>
      </c>
      <c r="H56" s="594">
        <f t="shared" si="3"/>
        <v>1</v>
      </c>
      <c r="I56" s="591">
        <v>628.13</v>
      </c>
      <c r="J56" s="590">
        <v>45055</v>
      </c>
      <c r="K56" s="590" t="s">
        <v>227</v>
      </c>
      <c r="L56" s="592" t="s">
        <v>1353</v>
      </c>
    </row>
    <row r="57" spans="1:13" x14ac:dyDescent="0.2">
      <c r="A57" s="136" t="s">
        <v>216</v>
      </c>
      <c r="B57" s="136" t="s">
        <v>1227</v>
      </c>
      <c r="C57" s="592" t="s">
        <v>1356</v>
      </c>
      <c r="D57" s="590">
        <v>45056</v>
      </c>
      <c r="F57" s="596">
        <f t="shared" si="0"/>
        <v>0</v>
      </c>
      <c r="G57" s="584">
        <v>0</v>
      </c>
      <c r="H57" s="594">
        <v>0</v>
      </c>
      <c r="I57" s="591">
        <v>403.22</v>
      </c>
      <c r="J57" s="590">
        <f>+D57</f>
        <v>45056</v>
      </c>
      <c r="K57" s="590" t="s">
        <v>227</v>
      </c>
      <c r="L57" s="592" t="s">
        <v>1358</v>
      </c>
    </row>
    <row r="58" spans="1:13" x14ac:dyDescent="0.2">
      <c r="A58" s="592" t="s">
        <v>216</v>
      </c>
      <c r="B58" s="592" t="s">
        <v>1452</v>
      </c>
      <c r="C58" s="592" t="s">
        <v>1457</v>
      </c>
      <c r="D58" s="590">
        <v>45069</v>
      </c>
      <c r="F58" s="596">
        <f t="shared" si="0"/>
        <v>0</v>
      </c>
      <c r="G58" s="584">
        <v>0</v>
      </c>
      <c r="H58" s="594">
        <f t="shared" ref="H58:H121" si="4">IF(E58="",1,0)</f>
        <v>1</v>
      </c>
      <c r="I58" s="591">
        <v>324.22800000000001</v>
      </c>
      <c r="J58" s="590">
        <v>45069</v>
      </c>
      <c r="K58" s="590" t="s">
        <v>227</v>
      </c>
      <c r="L58" s="592" t="s">
        <v>1464</v>
      </c>
    </row>
    <row r="59" spans="1:13" x14ac:dyDescent="0.2">
      <c r="A59" s="136" t="s">
        <v>216</v>
      </c>
      <c r="B59" s="136" t="s">
        <v>1055</v>
      </c>
      <c r="C59" s="592" t="s">
        <v>1474</v>
      </c>
      <c r="D59" s="590">
        <v>45076</v>
      </c>
      <c r="F59" s="596">
        <f t="shared" si="0"/>
        <v>0</v>
      </c>
      <c r="G59" s="584">
        <v>0</v>
      </c>
      <c r="H59" s="594">
        <f t="shared" si="4"/>
        <v>1</v>
      </c>
      <c r="I59" s="591">
        <v>487.21800000000002</v>
      </c>
      <c r="J59" s="590">
        <f t="shared" ref="J59:J64" si="5">+D59</f>
        <v>45076</v>
      </c>
      <c r="K59" s="590" t="s">
        <v>227</v>
      </c>
      <c r="L59" s="592" t="s">
        <v>1482</v>
      </c>
    </row>
    <row r="60" spans="1:13" x14ac:dyDescent="0.2">
      <c r="A60" s="136" t="s">
        <v>216</v>
      </c>
      <c r="B60" s="136" t="s">
        <v>1331</v>
      </c>
      <c r="C60" s="592" t="s">
        <v>1473</v>
      </c>
      <c r="D60" s="590">
        <v>45077</v>
      </c>
      <c r="F60" s="596">
        <f t="shared" si="0"/>
        <v>0</v>
      </c>
      <c r="G60" s="584">
        <v>0</v>
      </c>
      <c r="H60" s="594">
        <f t="shared" si="4"/>
        <v>1</v>
      </c>
      <c r="I60" s="591">
        <v>192.66200000000001</v>
      </c>
      <c r="J60" s="590">
        <f t="shared" si="5"/>
        <v>45077</v>
      </c>
      <c r="K60" s="590" t="s">
        <v>227</v>
      </c>
      <c r="L60" s="592" t="s">
        <v>1481</v>
      </c>
    </row>
    <row r="61" spans="1:13" x14ac:dyDescent="0.2">
      <c r="A61" s="136" t="s">
        <v>216</v>
      </c>
      <c r="B61" s="136" t="s">
        <v>1040</v>
      </c>
      <c r="C61" s="592" t="s">
        <v>1472</v>
      </c>
      <c r="D61" s="590">
        <v>45077</v>
      </c>
      <c r="F61" s="596">
        <f t="shared" si="0"/>
        <v>0</v>
      </c>
      <c r="G61" s="584">
        <v>0</v>
      </c>
      <c r="H61" s="594">
        <f t="shared" si="4"/>
        <v>1</v>
      </c>
      <c r="I61" s="591">
        <v>549.01700000000005</v>
      </c>
      <c r="J61" s="590">
        <f t="shared" si="5"/>
        <v>45077</v>
      </c>
      <c r="K61" s="590" t="s">
        <v>227</v>
      </c>
      <c r="L61" s="592" t="s">
        <v>1480</v>
      </c>
    </row>
    <row r="62" spans="1:13" x14ac:dyDescent="0.2">
      <c r="A62" s="136" t="s">
        <v>216</v>
      </c>
      <c r="B62" s="136" t="s">
        <v>720</v>
      </c>
      <c r="C62" s="592" t="s">
        <v>1471</v>
      </c>
      <c r="D62" s="590">
        <v>45077</v>
      </c>
      <c r="F62" s="596">
        <f t="shared" si="0"/>
        <v>0</v>
      </c>
      <c r="G62" s="584">
        <v>0</v>
      </c>
      <c r="H62" s="594">
        <f t="shared" si="4"/>
        <v>1</v>
      </c>
      <c r="I62" s="591">
        <v>188.006</v>
      </c>
      <c r="J62" s="590">
        <f t="shared" si="5"/>
        <v>45077</v>
      </c>
      <c r="K62" s="590" t="s">
        <v>227</v>
      </c>
      <c r="L62" s="592" t="s">
        <v>1479</v>
      </c>
    </row>
    <row r="63" spans="1:13" x14ac:dyDescent="0.2">
      <c r="A63" s="136" t="s">
        <v>216</v>
      </c>
      <c r="B63" s="136" t="s">
        <v>1315</v>
      </c>
      <c r="C63" s="592" t="s">
        <v>1470</v>
      </c>
      <c r="D63" s="590">
        <v>45077</v>
      </c>
      <c r="F63" s="596">
        <f t="shared" si="0"/>
        <v>0</v>
      </c>
      <c r="G63" s="584">
        <v>0</v>
      </c>
      <c r="H63" s="594">
        <f t="shared" si="4"/>
        <v>1</v>
      </c>
      <c r="I63" s="591">
        <v>390.05200000000002</v>
      </c>
      <c r="J63" s="590">
        <f t="shared" si="5"/>
        <v>45077</v>
      </c>
      <c r="K63" s="590" t="s">
        <v>227</v>
      </c>
      <c r="L63" s="592" t="s">
        <v>1478</v>
      </c>
    </row>
    <row r="64" spans="1:13" x14ac:dyDescent="0.2">
      <c r="A64" s="136" t="s">
        <v>216</v>
      </c>
      <c r="B64" s="136" t="s">
        <v>1483</v>
      </c>
      <c r="C64" s="592" t="s">
        <v>1467</v>
      </c>
      <c r="D64" s="590">
        <v>45077</v>
      </c>
      <c r="F64" s="596">
        <f t="shared" si="0"/>
        <v>0</v>
      </c>
      <c r="G64" s="584">
        <v>0</v>
      </c>
      <c r="H64" s="594">
        <f t="shared" si="4"/>
        <v>1</v>
      </c>
      <c r="I64" s="591">
        <v>6941.817</v>
      </c>
      <c r="J64" s="590">
        <f t="shared" si="5"/>
        <v>45077</v>
      </c>
      <c r="K64" s="590" t="s">
        <v>227</v>
      </c>
      <c r="L64" s="592" t="s">
        <v>1477</v>
      </c>
      <c r="M64" s="136" t="s">
        <v>8000</v>
      </c>
    </row>
    <row r="65" spans="1:12" x14ac:dyDescent="0.2">
      <c r="A65" s="592" t="s">
        <v>216</v>
      </c>
      <c r="B65" s="592" t="s">
        <v>1450</v>
      </c>
      <c r="C65" s="592" t="s">
        <v>1454</v>
      </c>
      <c r="D65" s="590">
        <v>45068</v>
      </c>
      <c r="F65" s="596">
        <f t="shared" si="0"/>
        <v>226.029</v>
      </c>
      <c r="G65" s="584">
        <v>1</v>
      </c>
      <c r="H65" s="594">
        <f t="shared" si="4"/>
        <v>1</v>
      </c>
      <c r="I65" s="591">
        <v>226.029</v>
      </c>
      <c r="J65" s="590">
        <v>45068</v>
      </c>
      <c r="K65" s="590" t="s">
        <v>227</v>
      </c>
      <c r="L65" s="592" t="s">
        <v>1461</v>
      </c>
    </row>
    <row r="66" spans="1:12" x14ac:dyDescent="0.2">
      <c r="A66" s="592" t="s">
        <v>216</v>
      </c>
      <c r="B66" s="592" t="s">
        <v>385</v>
      </c>
      <c r="C66" s="592" t="s">
        <v>1455</v>
      </c>
      <c r="D66" s="590">
        <v>45069</v>
      </c>
      <c r="F66" s="596">
        <f t="shared" ref="F66:F129" si="6">SUM(I66*G66)</f>
        <v>0</v>
      </c>
      <c r="G66" s="584">
        <v>0</v>
      </c>
      <c r="H66" s="594">
        <f t="shared" si="4"/>
        <v>1</v>
      </c>
      <c r="I66" s="591">
        <v>220</v>
      </c>
      <c r="J66" s="590">
        <v>45069</v>
      </c>
      <c r="K66" s="590" t="s">
        <v>227</v>
      </c>
      <c r="L66" s="592" t="s">
        <v>1462</v>
      </c>
    </row>
    <row r="67" spans="1:12" x14ac:dyDescent="0.2">
      <c r="A67" s="592" t="s">
        <v>216</v>
      </c>
      <c r="B67" s="592" t="s">
        <v>941</v>
      </c>
      <c r="C67" s="592" t="s">
        <v>1456</v>
      </c>
      <c r="D67" s="590">
        <v>45069</v>
      </c>
      <c r="F67" s="596">
        <f t="shared" si="6"/>
        <v>0</v>
      </c>
      <c r="G67" s="584">
        <v>0</v>
      </c>
      <c r="H67" s="594">
        <f t="shared" si="4"/>
        <v>1</v>
      </c>
      <c r="I67" s="591">
        <v>1848.0440000000001</v>
      </c>
      <c r="J67" s="590">
        <v>45069</v>
      </c>
      <c r="K67" s="590" t="s">
        <v>227</v>
      </c>
      <c r="L67" s="592" t="s">
        <v>1463</v>
      </c>
    </row>
    <row r="68" spans="1:12" x14ac:dyDescent="0.2">
      <c r="A68" s="136" t="s">
        <v>216</v>
      </c>
      <c r="B68" s="136" t="s">
        <v>1524</v>
      </c>
      <c r="C68" s="592" t="s">
        <v>1505</v>
      </c>
      <c r="D68" s="590">
        <v>45086</v>
      </c>
      <c r="F68" s="596">
        <f t="shared" si="6"/>
        <v>2663.973</v>
      </c>
      <c r="G68" s="584">
        <v>1</v>
      </c>
      <c r="H68" s="594">
        <f t="shared" si="4"/>
        <v>1</v>
      </c>
      <c r="I68" s="591">
        <v>2663.973</v>
      </c>
      <c r="J68" s="590">
        <f t="shared" ref="J68:J99" si="7">D68</f>
        <v>45086</v>
      </c>
      <c r="K68" s="590" t="s">
        <v>227</v>
      </c>
      <c r="L68" s="592" t="s">
        <v>1519</v>
      </c>
    </row>
    <row r="69" spans="1:12" x14ac:dyDescent="0.2">
      <c r="A69" s="136" t="s">
        <v>216</v>
      </c>
      <c r="B69" s="136" t="s">
        <v>1315</v>
      </c>
      <c r="C69" s="592" t="s">
        <v>1504</v>
      </c>
      <c r="D69" s="590">
        <v>45086</v>
      </c>
      <c r="F69" s="596">
        <f t="shared" si="6"/>
        <v>0</v>
      </c>
      <c r="G69" s="584">
        <v>0</v>
      </c>
      <c r="H69" s="594">
        <f t="shared" si="4"/>
        <v>1</v>
      </c>
      <c r="I69" s="591">
        <v>390.05200000000002</v>
      </c>
      <c r="J69" s="590">
        <f t="shared" si="7"/>
        <v>45086</v>
      </c>
      <c r="K69" s="590" t="s">
        <v>227</v>
      </c>
      <c r="L69" s="592" t="s">
        <v>1518</v>
      </c>
    </row>
    <row r="70" spans="1:12" x14ac:dyDescent="0.2">
      <c r="A70" s="136" t="s">
        <v>216</v>
      </c>
      <c r="B70" s="136" t="s">
        <v>1522</v>
      </c>
      <c r="C70" s="592" t="s">
        <v>1503</v>
      </c>
      <c r="D70" s="590">
        <v>45089</v>
      </c>
      <c r="F70" s="596">
        <f t="shared" si="6"/>
        <v>0</v>
      </c>
      <c r="G70" s="584">
        <v>0</v>
      </c>
      <c r="H70" s="594">
        <f t="shared" si="4"/>
        <v>1</v>
      </c>
      <c r="I70" s="591">
        <v>893.1</v>
      </c>
      <c r="J70" s="590">
        <f t="shared" si="7"/>
        <v>45089</v>
      </c>
      <c r="K70" s="590" t="s">
        <v>227</v>
      </c>
      <c r="L70" s="592" t="s">
        <v>1517</v>
      </c>
    </row>
    <row r="71" spans="1:12" x14ac:dyDescent="0.2">
      <c r="A71" s="136" t="s">
        <v>216</v>
      </c>
      <c r="B71" s="136" t="s">
        <v>7431</v>
      </c>
      <c r="C71" s="592" t="s">
        <v>1502</v>
      </c>
      <c r="D71" s="590">
        <v>45089</v>
      </c>
      <c r="F71" s="596">
        <f t="shared" si="6"/>
        <v>611</v>
      </c>
      <c r="G71" s="584">
        <v>1</v>
      </c>
      <c r="H71" s="594">
        <f t="shared" si="4"/>
        <v>1</v>
      </c>
      <c r="I71" s="591">
        <v>611</v>
      </c>
      <c r="J71" s="590">
        <f t="shared" si="7"/>
        <v>45089</v>
      </c>
      <c r="K71" s="590" t="s">
        <v>227</v>
      </c>
      <c r="L71" s="592" t="s">
        <v>1516</v>
      </c>
    </row>
    <row r="72" spans="1:12" x14ac:dyDescent="0.2">
      <c r="A72" s="136" t="s">
        <v>216</v>
      </c>
      <c r="B72" s="136" t="s">
        <v>1227</v>
      </c>
      <c r="C72" s="592" t="s">
        <v>1501</v>
      </c>
      <c r="D72" s="590">
        <v>45089</v>
      </c>
      <c r="F72" s="596">
        <f t="shared" si="6"/>
        <v>0</v>
      </c>
      <c r="G72" s="584">
        <v>0</v>
      </c>
      <c r="H72" s="594">
        <f t="shared" si="4"/>
        <v>1</v>
      </c>
      <c r="I72" s="591">
        <v>3829.8150000000001</v>
      </c>
      <c r="J72" s="590">
        <f t="shared" si="7"/>
        <v>45089</v>
      </c>
      <c r="K72" s="590" t="s">
        <v>227</v>
      </c>
      <c r="L72" s="592" t="s">
        <v>1515</v>
      </c>
    </row>
    <row r="73" spans="1:12" x14ac:dyDescent="0.2">
      <c r="A73" s="136" t="s">
        <v>216</v>
      </c>
      <c r="B73" s="136" t="s">
        <v>1315</v>
      </c>
      <c r="C73" s="592" t="s">
        <v>1499</v>
      </c>
      <c r="D73" s="590">
        <v>45089</v>
      </c>
      <c r="F73" s="596">
        <f t="shared" si="6"/>
        <v>0</v>
      </c>
      <c r="G73" s="584">
        <v>0</v>
      </c>
      <c r="H73" s="594">
        <f t="shared" si="4"/>
        <v>1</v>
      </c>
      <c r="I73" s="591">
        <v>341.90199999999999</v>
      </c>
      <c r="J73" s="590">
        <f t="shared" si="7"/>
        <v>45089</v>
      </c>
      <c r="K73" s="590" t="s">
        <v>227</v>
      </c>
      <c r="L73" s="592" t="s">
        <v>1514</v>
      </c>
    </row>
    <row r="74" spans="1:12" x14ac:dyDescent="0.2">
      <c r="A74" s="136" t="s">
        <v>216</v>
      </c>
      <c r="B74" s="136" t="s">
        <v>1520</v>
      </c>
      <c r="C74" s="592" t="s">
        <v>1498</v>
      </c>
      <c r="D74" s="590">
        <v>45089</v>
      </c>
      <c r="F74" s="596">
        <f t="shared" si="6"/>
        <v>0</v>
      </c>
      <c r="G74" s="584">
        <v>0</v>
      </c>
      <c r="H74" s="594">
        <f t="shared" si="4"/>
        <v>1</v>
      </c>
      <c r="I74" s="591">
        <v>1225.818</v>
      </c>
      <c r="J74" s="590">
        <f t="shared" si="7"/>
        <v>45089</v>
      </c>
      <c r="K74" s="590" t="s">
        <v>227</v>
      </c>
      <c r="L74" s="592" t="s">
        <v>1513</v>
      </c>
    </row>
    <row r="75" spans="1:12" x14ac:dyDescent="0.2">
      <c r="A75" s="136" t="s">
        <v>216</v>
      </c>
      <c r="B75" s="136" t="s">
        <v>1205</v>
      </c>
      <c r="C75" s="592" t="s">
        <v>1495</v>
      </c>
      <c r="D75" s="590">
        <v>45090</v>
      </c>
      <c r="F75" s="596">
        <f t="shared" si="6"/>
        <v>0</v>
      </c>
      <c r="G75" s="584">
        <v>0</v>
      </c>
      <c r="H75" s="594">
        <f t="shared" si="4"/>
        <v>1</v>
      </c>
      <c r="I75" s="591">
        <v>304.3</v>
      </c>
      <c r="J75" s="590">
        <f t="shared" si="7"/>
        <v>45090</v>
      </c>
      <c r="K75" s="590" t="s">
        <v>227</v>
      </c>
      <c r="L75" s="592" t="s">
        <v>1511</v>
      </c>
    </row>
    <row r="76" spans="1:12" x14ac:dyDescent="0.2">
      <c r="A76" s="136" t="s">
        <v>216</v>
      </c>
      <c r="B76" s="136" t="s">
        <v>1828</v>
      </c>
      <c r="C76" s="592" t="s">
        <v>1778</v>
      </c>
      <c r="D76" s="590">
        <v>45149</v>
      </c>
      <c r="F76" s="596">
        <f t="shared" si="6"/>
        <v>197.97</v>
      </c>
      <c r="G76" s="584">
        <v>1</v>
      </c>
      <c r="H76" s="594">
        <f t="shared" si="4"/>
        <v>1</v>
      </c>
      <c r="I76" s="591">
        <v>197.97</v>
      </c>
      <c r="J76" s="590">
        <f t="shared" si="7"/>
        <v>45149</v>
      </c>
      <c r="K76" s="590" t="s">
        <v>227</v>
      </c>
      <c r="L76" s="592" t="s">
        <v>1811</v>
      </c>
    </row>
    <row r="77" spans="1:12" x14ac:dyDescent="0.2">
      <c r="A77" s="597" t="s">
        <v>216</v>
      </c>
      <c r="B77" s="597" t="s">
        <v>1324</v>
      </c>
      <c r="C77" s="598" t="s">
        <v>1584</v>
      </c>
      <c r="D77" s="599">
        <v>45100</v>
      </c>
      <c r="E77" s="599">
        <v>45103</v>
      </c>
      <c r="F77" s="600">
        <f t="shared" si="6"/>
        <v>0</v>
      </c>
      <c r="G77" s="584">
        <v>0</v>
      </c>
      <c r="H77" s="594">
        <f t="shared" si="4"/>
        <v>0</v>
      </c>
      <c r="I77" s="601">
        <v>6000</v>
      </c>
      <c r="J77" s="599">
        <f t="shared" si="7"/>
        <v>45100</v>
      </c>
      <c r="K77" s="599" t="s">
        <v>227</v>
      </c>
      <c r="L77" s="598" t="s">
        <v>1618</v>
      </c>
    </row>
    <row r="78" spans="1:12" x14ac:dyDescent="0.2">
      <c r="A78" s="597" t="s">
        <v>216</v>
      </c>
      <c r="B78" s="597" t="s">
        <v>1324</v>
      </c>
      <c r="C78" s="598" t="s">
        <v>1583</v>
      </c>
      <c r="D78" s="599">
        <v>45100</v>
      </c>
      <c r="E78" s="599">
        <v>45103</v>
      </c>
      <c r="F78" s="600">
        <f t="shared" si="6"/>
        <v>0</v>
      </c>
      <c r="G78" s="584">
        <v>0</v>
      </c>
      <c r="H78" s="594">
        <f t="shared" si="4"/>
        <v>0</v>
      </c>
      <c r="I78" s="601">
        <v>2002.58</v>
      </c>
      <c r="J78" s="599">
        <f t="shared" si="7"/>
        <v>45100</v>
      </c>
      <c r="K78" s="599" t="s">
        <v>227</v>
      </c>
      <c r="L78" s="598" t="s">
        <v>1617</v>
      </c>
    </row>
    <row r="79" spans="1:12" x14ac:dyDescent="0.2">
      <c r="A79" s="597" t="s">
        <v>216</v>
      </c>
      <c r="B79" s="597" t="s">
        <v>221</v>
      </c>
      <c r="C79" s="598" t="s">
        <v>1585</v>
      </c>
      <c r="D79" s="599">
        <v>45100</v>
      </c>
      <c r="E79" s="599">
        <v>45103</v>
      </c>
      <c r="F79" s="600">
        <f t="shared" si="6"/>
        <v>0</v>
      </c>
      <c r="G79" s="584">
        <v>0</v>
      </c>
      <c r="H79" s="594">
        <f t="shared" si="4"/>
        <v>0</v>
      </c>
      <c r="I79" s="601">
        <v>1208.2170000000001</v>
      </c>
      <c r="J79" s="599">
        <f t="shared" si="7"/>
        <v>45100</v>
      </c>
      <c r="K79" s="599" t="s">
        <v>227</v>
      </c>
      <c r="L79" s="598" t="s">
        <v>1619</v>
      </c>
    </row>
    <row r="80" spans="1:12" x14ac:dyDescent="0.2">
      <c r="A80" s="597" t="s">
        <v>216</v>
      </c>
      <c r="B80" s="597" t="s">
        <v>416</v>
      </c>
      <c r="C80" s="598" t="s">
        <v>1582</v>
      </c>
      <c r="D80" s="599">
        <v>45100</v>
      </c>
      <c r="E80" s="599">
        <v>45103</v>
      </c>
      <c r="F80" s="600">
        <f t="shared" si="6"/>
        <v>0</v>
      </c>
      <c r="G80" s="584">
        <v>0</v>
      </c>
      <c r="H80" s="594">
        <f t="shared" si="4"/>
        <v>0</v>
      </c>
      <c r="I80" s="601">
        <v>2063.7460000000001</v>
      </c>
      <c r="J80" s="599">
        <f t="shared" si="7"/>
        <v>45100</v>
      </c>
      <c r="K80" s="599" t="s">
        <v>227</v>
      </c>
      <c r="L80" s="598" t="s">
        <v>1616</v>
      </c>
    </row>
    <row r="81" spans="1:12" x14ac:dyDescent="0.2">
      <c r="A81" s="136" t="s">
        <v>216</v>
      </c>
      <c r="B81" s="136" t="s">
        <v>1622</v>
      </c>
      <c r="C81" s="592" t="s">
        <v>1581</v>
      </c>
      <c r="D81" s="590">
        <v>45110</v>
      </c>
      <c r="F81" s="596">
        <f t="shared" si="6"/>
        <v>0</v>
      </c>
      <c r="G81" s="584">
        <v>0</v>
      </c>
      <c r="H81" s="594">
        <f t="shared" si="4"/>
        <v>1</v>
      </c>
      <c r="I81" s="591">
        <v>481.76</v>
      </c>
      <c r="J81" s="590">
        <f t="shared" si="7"/>
        <v>45110</v>
      </c>
      <c r="K81" s="590" t="s">
        <v>227</v>
      </c>
      <c r="L81" s="592" t="s">
        <v>1615</v>
      </c>
    </row>
    <row r="82" spans="1:12" x14ac:dyDescent="0.2">
      <c r="A82" s="136" t="s">
        <v>216</v>
      </c>
      <c r="B82" s="136" t="s">
        <v>1625</v>
      </c>
      <c r="C82" s="592" t="s">
        <v>1580</v>
      </c>
      <c r="D82" s="590">
        <v>45110</v>
      </c>
      <c r="F82" s="596">
        <f t="shared" si="6"/>
        <v>0</v>
      </c>
      <c r="G82" s="584">
        <v>0</v>
      </c>
      <c r="H82" s="594">
        <f t="shared" si="4"/>
        <v>1</v>
      </c>
      <c r="I82" s="591">
        <v>397.62700000000001</v>
      </c>
      <c r="J82" s="590">
        <f t="shared" si="7"/>
        <v>45110</v>
      </c>
      <c r="K82" s="590" t="s">
        <v>227</v>
      </c>
      <c r="L82" s="592" t="s">
        <v>1614</v>
      </c>
    </row>
    <row r="83" spans="1:12" x14ac:dyDescent="0.2">
      <c r="A83" s="136" t="s">
        <v>216</v>
      </c>
      <c r="B83" s="136" t="s">
        <v>1041</v>
      </c>
      <c r="C83" s="592" t="s">
        <v>1579</v>
      </c>
      <c r="D83" s="590">
        <v>45110</v>
      </c>
      <c r="F83" s="596">
        <f t="shared" si="6"/>
        <v>0</v>
      </c>
      <c r="G83" s="584">
        <v>0</v>
      </c>
      <c r="H83" s="594">
        <f t="shared" si="4"/>
        <v>1</v>
      </c>
      <c r="I83" s="591">
        <v>632.07100000000003</v>
      </c>
      <c r="J83" s="590">
        <f t="shared" si="7"/>
        <v>45110</v>
      </c>
      <c r="K83" s="590" t="s">
        <v>227</v>
      </c>
      <c r="L83" s="592" t="s">
        <v>1613</v>
      </c>
    </row>
    <row r="84" spans="1:12" x14ac:dyDescent="0.2">
      <c r="A84" s="136" t="s">
        <v>216</v>
      </c>
      <c r="B84" s="136" t="s">
        <v>1040</v>
      </c>
      <c r="C84" s="592" t="s">
        <v>1578</v>
      </c>
      <c r="D84" s="590">
        <v>45110</v>
      </c>
      <c r="F84" s="596">
        <f t="shared" si="6"/>
        <v>0</v>
      </c>
      <c r="G84" s="584">
        <v>0</v>
      </c>
      <c r="H84" s="594">
        <f t="shared" si="4"/>
        <v>1</v>
      </c>
      <c r="I84" s="591">
        <v>357.964</v>
      </c>
      <c r="J84" s="590">
        <f t="shared" si="7"/>
        <v>45110</v>
      </c>
      <c r="K84" s="590" t="s">
        <v>227</v>
      </c>
      <c r="L84" s="592" t="s">
        <v>1612</v>
      </c>
    </row>
    <row r="85" spans="1:12" x14ac:dyDescent="0.2">
      <c r="A85" s="136" t="s">
        <v>216</v>
      </c>
      <c r="B85" s="136" t="s">
        <v>1227</v>
      </c>
      <c r="C85" s="592" t="s">
        <v>1577</v>
      </c>
      <c r="D85" s="590">
        <v>45111</v>
      </c>
      <c r="F85" s="596">
        <f t="shared" si="6"/>
        <v>0</v>
      </c>
      <c r="G85" s="584">
        <v>0</v>
      </c>
      <c r="H85" s="594">
        <f t="shared" si="4"/>
        <v>1</v>
      </c>
      <c r="I85" s="591">
        <v>1848.251</v>
      </c>
      <c r="J85" s="590">
        <f t="shared" si="7"/>
        <v>45111</v>
      </c>
      <c r="K85" s="590" t="s">
        <v>227</v>
      </c>
      <c r="L85" s="592" t="s">
        <v>1611</v>
      </c>
    </row>
    <row r="86" spans="1:12" x14ac:dyDescent="0.2">
      <c r="A86" s="136" t="s">
        <v>216</v>
      </c>
      <c r="B86" s="136" t="s">
        <v>1621</v>
      </c>
      <c r="C86" s="592" t="s">
        <v>1576</v>
      </c>
      <c r="D86" s="590">
        <v>45111</v>
      </c>
      <c r="F86" s="596">
        <f t="shared" si="6"/>
        <v>1473.2190000000001</v>
      </c>
      <c r="G86" s="584">
        <v>1</v>
      </c>
      <c r="H86" s="594">
        <f t="shared" si="4"/>
        <v>1</v>
      </c>
      <c r="I86" s="591">
        <v>1473.2190000000001</v>
      </c>
      <c r="J86" s="590">
        <f t="shared" si="7"/>
        <v>45111</v>
      </c>
      <c r="K86" s="590" t="s">
        <v>227</v>
      </c>
      <c r="L86" s="592" t="s">
        <v>1610</v>
      </c>
    </row>
    <row r="87" spans="1:12" x14ac:dyDescent="0.2">
      <c r="A87" s="136" t="s">
        <v>216</v>
      </c>
      <c r="B87" s="136" t="s">
        <v>1332</v>
      </c>
      <c r="C87" s="592" t="s">
        <v>1575</v>
      </c>
      <c r="D87" s="590">
        <v>45111</v>
      </c>
      <c r="F87" s="596">
        <f t="shared" si="6"/>
        <v>0</v>
      </c>
      <c r="G87" s="584">
        <v>0</v>
      </c>
      <c r="H87" s="594">
        <f t="shared" si="4"/>
        <v>1</v>
      </c>
      <c r="I87" s="591">
        <v>308</v>
      </c>
      <c r="J87" s="590">
        <f t="shared" si="7"/>
        <v>45111</v>
      </c>
      <c r="K87" s="590" t="s">
        <v>227</v>
      </c>
      <c r="L87" s="592" t="s">
        <v>1609</v>
      </c>
    </row>
    <row r="88" spans="1:12" x14ac:dyDescent="0.2">
      <c r="A88" s="136" t="s">
        <v>216</v>
      </c>
      <c r="B88" s="136" t="s">
        <v>1536</v>
      </c>
      <c r="C88" s="592" t="s">
        <v>1574</v>
      </c>
      <c r="D88" s="590">
        <v>45111</v>
      </c>
      <c r="F88" s="596">
        <f t="shared" si="6"/>
        <v>0</v>
      </c>
      <c r="G88" s="584">
        <v>0</v>
      </c>
      <c r="H88" s="594">
        <f t="shared" si="4"/>
        <v>1</v>
      </c>
      <c r="I88" s="591">
        <v>155.46600000000001</v>
      </c>
      <c r="J88" s="590">
        <f t="shared" si="7"/>
        <v>45111</v>
      </c>
      <c r="K88" s="590" t="s">
        <v>227</v>
      </c>
      <c r="L88" s="592" t="s">
        <v>1608</v>
      </c>
    </row>
    <row r="89" spans="1:12" x14ac:dyDescent="0.2">
      <c r="A89" s="136" t="s">
        <v>216</v>
      </c>
      <c r="B89" s="136" t="s">
        <v>1324</v>
      </c>
      <c r="C89" s="592" t="s">
        <v>1573</v>
      </c>
      <c r="D89" s="590">
        <v>45111</v>
      </c>
      <c r="F89" s="596">
        <f t="shared" si="6"/>
        <v>0</v>
      </c>
      <c r="G89" s="584">
        <v>0</v>
      </c>
      <c r="H89" s="594">
        <f t="shared" si="4"/>
        <v>1</v>
      </c>
      <c r="I89" s="591">
        <v>2529.806</v>
      </c>
      <c r="J89" s="590">
        <f t="shared" si="7"/>
        <v>45111</v>
      </c>
      <c r="K89" s="590" t="s">
        <v>227</v>
      </c>
      <c r="L89" s="592" t="s">
        <v>1607</v>
      </c>
    </row>
    <row r="90" spans="1:12" x14ac:dyDescent="0.2">
      <c r="A90" s="597" t="s">
        <v>216</v>
      </c>
      <c r="B90" s="597" t="s">
        <v>1324</v>
      </c>
      <c r="C90" s="598" t="s">
        <v>1572</v>
      </c>
      <c r="D90" s="599">
        <v>45113</v>
      </c>
      <c r="E90" s="599">
        <v>45114</v>
      </c>
      <c r="F90" s="600">
        <f t="shared" si="6"/>
        <v>0</v>
      </c>
      <c r="G90" s="584">
        <v>0</v>
      </c>
      <c r="H90" s="594">
        <f t="shared" si="4"/>
        <v>0</v>
      </c>
      <c r="I90" s="601">
        <v>1727.12</v>
      </c>
      <c r="J90" s="599">
        <f t="shared" si="7"/>
        <v>45113</v>
      </c>
      <c r="K90" s="599" t="s">
        <v>227</v>
      </c>
      <c r="L90" s="598" t="s">
        <v>1606</v>
      </c>
    </row>
    <row r="91" spans="1:12" x14ac:dyDescent="0.2">
      <c r="A91" s="597" t="s">
        <v>216</v>
      </c>
      <c r="B91" s="597" t="s">
        <v>1324</v>
      </c>
      <c r="C91" s="598" t="s">
        <v>1571</v>
      </c>
      <c r="D91" s="599">
        <v>45113</v>
      </c>
      <c r="E91" s="599">
        <v>45114</v>
      </c>
      <c r="F91" s="600">
        <f t="shared" si="6"/>
        <v>0</v>
      </c>
      <c r="G91" s="584">
        <v>0</v>
      </c>
      <c r="H91" s="594">
        <f t="shared" si="4"/>
        <v>0</v>
      </c>
      <c r="I91" s="601">
        <v>8000</v>
      </c>
      <c r="J91" s="599">
        <f t="shared" si="7"/>
        <v>45113</v>
      </c>
      <c r="K91" s="599" t="s">
        <v>227</v>
      </c>
      <c r="L91" s="598" t="s">
        <v>1605</v>
      </c>
    </row>
    <row r="92" spans="1:12" x14ac:dyDescent="0.2">
      <c r="A92" s="597" t="s">
        <v>216</v>
      </c>
      <c r="B92" s="597" t="s">
        <v>221</v>
      </c>
      <c r="C92" s="598" t="s">
        <v>1570</v>
      </c>
      <c r="D92" s="599">
        <v>45113</v>
      </c>
      <c r="E92" s="599">
        <v>45114</v>
      </c>
      <c r="F92" s="600">
        <f t="shared" si="6"/>
        <v>0</v>
      </c>
      <c r="G92" s="584">
        <v>0</v>
      </c>
      <c r="H92" s="594">
        <f t="shared" si="4"/>
        <v>0</v>
      </c>
      <c r="I92" s="601">
        <v>35197.374000000003</v>
      </c>
      <c r="J92" s="599">
        <f t="shared" si="7"/>
        <v>45113</v>
      </c>
      <c r="K92" s="599" t="s">
        <v>227</v>
      </c>
      <c r="L92" s="598" t="s">
        <v>1604</v>
      </c>
    </row>
    <row r="93" spans="1:12" x14ac:dyDescent="0.2">
      <c r="A93" s="597" t="s">
        <v>216</v>
      </c>
      <c r="B93" s="597" t="s">
        <v>416</v>
      </c>
      <c r="C93" s="598" t="s">
        <v>1569</v>
      </c>
      <c r="D93" s="599">
        <v>45113</v>
      </c>
      <c r="E93" s="599">
        <v>45114</v>
      </c>
      <c r="F93" s="600">
        <f t="shared" si="6"/>
        <v>0</v>
      </c>
      <c r="G93" s="584">
        <v>0</v>
      </c>
      <c r="H93" s="594">
        <f t="shared" si="4"/>
        <v>0</v>
      </c>
      <c r="I93" s="601">
        <v>779.26</v>
      </c>
      <c r="J93" s="599">
        <f t="shared" si="7"/>
        <v>45113</v>
      </c>
      <c r="K93" s="599" t="s">
        <v>227</v>
      </c>
      <c r="L93" s="598" t="s">
        <v>1603</v>
      </c>
    </row>
    <row r="94" spans="1:12" x14ac:dyDescent="0.2">
      <c r="A94" s="136" t="s">
        <v>216</v>
      </c>
      <c r="B94" s="136" t="s">
        <v>1042</v>
      </c>
      <c r="C94" s="592" t="s">
        <v>1568</v>
      </c>
      <c r="D94" s="590">
        <v>45113</v>
      </c>
      <c r="F94" s="596">
        <f t="shared" si="6"/>
        <v>0</v>
      </c>
      <c r="G94" s="584">
        <v>0</v>
      </c>
      <c r="H94" s="594">
        <f t="shared" si="4"/>
        <v>1</v>
      </c>
      <c r="I94" s="591">
        <v>930.31899999999996</v>
      </c>
      <c r="J94" s="590">
        <f t="shared" si="7"/>
        <v>45113</v>
      </c>
      <c r="K94" s="590" t="s">
        <v>227</v>
      </c>
      <c r="L94" s="592" t="s">
        <v>1602</v>
      </c>
    </row>
    <row r="95" spans="1:12" x14ac:dyDescent="0.2">
      <c r="A95" s="136" t="s">
        <v>216</v>
      </c>
      <c r="B95" s="136" t="s">
        <v>1332</v>
      </c>
      <c r="C95" s="592" t="s">
        <v>1567</v>
      </c>
      <c r="D95" s="590">
        <v>45113</v>
      </c>
      <c r="F95" s="596">
        <f t="shared" si="6"/>
        <v>0</v>
      </c>
      <c r="G95" s="584">
        <v>0</v>
      </c>
      <c r="H95" s="594">
        <f t="shared" si="4"/>
        <v>1</v>
      </c>
      <c r="I95" s="591">
        <v>2867.04</v>
      </c>
      <c r="J95" s="590">
        <f t="shared" si="7"/>
        <v>45113</v>
      </c>
      <c r="K95" s="590" t="s">
        <v>227</v>
      </c>
      <c r="L95" s="592" t="s">
        <v>1601</v>
      </c>
    </row>
    <row r="96" spans="1:12" x14ac:dyDescent="0.2">
      <c r="A96" s="136" t="s">
        <v>216</v>
      </c>
      <c r="B96" s="136" t="s">
        <v>1522</v>
      </c>
      <c r="C96" s="592" t="s">
        <v>1566</v>
      </c>
      <c r="D96" s="590">
        <v>45113</v>
      </c>
      <c r="F96" s="596">
        <f t="shared" si="6"/>
        <v>0</v>
      </c>
      <c r="G96" s="584">
        <v>0</v>
      </c>
      <c r="H96" s="594">
        <f t="shared" si="4"/>
        <v>1</v>
      </c>
      <c r="I96" s="591">
        <v>1157.75</v>
      </c>
      <c r="J96" s="590">
        <f t="shared" si="7"/>
        <v>45113</v>
      </c>
      <c r="K96" s="590" t="s">
        <v>227</v>
      </c>
      <c r="L96" s="592" t="s">
        <v>1600</v>
      </c>
    </row>
    <row r="97" spans="1:13" x14ac:dyDescent="0.2">
      <c r="A97" s="136" t="s">
        <v>216</v>
      </c>
      <c r="B97" s="136" t="s">
        <v>1622</v>
      </c>
      <c r="C97" s="592" t="s">
        <v>1565</v>
      </c>
      <c r="D97" s="590">
        <v>45113</v>
      </c>
      <c r="F97" s="596">
        <f t="shared" si="6"/>
        <v>0</v>
      </c>
      <c r="G97" s="584">
        <v>0</v>
      </c>
      <c r="H97" s="594">
        <f t="shared" si="4"/>
        <v>1</v>
      </c>
      <c r="I97" s="591">
        <v>529.83600000000001</v>
      </c>
      <c r="J97" s="590">
        <f t="shared" si="7"/>
        <v>45113</v>
      </c>
      <c r="K97" s="590" t="s">
        <v>227</v>
      </c>
      <c r="L97" s="592" t="s">
        <v>1599</v>
      </c>
    </row>
    <row r="98" spans="1:13" x14ac:dyDescent="0.2">
      <c r="A98" s="136" t="s">
        <v>216</v>
      </c>
      <c r="B98" s="136" t="s">
        <v>580</v>
      </c>
      <c r="C98" s="592" t="s">
        <v>1564</v>
      </c>
      <c r="D98" s="590">
        <v>45113</v>
      </c>
      <c r="F98" s="596">
        <f t="shared" si="6"/>
        <v>0</v>
      </c>
      <c r="G98" s="584">
        <v>0</v>
      </c>
      <c r="H98" s="594">
        <f t="shared" si="4"/>
        <v>1</v>
      </c>
      <c r="I98" s="591">
        <v>13897.858</v>
      </c>
      <c r="J98" s="590">
        <f t="shared" si="7"/>
        <v>45113</v>
      </c>
      <c r="K98" s="590" t="s">
        <v>227</v>
      </c>
      <c r="L98" s="592" t="s">
        <v>1598</v>
      </c>
      <c r="M98" s="609" t="s">
        <v>8000</v>
      </c>
    </row>
    <row r="99" spans="1:13" x14ac:dyDescent="0.2">
      <c r="A99" s="136" t="s">
        <v>216</v>
      </c>
      <c r="B99" s="136" t="s">
        <v>1523</v>
      </c>
      <c r="C99" s="592" t="s">
        <v>1563</v>
      </c>
      <c r="D99" s="590">
        <v>45114</v>
      </c>
      <c r="F99" s="596">
        <f t="shared" si="6"/>
        <v>0</v>
      </c>
      <c r="G99" s="584">
        <v>0</v>
      </c>
      <c r="H99" s="594">
        <f t="shared" si="4"/>
        <v>1</v>
      </c>
      <c r="I99" s="591">
        <v>527.27</v>
      </c>
      <c r="J99" s="590">
        <f t="shared" si="7"/>
        <v>45114</v>
      </c>
      <c r="K99" s="590" t="s">
        <v>227</v>
      </c>
      <c r="L99" s="592" t="s">
        <v>1597</v>
      </c>
    </row>
    <row r="100" spans="1:13" x14ac:dyDescent="0.2">
      <c r="A100" s="136" t="s">
        <v>216</v>
      </c>
      <c r="B100" s="136" t="s">
        <v>1620</v>
      </c>
      <c r="C100" s="592" t="s">
        <v>1562</v>
      </c>
      <c r="D100" s="590">
        <v>45114</v>
      </c>
      <c r="F100" s="596">
        <f t="shared" si="6"/>
        <v>4448.6059999999998</v>
      </c>
      <c r="G100" s="584">
        <v>1</v>
      </c>
      <c r="H100" s="594">
        <f t="shared" si="4"/>
        <v>1</v>
      </c>
      <c r="I100" s="591">
        <v>4448.6059999999998</v>
      </c>
      <c r="J100" s="590">
        <f t="shared" ref="J100:J131" si="8">D100</f>
        <v>45114</v>
      </c>
      <c r="K100" s="590" t="s">
        <v>227</v>
      </c>
      <c r="L100" s="592" t="s">
        <v>1596</v>
      </c>
    </row>
    <row r="101" spans="1:13" x14ac:dyDescent="0.2">
      <c r="A101" s="136" t="s">
        <v>216</v>
      </c>
      <c r="B101" s="136" t="s">
        <v>1360</v>
      </c>
      <c r="C101" s="592" t="s">
        <v>1561</v>
      </c>
      <c r="D101" s="590">
        <v>45114</v>
      </c>
      <c r="F101" s="596">
        <f t="shared" si="6"/>
        <v>0</v>
      </c>
      <c r="G101" s="584">
        <v>0</v>
      </c>
      <c r="H101" s="594">
        <f t="shared" si="4"/>
        <v>1</v>
      </c>
      <c r="I101" s="591">
        <v>997.66300000000001</v>
      </c>
      <c r="J101" s="590">
        <f t="shared" si="8"/>
        <v>45114</v>
      </c>
      <c r="K101" s="590" t="s">
        <v>227</v>
      </c>
      <c r="L101" s="592" t="s">
        <v>1595</v>
      </c>
    </row>
    <row r="102" spans="1:13" x14ac:dyDescent="0.2">
      <c r="A102" s="136" t="s">
        <v>216</v>
      </c>
      <c r="B102" s="136" t="s">
        <v>1277</v>
      </c>
      <c r="C102" s="592" t="s">
        <v>1560</v>
      </c>
      <c r="D102" s="590">
        <v>45114</v>
      </c>
      <c r="F102" s="596">
        <f t="shared" si="6"/>
        <v>0</v>
      </c>
      <c r="G102" s="584">
        <v>0</v>
      </c>
      <c r="H102" s="594">
        <f t="shared" si="4"/>
        <v>1</v>
      </c>
      <c r="I102" s="591">
        <v>1669.2059999999999</v>
      </c>
      <c r="J102" s="590">
        <f t="shared" si="8"/>
        <v>45114</v>
      </c>
      <c r="K102" s="590" t="s">
        <v>227</v>
      </c>
      <c r="L102" s="592" t="s">
        <v>1594</v>
      </c>
    </row>
    <row r="103" spans="1:13" x14ac:dyDescent="0.2">
      <c r="A103" s="136" t="s">
        <v>216</v>
      </c>
      <c r="B103" s="136" t="s">
        <v>832</v>
      </c>
      <c r="C103" s="592" t="s">
        <v>1559</v>
      </c>
      <c r="D103" s="590">
        <v>45114</v>
      </c>
      <c r="F103" s="596">
        <f t="shared" si="6"/>
        <v>0</v>
      </c>
      <c r="G103" s="584">
        <v>0</v>
      </c>
      <c r="H103" s="594">
        <f t="shared" si="4"/>
        <v>1</v>
      </c>
      <c r="I103" s="591">
        <v>119.524</v>
      </c>
      <c r="J103" s="590">
        <f t="shared" si="8"/>
        <v>45114</v>
      </c>
      <c r="K103" s="590" t="s">
        <v>227</v>
      </c>
      <c r="L103" s="592" t="s">
        <v>1593</v>
      </c>
    </row>
    <row r="104" spans="1:13" x14ac:dyDescent="0.2">
      <c r="A104" s="136" t="s">
        <v>216</v>
      </c>
      <c r="B104" s="136" t="s">
        <v>1338</v>
      </c>
      <c r="C104" s="592" t="s">
        <v>1558</v>
      </c>
      <c r="D104" s="590">
        <v>45114</v>
      </c>
      <c r="F104" s="596">
        <f t="shared" si="6"/>
        <v>0</v>
      </c>
      <c r="G104" s="584">
        <v>0</v>
      </c>
      <c r="H104" s="594">
        <f t="shared" si="4"/>
        <v>1</v>
      </c>
      <c r="I104" s="591">
        <v>835</v>
      </c>
      <c r="J104" s="590">
        <f t="shared" si="8"/>
        <v>45114</v>
      </c>
      <c r="K104" s="590" t="s">
        <v>227</v>
      </c>
      <c r="L104" s="592" t="s">
        <v>1592</v>
      </c>
    </row>
    <row r="105" spans="1:13" x14ac:dyDescent="0.2">
      <c r="A105" s="136" t="s">
        <v>216</v>
      </c>
      <c r="B105" s="136" t="s">
        <v>1445</v>
      </c>
      <c r="C105" s="592" t="s">
        <v>1557</v>
      </c>
      <c r="D105" s="590">
        <v>45114</v>
      </c>
      <c r="F105" s="596">
        <f t="shared" si="6"/>
        <v>0</v>
      </c>
      <c r="G105" s="584">
        <v>0</v>
      </c>
      <c r="H105" s="594">
        <f t="shared" si="4"/>
        <v>1</v>
      </c>
      <c r="I105" s="591">
        <v>409.65800000000002</v>
      </c>
      <c r="J105" s="590">
        <f t="shared" si="8"/>
        <v>45114</v>
      </c>
      <c r="K105" s="590" t="s">
        <v>227</v>
      </c>
      <c r="L105" s="592" t="s">
        <v>1591</v>
      </c>
    </row>
    <row r="106" spans="1:13" x14ac:dyDescent="0.2">
      <c r="A106" s="136" t="s">
        <v>216</v>
      </c>
      <c r="B106" s="136" t="s">
        <v>1324</v>
      </c>
      <c r="C106" s="592" t="s">
        <v>1660</v>
      </c>
      <c r="D106" s="590">
        <v>45118</v>
      </c>
      <c r="F106" s="596">
        <f t="shared" si="6"/>
        <v>311.56900000000002</v>
      </c>
      <c r="G106" s="584">
        <v>1</v>
      </c>
      <c r="H106" s="594">
        <f t="shared" si="4"/>
        <v>1</v>
      </c>
      <c r="I106" s="591">
        <v>311.56900000000002</v>
      </c>
      <c r="J106" s="590">
        <f t="shared" si="8"/>
        <v>45118</v>
      </c>
      <c r="K106" s="590" t="s">
        <v>227</v>
      </c>
      <c r="L106" s="592" t="s">
        <v>1675</v>
      </c>
    </row>
    <row r="107" spans="1:13" x14ac:dyDescent="0.2">
      <c r="A107" s="136" t="s">
        <v>216</v>
      </c>
      <c r="B107" s="136" t="s">
        <v>1680</v>
      </c>
      <c r="C107" s="592" t="s">
        <v>1659</v>
      </c>
      <c r="D107" s="590">
        <v>45124</v>
      </c>
      <c r="F107" s="596">
        <f t="shared" si="6"/>
        <v>596</v>
      </c>
      <c r="G107" s="584">
        <v>1</v>
      </c>
      <c r="H107" s="594">
        <f t="shared" si="4"/>
        <v>1</v>
      </c>
      <c r="I107" s="591">
        <v>596</v>
      </c>
      <c r="J107" s="590">
        <f t="shared" si="8"/>
        <v>45124</v>
      </c>
      <c r="K107" s="590" t="s">
        <v>227</v>
      </c>
      <c r="L107" s="592" t="s">
        <v>1674</v>
      </c>
    </row>
    <row r="108" spans="1:13" x14ac:dyDescent="0.2">
      <c r="A108" s="136" t="s">
        <v>216</v>
      </c>
      <c r="B108" s="136" t="s">
        <v>1521</v>
      </c>
      <c r="C108" s="592" t="s">
        <v>1658</v>
      </c>
      <c r="D108" s="590">
        <v>45124</v>
      </c>
      <c r="F108" s="596">
        <f t="shared" si="6"/>
        <v>7191.0429999999997</v>
      </c>
      <c r="G108" s="584">
        <v>1</v>
      </c>
      <c r="H108" s="594">
        <f t="shared" si="4"/>
        <v>1</v>
      </c>
      <c r="I108" s="591">
        <v>7191.0429999999997</v>
      </c>
      <c r="J108" s="590">
        <f t="shared" si="8"/>
        <v>45124</v>
      </c>
      <c r="K108" s="590" t="s">
        <v>227</v>
      </c>
      <c r="L108" s="592" t="s">
        <v>1673</v>
      </c>
    </row>
    <row r="109" spans="1:13" x14ac:dyDescent="0.2">
      <c r="A109" s="136" t="s">
        <v>216</v>
      </c>
      <c r="B109" s="136" t="s">
        <v>1679</v>
      </c>
      <c r="C109" s="592" t="s">
        <v>1656</v>
      </c>
      <c r="D109" s="590">
        <v>45125</v>
      </c>
      <c r="F109" s="596">
        <f t="shared" si="6"/>
        <v>0</v>
      </c>
      <c r="G109" s="584">
        <v>0</v>
      </c>
      <c r="H109" s="594">
        <f t="shared" si="4"/>
        <v>1</v>
      </c>
      <c r="I109" s="591">
        <v>4006.53</v>
      </c>
      <c r="J109" s="590">
        <f t="shared" si="8"/>
        <v>45125</v>
      </c>
      <c r="K109" s="590" t="s">
        <v>227</v>
      </c>
      <c r="L109" s="592" t="s">
        <v>1672</v>
      </c>
    </row>
    <row r="110" spans="1:13" x14ac:dyDescent="0.2">
      <c r="A110" s="136" t="s">
        <v>216</v>
      </c>
      <c r="B110" s="136" t="s">
        <v>833</v>
      </c>
      <c r="C110" s="592" t="s">
        <v>1655</v>
      </c>
      <c r="D110" s="590">
        <v>45125</v>
      </c>
      <c r="F110" s="596">
        <f t="shared" si="6"/>
        <v>0</v>
      </c>
      <c r="G110" s="584">
        <v>0</v>
      </c>
      <c r="H110" s="594">
        <f t="shared" si="4"/>
        <v>1</v>
      </c>
      <c r="I110" s="591">
        <v>2161.6239999999998</v>
      </c>
      <c r="J110" s="590">
        <f t="shared" si="8"/>
        <v>45125</v>
      </c>
      <c r="K110" s="590" t="s">
        <v>227</v>
      </c>
      <c r="L110" s="592" t="s">
        <v>1671</v>
      </c>
    </row>
    <row r="111" spans="1:13" x14ac:dyDescent="0.2">
      <c r="A111" s="136" t="s">
        <v>216</v>
      </c>
      <c r="B111" s="136" t="s">
        <v>580</v>
      </c>
      <c r="C111" s="592" t="s">
        <v>1654</v>
      </c>
      <c r="D111" s="590">
        <v>45125</v>
      </c>
      <c r="F111" s="596">
        <f t="shared" si="6"/>
        <v>0</v>
      </c>
      <c r="G111" s="584">
        <v>0</v>
      </c>
      <c r="H111" s="594">
        <f t="shared" si="4"/>
        <v>1</v>
      </c>
      <c r="I111" s="591">
        <v>14887.462</v>
      </c>
      <c r="J111" s="590">
        <f t="shared" si="8"/>
        <v>45125</v>
      </c>
      <c r="K111" s="590" t="s">
        <v>227</v>
      </c>
      <c r="L111" s="592" t="s">
        <v>1670</v>
      </c>
      <c r="M111" s="609" t="s">
        <v>8000</v>
      </c>
    </row>
    <row r="112" spans="1:13" x14ac:dyDescent="0.2">
      <c r="A112" s="136" t="s">
        <v>216</v>
      </c>
      <c r="B112" s="136" t="s">
        <v>1315</v>
      </c>
      <c r="C112" s="592" t="s">
        <v>1652</v>
      </c>
      <c r="D112" s="590">
        <v>45125</v>
      </c>
      <c r="F112" s="596">
        <f t="shared" si="6"/>
        <v>0</v>
      </c>
      <c r="G112" s="584">
        <v>0</v>
      </c>
      <c r="H112" s="594">
        <f t="shared" si="4"/>
        <v>1</v>
      </c>
      <c r="I112" s="591">
        <v>390.05200000000002</v>
      </c>
      <c r="J112" s="590">
        <f t="shared" si="8"/>
        <v>45125</v>
      </c>
      <c r="K112" s="590" t="s">
        <v>227</v>
      </c>
      <c r="L112" s="592" t="s">
        <v>1669</v>
      </c>
    </row>
    <row r="113" spans="1:12" x14ac:dyDescent="0.2">
      <c r="A113" s="136" t="s">
        <v>216</v>
      </c>
      <c r="B113" s="136" t="s">
        <v>1272</v>
      </c>
      <c r="C113" s="592" t="s">
        <v>1650</v>
      </c>
      <c r="D113" s="590">
        <v>45125</v>
      </c>
      <c r="F113" s="596">
        <f t="shared" si="6"/>
        <v>0</v>
      </c>
      <c r="G113" s="584">
        <v>0</v>
      </c>
      <c r="H113" s="594">
        <f t="shared" si="4"/>
        <v>1</v>
      </c>
      <c r="I113" s="591">
        <v>619.79999999999995</v>
      </c>
      <c r="J113" s="590">
        <f t="shared" si="8"/>
        <v>45125</v>
      </c>
      <c r="K113" s="590" t="s">
        <v>227</v>
      </c>
      <c r="L113" s="592" t="s">
        <v>1668</v>
      </c>
    </row>
    <row r="114" spans="1:12" x14ac:dyDescent="0.2">
      <c r="A114" s="136" t="s">
        <v>216</v>
      </c>
      <c r="B114" s="136" t="s">
        <v>1204</v>
      </c>
      <c r="C114" s="592" t="s">
        <v>1649</v>
      </c>
      <c r="D114" s="590">
        <v>45125</v>
      </c>
      <c r="F114" s="596">
        <f t="shared" si="6"/>
        <v>0</v>
      </c>
      <c r="G114" s="584">
        <v>0</v>
      </c>
      <c r="H114" s="594">
        <f t="shared" si="4"/>
        <v>1</v>
      </c>
      <c r="I114" s="591">
        <v>1897.6869999999999</v>
      </c>
      <c r="J114" s="590">
        <f t="shared" si="8"/>
        <v>45125</v>
      </c>
      <c r="K114" s="590" t="s">
        <v>227</v>
      </c>
      <c r="L114" s="592" t="s">
        <v>1667</v>
      </c>
    </row>
    <row r="115" spans="1:12" x14ac:dyDescent="0.2">
      <c r="A115" s="136" t="s">
        <v>216</v>
      </c>
      <c r="B115" s="136" t="s">
        <v>1678</v>
      </c>
      <c r="C115" s="592" t="s">
        <v>1648</v>
      </c>
      <c r="D115" s="590">
        <v>45125</v>
      </c>
      <c r="F115" s="596">
        <f t="shared" si="6"/>
        <v>0</v>
      </c>
      <c r="G115" s="584">
        <v>0</v>
      </c>
      <c r="H115" s="594">
        <f t="shared" si="4"/>
        <v>1</v>
      </c>
      <c r="I115" s="591">
        <v>1431.0450000000001</v>
      </c>
      <c r="J115" s="590">
        <f t="shared" si="8"/>
        <v>45125</v>
      </c>
      <c r="K115" s="590" t="s">
        <v>227</v>
      </c>
      <c r="L115" s="592" t="s">
        <v>1666</v>
      </c>
    </row>
    <row r="116" spans="1:12" x14ac:dyDescent="0.2">
      <c r="A116" s="136" t="s">
        <v>216</v>
      </c>
      <c r="B116" s="136" t="s">
        <v>1453</v>
      </c>
      <c r="C116" s="592" t="s">
        <v>1647</v>
      </c>
      <c r="D116" s="590">
        <v>45125</v>
      </c>
      <c r="F116" s="596">
        <f t="shared" si="6"/>
        <v>0</v>
      </c>
      <c r="G116" s="584">
        <v>0</v>
      </c>
      <c r="H116" s="594">
        <f t="shared" si="4"/>
        <v>1</v>
      </c>
      <c r="I116" s="591">
        <v>338.5</v>
      </c>
      <c r="J116" s="590">
        <f t="shared" si="8"/>
        <v>45125</v>
      </c>
      <c r="K116" s="590" t="s">
        <v>227</v>
      </c>
      <c r="L116" s="592" t="s">
        <v>1665</v>
      </c>
    </row>
    <row r="117" spans="1:12" x14ac:dyDescent="0.2">
      <c r="A117" s="136" t="s">
        <v>216</v>
      </c>
      <c r="B117" s="136" t="s">
        <v>1040</v>
      </c>
      <c r="C117" s="592" t="s">
        <v>1643</v>
      </c>
      <c r="D117" s="590">
        <v>45125</v>
      </c>
      <c r="F117" s="596">
        <f t="shared" si="6"/>
        <v>0</v>
      </c>
      <c r="G117" s="584">
        <v>0</v>
      </c>
      <c r="H117" s="594">
        <f t="shared" si="4"/>
        <v>1</v>
      </c>
      <c r="I117" s="591">
        <v>675.73</v>
      </c>
      <c r="J117" s="590">
        <f t="shared" si="8"/>
        <v>45125</v>
      </c>
      <c r="K117" s="590" t="s">
        <v>227</v>
      </c>
      <c r="L117" s="592" t="s">
        <v>1664</v>
      </c>
    </row>
    <row r="118" spans="1:12" x14ac:dyDescent="0.2">
      <c r="A118" s="136" t="s">
        <v>216</v>
      </c>
      <c r="B118" s="136" t="s">
        <v>1676</v>
      </c>
      <c r="C118" s="592" t="s">
        <v>1641</v>
      </c>
      <c r="D118" s="590">
        <v>45125</v>
      </c>
      <c r="F118" s="596">
        <f t="shared" si="6"/>
        <v>0</v>
      </c>
      <c r="G118" s="584">
        <v>0</v>
      </c>
      <c r="H118" s="594">
        <f t="shared" si="4"/>
        <v>1</v>
      </c>
      <c r="I118" s="591">
        <v>131.40600000000001</v>
      </c>
      <c r="J118" s="590">
        <f t="shared" si="8"/>
        <v>45125</v>
      </c>
      <c r="K118" s="590" t="s">
        <v>227</v>
      </c>
      <c r="L118" s="592" t="s">
        <v>1663</v>
      </c>
    </row>
    <row r="119" spans="1:12" x14ac:dyDescent="0.2">
      <c r="A119" s="136" t="s">
        <v>216</v>
      </c>
      <c r="B119" s="136" t="s">
        <v>1453</v>
      </c>
      <c r="C119" s="592" t="s">
        <v>1640</v>
      </c>
      <c r="D119" s="590">
        <v>45125</v>
      </c>
      <c r="F119" s="596">
        <f t="shared" si="6"/>
        <v>0</v>
      </c>
      <c r="G119" s="584">
        <v>0</v>
      </c>
      <c r="H119" s="594">
        <f t="shared" si="4"/>
        <v>1</v>
      </c>
      <c r="I119" s="591">
        <v>86.8</v>
      </c>
      <c r="J119" s="590">
        <f t="shared" si="8"/>
        <v>45125</v>
      </c>
      <c r="K119" s="590" t="s">
        <v>227</v>
      </c>
      <c r="L119" s="592" t="s">
        <v>1662</v>
      </c>
    </row>
    <row r="120" spans="1:12" x14ac:dyDescent="0.2">
      <c r="A120" s="136" t="s">
        <v>216</v>
      </c>
      <c r="B120" s="136" t="s">
        <v>385</v>
      </c>
      <c r="C120" s="592" t="s">
        <v>1639</v>
      </c>
      <c r="D120" s="590">
        <v>45127</v>
      </c>
      <c r="F120" s="596">
        <f t="shared" si="6"/>
        <v>0</v>
      </c>
      <c r="G120" s="584">
        <v>0</v>
      </c>
      <c r="H120" s="594">
        <f t="shared" si="4"/>
        <v>1</v>
      </c>
      <c r="I120" s="591">
        <v>849</v>
      </c>
      <c r="J120" s="590">
        <f t="shared" si="8"/>
        <v>45127</v>
      </c>
      <c r="K120" s="590" t="s">
        <v>227</v>
      </c>
      <c r="L120" s="592" t="s">
        <v>1661</v>
      </c>
    </row>
    <row r="121" spans="1:12" x14ac:dyDescent="0.2">
      <c r="A121" s="597" t="s">
        <v>216</v>
      </c>
      <c r="B121" s="597" t="s">
        <v>221</v>
      </c>
      <c r="C121" s="598" t="s">
        <v>1708</v>
      </c>
      <c r="D121" s="599">
        <v>45127</v>
      </c>
      <c r="E121" s="599">
        <v>45131</v>
      </c>
      <c r="F121" s="600">
        <f t="shared" si="6"/>
        <v>0</v>
      </c>
      <c r="G121" s="584">
        <v>0</v>
      </c>
      <c r="H121" s="594">
        <f t="shared" si="4"/>
        <v>0</v>
      </c>
      <c r="I121" s="601">
        <v>3069.3330000000001</v>
      </c>
      <c r="J121" s="599">
        <f t="shared" si="8"/>
        <v>45127</v>
      </c>
      <c r="K121" s="599" t="s">
        <v>227</v>
      </c>
      <c r="L121" s="598" t="s">
        <v>1729</v>
      </c>
    </row>
    <row r="122" spans="1:12" x14ac:dyDescent="0.2">
      <c r="A122" s="597" t="s">
        <v>216</v>
      </c>
      <c r="B122" s="597" t="s">
        <v>526</v>
      </c>
      <c r="C122" s="598" t="s">
        <v>1707</v>
      </c>
      <c r="D122" s="599">
        <v>45127</v>
      </c>
      <c r="E122" s="599"/>
      <c r="F122" s="600">
        <f t="shared" si="6"/>
        <v>0</v>
      </c>
      <c r="G122" s="584">
        <v>0</v>
      </c>
      <c r="H122" s="594">
        <f t="shared" ref="H122:H185" si="9">IF(E122="",1,0)</f>
        <v>1</v>
      </c>
      <c r="I122" s="601">
        <v>6108.92</v>
      </c>
      <c r="J122" s="599">
        <f t="shared" si="8"/>
        <v>45127</v>
      </c>
      <c r="K122" s="599" t="s">
        <v>227</v>
      </c>
      <c r="L122" s="598" t="s">
        <v>1728</v>
      </c>
    </row>
    <row r="123" spans="1:12" x14ac:dyDescent="0.2">
      <c r="A123" s="597" t="s">
        <v>216</v>
      </c>
      <c r="B123" s="597" t="s">
        <v>221</v>
      </c>
      <c r="C123" s="598" t="s">
        <v>1706</v>
      </c>
      <c r="D123" s="599">
        <v>45127</v>
      </c>
      <c r="E123" s="599">
        <v>45131</v>
      </c>
      <c r="F123" s="600">
        <f t="shared" si="6"/>
        <v>0</v>
      </c>
      <c r="G123" s="584">
        <v>0</v>
      </c>
      <c r="H123" s="594">
        <f t="shared" si="9"/>
        <v>0</v>
      </c>
      <c r="I123" s="601">
        <v>11161.619000000001</v>
      </c>
      <c r="J123" s="599">
        <f t="shared" si="8"/>
        <v>45127</v>
      </c>
      <c r="K123" s="599" t="s">
        <v>227</v>
      </c>
      <c r="L123" s="598" t="s">
        <v>1727</v>
      </c>
    </row>
    <row r="124" spans="1:12" x14ac:dyDescent="0.2">
      <c r="A124" s="597" t="s">
        <v>216</v>
      </c>
      <c r="B124" s="597" t="s">
        <v>1324</v>
      </c>
      <c r="C124" s="598" t="s">
        <v>1705</v>
      </c>
      <c r="D124" s="599">
        <v>45127</v>
      </c>
      <c r="E124" s="599"/>
      <c r="F124" s="600">
        <f t="shared" si="6"/>
        <v>0</v>
      </c>
      <c r="G124" s="584">
        <v>0</v>
      </c>
      <c r="H124" s="594">
        <f t="shared" si="9"/>
        <v>1</v>
      </c>
      <c r="I124" s="601">
        <v>1198.1400000000001</v>
      </c>
      <c r="J124" s="599">
        <f t="shared" si="8"/>
        <v>45127</v>
      </c>
      <c r="K124" s="599" t="s">
        <v>227</v>
      </c>
      <c r="L124" s="598" t="s">
        <v>1726</v>
      </c>
    </row>
    <row r="125" spans="1:12" x14ac:dyDescent="0.2">
      <c r="A125" s="597" t="s">
        <v>216</v>
      </c>
      <c r="B125" s="597" t="s">
        <v>1324</v>
      </c>
      <c r="C125" s="598" t="s">
        <v>1704</v>
      </c>
      <c r="D125" s="599">
        <v>45127</v>
      </c>
      <c r="E125" s="599">
        <v>45251</v>
      </c>
      <c r="F125" s="600">
        <f t="shared" si="6"/>
        <v>0</v>
      </c>
      <c r="G125" s="584">
        <v>0</v>
      </c>
      <c r="H125" s="594">
        <f t="shared" si="9"/>
        <v>0</v>
      </c>
      <c r="I125" s="601">
        <v>4000</v>
      </c>
      <c r="J125" s="599">
        <f t="shared" si="8"/>
        <v>45127</v>
      </c>
      <c r="K125" s="599" t="s">
        <v>227</v>
      </c>
      <c r="L125" s="598" t="s">
        <v>1725</v>
      </c>
    </row>
    <row r="126" spans="1:12" x14ac:dyDescent="0.2">
      <c r="A126" s="597" t="s">
        <v>216</v>
      </c>
      <c r="B126" s="597" t="s">
        <v>221</v>
      </c>
      <c r="C126" s="598" t="s">
        <v>1703</v>
      </c>
      <c r="D126" s="599">
        <v>45127</v>
      </c>
      <c r="E126" s="599">
        <v>45135</v>
      </c>
      <c r="F126" s="600">
        <f t="shared" si="6"/>
        <v>0</v>
      </c>
      <c r="G126" s="584">
        <v>0</v>
      </c>
      <c r="H126" s="594">
        <f t="shared" si="9"/>
        <v>0</v>
      </c>
      <c r="I126" s="601">
        <v>34123.618000000002</v>
      </c>
      <c r="J126" s="599">
        <f t="shared" si="8"/>
        <v>45127</v>
      </c>
      <c r="K126" s="599" t="s">
        <v>227</v>
      </c>
      <c r="L126" s="598" t="s">
        <v>1724</v>
      </c>
    </row>
    <row r="127" spans="1:12" x14ac:dyDescent="0.2">
      <c r="A127" s="597" t="s">
        <v>216</v>
      </c>
      <c r="B127" s="597" t="s">
        <v>416</v>
      </c>
      <c r="C127" s="598" t="s">
        <v>1702</v>
      </c>
      <c r="D127" s="599">
        <v>45127</v>
      </c>
      <c r="E127" s="599"/>
      <c r="F127" s="600">
        <f t="shared" si="6"/>
        <v>0</v>
      </c>
      <c r="G127" s="584">
        <v>0</v>
      </c>
      <c r="H127" s="594">
        <f t="shared" si="9"/>
        <v>1</v>
      </c>
      <c r="I127" s="601">
        <v>997.74400000000003</v>
      </c>
      <c r="J127" s="599">
        <f t="shared" si="8"/>
        <v>45127</v>
      </c>
      <c r="K127" s="599" t="s">
        <v>227</v>
      </c>
      <c r="L127" s="598" t="s">
        <v>1723</v>
      </c>
    </row>
    <row r="128" spans="1:12" x14ac:dyDescent="0.2">
      <c r="A128" s="597" t="s">
        <v>216</v>
      </c>
      <c r="B128" s="597" t="s">
        <v>1324</v>
      </c>
      <c r="C128" s="598" t="s">
        <v>1701</v>
      </c>
      <c r="D128" s="599">
        <v>45127</v>
      </c>
      <c r="E128" s="599"/>
      <c r="F128" s="600">
        <f t="shared" si="6"/>
        <v>0</v>
      </c>
      <c r="G128" s="584">
        <v>0</v>
      </c>
      <c r="H128" s="594">
        <f t="shared" si="9"/>
        <v>1</v>
      </c>
      <c r="I128" s="601">
        <v>8000</v>
      </c>
      <c r="J128" s="599">
        <f t="shared" si="8"/>
        <v>45127</v>
      </c>
      <c r="K128" s="599" t="s">
        <v>227</v>
      </c>
      <c r="L128" s="598" t="s">
        <v>1722</v>
      </c>
    </row>
    <row r="129" spans="1:12" x14ac:dyDescent="0.2">
      <c r="A129" s="597" t="s">
        <v>216</v>
      </c>
      <c r="B129" s="597" t="s">
        <v>1324</v>
      </c>
      <c r="C129" s="598" t="s">
        <v>1700</v>
      </c>
      <c r="D129" s="599">
        <v>45127</v>
      </c>
      <c r="E129" s="599"/>
      <c r="F129" s="600">
        <f t="shared" si="6"/>
        <v>0</v>
      </c>
      <c r="G129" s="584">
        <v>0</v>
      </c>
      <c r="H129" s="594">
        <f t="shared" si="9"/>
        <v>1</v>
      </c>
      <c r="I129" s="601">
        <v>1727.12</v>
      </c>
      <c r="J129" s="599">
        <f t="shared" si="8"/>
        <v>45127</v>
      </c>
      <c r="K129" s="599" t="s">
        <v>227</v>
      </c>
      <c r="L129" s="598" t="s">
        <v>1721</v>
      </c>
    </row>
    <row r="130" spans="1:12" x14ac:dyDescent="0.2">
      <c r="A130" s="597" t="s">
        <v>216</v>
      </c>
      <c r="B130" s="597" t="s">
        <v>221</v>
      </c>
      <c r="C130" s="598" t="s">
        <v>1699</v>
      </c>
      <c r="D130" s="599">
        <v>45127</v>
      </c>
      <c r="E130" s="599">
        <v>45148</v>
      </c>
      <c r="F130" s="600">
        <f t="shared" ref="F130:F193" si="10">SUM(I130*G130)</f>
        <v>0</v>
      </c>
      <c r="G130" s="584">
        <v>0</v>
      </c>
      <c r="H130" s="594">
        <f t="shared" si="9"/>
        <v>0</v>
      </c>
      <c r="I130" s="601">
        <v>810.64099999999996</v>
      </c>
      <c r="J130" s="599">
        <f t="shared" si="8"/>
        <v>45127</v>
      </c>
      <c r="K130" s="599" t="s">
        <v>227</v>
      </c>
      <c r="L130" s="598" t="s">
        <v>1720</v>
      </c>
    </row>
    <row r="131" spans="1:12" x14ac:dyDescent="0.2">
      <c r="A131" s="597" t="s">
        <v>216</v>
      </c>
      <c r="B131" s="597" t="s">
        <v>416</v>
      </c>
      <c r="C131" s="598" t="s">
        <v>1698</v>
      </c>
      <c r="D131" s="599">
        <v>45127</v>
      </c>
      <c r="E131" s="599"/>
      <c r="F131" s="600">
        <f t="shared" si="10"/>
        <v>0</v>
      </c>
      <c r="G131" s="584">
        <v>0</v>
      </c>
      <c r="H131" s="594">
        <f t="shared" si="9"/>
        <v>1</v>
      </c>
      <c r="I131" s="601">
        <v>684.06</v>
      </c>
      <c r="J131" s="599">
        <f t="shared" si="8"/>
        <v>45127</v>
      </c>
      <c r="K131" s="599" t="s">
        <v>227</v>
      </c>
      <c r="L131" s="598" t="s">
        <v>1719</v>
      </c>
    </row>
    <row r="132" spans="1:12" x14ac:dyDescent="0.2">
      <c r="A132" s="597" t="s">
        <v>216</v>
      </c>
      <c r="B132" s="597" t="s">
        <v>526</v>
      </c>
      <c r="C132" s="598" t="s">
        <v>1697</v>
      </c>
      <c r="D132" s="599">
        <v>45127</v>
      </c>
      <c r="E132" s="599"/>
      <c r="F132" s="600">
        <f t="shared" si="10"/>
        <v>0</v>
      </c>
      <c r="G132" s="584">
        <v>0</v>
      </c>
      <c r="H132" s="594">
        <f t="shared" si="9"/>
        <v>1</v>
      </c>
      <c r="I132" s="601">
        <v>14355.385</v>
      </c>
      <c r="J132" s="599">
        <f t="shared" ref="J132:J168" si="11">D132</f>
        <v>45127</v>
      </c>
      <c r="K132" s="599" t="s">
        <v>227</v>
      </c>
      <c r="L132" s="598" t="s">
        <v>1718</v>
      </c>
    </row>
    <row r="133" spans="1:12" x14ac:dyDescent="0.2">
      <c r="A133" s="597" t="s">
        <v>216</v>
      </c>
      <c r="B133" s="597" t="s">
        <v>221</v>
      </c>
      <c r="C133" s="598" t="s">
        <v>1696</v>
      </c>
      <c r="D133" s="599">
        <v>45127</v>
      </c>
      <c r="E133" s="599">
        <v>45135</v>
      </c>
      <c r="F133" s="600">
        <f t="shared" si="10"/>
        <v>0</v>
      </c>
      <c r="G133" s="584">
        <v>0</v>
      </c>
      <c r="H133" s="594">
        <f t="shared" si="9"/>
        <v>0</v>
      </c>
      <c r="I133" s="601">
        <v>18881.716</v>
      </c>
      <c r="J133" s="599">
        <f t="shared" si="11"/>
        <v>45127</v>
      </c>
      <c r="K133" s="599" t="s">
        <v>227</v>
      </c>
      <c r="L133" s="598" t="s">
        <v>1717</v>
      </c>
    </row>
    <row r="134" spans="1:12" x14ac:dyDescent="0.2">
      <c r="A134" s="597" t="s">
        <v>216</v>
      </c>
      <c r="B134" s="597" t="s">
        <v>1324</v>
      </c>
      <c r="C134" s="598" t="s">
        <v>1695</v>
      </c>
      <c r="D134" s="599">
        <v>45127</v>
      </c>
      <c r="E134" s="599"/>
      <c r="F134" s="600">
        <f t="shared" si="10"/>
        <v>0</v>
      </c>
      <c r="G134" s="584">
        <v>0</v>
      </c>
      <c r="H134" s="594">
        <f t="shared" si="9"/>
        <v>1</v>
      </c>
      <c r="I134" s="601">
        <v>659.32</v>
      </c>
      <c r="J134" s="599">
        <f t="shared" si="11"/>
        <v>45127</v>
      </c>
      <c r="K134" s="599" t="s">
        <v>227</v>
      </c>
      <c r="L134" s="598" t="s">
        <v>1716</v>
      </c>
    </row>
    <row r="135" spans="1:12" x14ac:dyDescent="0.2">
      <c r="A135" s="597" t="s">
        <v>216</v>
      </c>
      <c r="B135" s="597" t="s">
        <v>1324</v>
      </c>
      <c r="C135" s="598" t="s">
        <v>1694</v>
      </c>
      <c r="D135" s="599">
        <v>45127</v>
      </c>
      <c r="E135" s="599"/>
      <c r="F135" s="600">
        <f t="shared" si="10"/>
        <v>0</v>
      </c>
      <c r="G135" s="584">
        <v>1</v>
      </c>
      <c r="H135" s="594">
        <f t="shared" si="9"/>
        <v>1</v>
      </c>
      <c r="I135" s="601">
        <v>0</v>
      </c>
      <c r="J135" s="599">
        <f t="shared" si="11"/>
        <v>45127</v>
      </c>
      <c r="K135" s="599" t="s">
        <v>227</v>
      </c>
      <c r="L135" s="598" t="s">
        <v>1715</v>
      </c>
    </row>
    <row r="136" spans="1:12" x14ac:dyDescent="0.2">
      <c r="A136" s="597" t="s">
        <v>216</v>
      </c>
      <c r="B136" s="597" t="s">
        <v>221</v>
      </c>
      <c r="C136" s="598" t="s">
        <v>1693</v>
      </c>
      <c r="D136" s="599">
        <v>45127</v>
      </c>
      <c r="E136" s="599">
        <v>45159</v>
      </c>
      <c r="F136" s="600">
        <f t="shared" si="10"/>
        <v>0</v>
      </c>
      <c r="G136" s="584">
        <v>0</v>
      </c>
      <c r="H136" s="594">
        <f t="shared" si="9"/>
        <v>0</v>
      </c>
      <c r="I136" s="601">
        <v>417.17</v>
      </c>
      <c r="J136" s="599">
        <f t="shared" si="11"/>
        <v>45127</v>
      </c>
      <c r="K136" s="599" t="s">
        <v>227</v>
      </c>
      <c r="L136" s="598" t="s">
        <v>1714</v>
      </c>
    </row>
    <row r="137" spans="1:12" x14ac:dyDescent="0.2">
      <c r="A137" s="597" t="s">
        <v>216</v>
      </c>
      <c r="B137" s="597" t="s">
        <v>416</v>
      </c>
      <c r="C137" s="598" t="s">
        <v>1692</v>
      </c>
      <c r="D137" s="599">
        <v>45127</v>
      </c>
      <c r="E137" s="599"/>
      <c r="F137" s="600">
        <f t="shared" si="10"/>
        <v>0</v>
      </c>
      <c r="G137" s="584">
        <v>0</v>
      </c>
      <c r="H137" s="594">
        <f t="shared" si="9"/>
        <v>1</v>
      </c>
      <c r="I137" s="601">
        <v>350.86</v>
      </c>
      <c r="J137" s="599">
        <f t="shared" si="11"/>
        <v>45127</v>
      </c>
      <c r="K137" s="599" t="s">
        <v>227</v>
      </c>
      <c r="L137" s="598" t="s">
        <v>1713</v>
      </c>
    </row>
    <row r="138" spans="1:12" x14ac:dyDescent="0.2">
      <c r="A138" s="597" t="s">
        <v>216</v>
      </c>
      <c r="B138" s="597" t="s">
        <v>708</v>
      </c>
      <c r="C138" s="598" t="s">
        <v>1691</v>
      </c>
      <c r="D138" s="599">
        <v>45127</v>
      </c>
      <c r="E138" s="599"/>
      <c r="F138" s="600">
        <f t="shared" si="10"/>
        <v>0</v>
      </c>
      <c r="G138" s="584">
        <v>0</v>
      </c>
      <c r="H138" s="594">
        <f t="shared" si="9"/>
        <v>1</v>
      </c>
      <c r="I138" s="601">
        <v>10197.598</v>
      </c>
      <c r="J138" s="599">
        <f t="shared" si="11"/>
        <v>45127</v>
      </c>
      <c r="K138" s="599" t="s">
        <v>227</v>
      </c>
      <c r="L138" s="598" t="s">
        <v>1712</v>
      </c>
    </row>
    <row r="139" spans="1:12" x14ac:dyDescent="0.2">
      <c r="A139" s="597" t="s">
        <v>216</v>
      </c>
      <c r="B139" s="597" t="s">
        <v>221</v>
      </c>
      <c r="C139" s="598" t="s">
        <v>1690</v>
      </c>
      <c r="D139" s="599">
        <v>45127</v>
      </c>
      <c r="E139" s="599">
        <v>45142</v>
      </c>
      <c r="F139" s="600">
        <f t="shared" si="10"/>
        <v>0</v>
      </c>
      <c r="G139" s="584">
        <v>0</v>
      </c>
      <c r="H139" s="594">
        <f t="shared" si="9"/>
        <v>0</v>
      </c>
      <c r="I139" s="601">
        <v>42248.957000000002</v>
      </c>
      <c r="J139" s="599">
        <f t="shared" si="11"/>
        <v>45127</v>
      </c>
      <c r="K139" s="599" t="s">
        <v>227</v>
      </c>
      <c r="L139" s="598" t="s">
        <v>1711</v>
      </c>
    </row>
    <row r="140" spans="1:12" x14ac:dyDescent="0.2">
      <c r="A140" s="597" t="s">
        <v>216</v>
      </c>
      <c r="B140" s="597" t="s">
        <v>1730</v>
      </c>
      <c r="C140" s="598" t="s">
        <v>1689</v>
      </c>
      <c r="D140" s="599">
        <v>45127</v>
      </c>
      <c r="E140" s="599"/>
      <c r="F140" s="600">
        <f t="shared" si="10"/>
        <v>0</v>
      </c>
      <c r="G140" s="584">
        <v>1</v>
      </c>
      <c r="H140" s="594">
        <f t="shared" si="9"/>
        <v>1</v>
      </c>
      <c r="I140" s="601">
        <v>0</v>
      </c>
      <c r="J140" s="599">
        <f t="shared" si="11"/>
        <v>45127</v>
      </c>
      <c r="K140" s="599" t="s">
        <v>227</v>
      </c>
      <c r="L140" s="598" t="s">
        <v>1710</v>
      </c>
    </row>
    <row r="141" spans="1:12" x14ac:dyDescent="0.2">
      <c r="A141" s="597" t="s">
        <v>216</v>
      </c>
      <c r="B141" s="597" t="s">
        <v>221</v>
      </c>
      <c r="C141" s="598" t="s">
        <v>1688</v>
      </c>
      <c r="D141" s="599">
        <v>45127</v>
      </c>
      <c r="E141" s="599">
        <v>45142</v>
      </c>
      <c r="F141" s="600">
        <f t="shared" si="10"/>
        <v>0</v>
      </c>
      <c r="G141" s="584">
        <v>0</v>
      </c>
      <c r="H141" s="594">
        <f t="shared" si="9"/>
        <v>0</v>
      </c>
      <c r="I141" s="601">
        <v>13182.33</v>
      </c>
      <c r="J141" s="599">
        <f t="shared" si="11"/>
        <v>45127</v>
      </c>
      <c r="K141" s="599" t="s">
        <v>227</v>
      </c>
      <c r="L141" s="598" t="s">
        <v>1709</v>
      </c>
    </row>
    <row r="142" spans="1:12" x14ac:dyDescent="0.2">
      <c r="A142" s="136" t="s">
        <v>216</v>
      </c>
      <c r="B142" s="136" t="s">
        <v>1827</v>
      </c>
      <c r="C142" s="592" t="s">
        <v>1791</v>
      </c>
      <c r="D142" s="590">
        <v>45148</v>
      </c>
      <c r="F142" s="596">
        <f t="shared" si="10"/>
        <v>0</v>
      </c>
      <c r="G142" s="584">
        <v>0</v>
      </c>
      <c r="H142" s="594">
        <f t="shared" si="9"/>
        <v>1</v>
      </c>
      <c r="I142" s="591">
        <v>605.96199999999999</v>
      </c>
      <c r="J142" s="590">
        <f t="shared" si="11"/>
        <v>45148</v>
      </c>
      <c r="K142" s="590" t="s">
        <v>227</v>
      </c>
      <c r="L142" s="592" t="s">
        <v>1822</v>
      </c>
    </row>
    <row r="143" spans="1:12" x14ac:dyDescent="0.2">
      <c r="A143" s="136" t="s">
        <v>216</v>
      </c>
      <c r="B143" s="136" t="s">
        <v>1834</v>
      </c>
      <c r="C143" s="592" t="s">
        <v>1789</v>
      </c>
      <c r="D143" s="590">
        <v>45148</v>
      </c>
      <c r="F143" s="596">
        <f t="shared" si="10"/>
        <v>0</v>
      </c>
      <c r="G143" s="584">
        <v>0</v>
      </c>
      <c r="H143" s="594">
        <f t="shared" si="9"/>
        <v>1</v>
      </c>
      <c r="I143" s="591">
        <v>6486.79</v>
      </c>
      <c r="J143" s="590">
        <f t="shared" si="11"/>
        <v>45148</v>
      </c>
      <c r="K143" s="590" t="s">
        <v>227</v>
      </c>
      <c r="L143" s="592" t="s">
        <v>1821</v>
      </c>
    </row>
    <row r="144" spans="1:12" x14ac:dyDescent="0.2">
      <c r="A144" s="136" t="s">
        <v>216</v>
      </c>
      <c r="B144" s="136" t="s">
        <v>385</v>
      </c>
      <c r="C144" s="592" t="s">
        <v>1788</v>
      </c>
      <c r="D144" s="590">
        <v>45148</v>
      </c>
      <c r="F144" s="596">
        <f t="shared" si="10"/>
        <v>0</v>
      </c>
      <c r="G144" s="584">
        <v>0</v>
      </c>
      <c r="H144" s="594">
        <f t="shared" si="9"/>
        <v>1</v>
      </c>
      <c r="I144" s="591">
        <v>400</v>
      </c>
      <c r="J144" s="590">
        <f t="shared" si="11"/>
        <v>45148</v>
      </c>
      <c r="K144" s="590" t="s">
        <v>227</v>
      </c>
      <c r="L144" s="592" t="s">
        <v>1820</v>
      </c>
    </row>
    <row r="145" spans="1:13" x14ac:dyDescent="0.2">
      <c r="A145" s="136" t="s">
        <v>216</v>
      </c>
      <c r="B145" s="136" t="s">
        <v>1833</v>
      </c>
      <c r="C145" s="592" t="s">
        <v>1787</v>
      </c>
      <c r="D145" s="590">
        <v>45148</v>
      </c>
      <c r="F145" s="596">
        <f t="shared" si="10"/>
        <v>0</v>
      </c>
      <c r="G145" s="584">
        <v>0</v>
      </c>
      <c r="H145" s="594">
        <f t="shared" si="9"/>
        <v>1</v>
      </c>
      <c r="I145" s="591">
        <v>200</v>
      </c>
      <c r="J145" s="590">
        <f t="shared" si="11"/>
        <v>45148</v>
      </c>
      <c r="K145" s="590" t="s">
        <v>227</v>
      </c>
      <c r="L145" s="592" t="s">
        <v>1819</v>
      </c>
    </row>
    <row r="146" spans="1:13" x14ac:dyDescent="0.2">
      <c r="A146" s="136" t="s">
        <v>216</v>
      </c>
      <c r="B146" s="136" t="s">
        <v>1832</v>
      </c>
      <c r="C146" s="592" t="s">
        <v>1786</v>
      </c>
      <c r="D146" s="590">
        <v>45148</v>
      </c>
      <c r="F146" s="596">
        <f t="shared" si="10"/>
        <v>0</v>
      </c>
      <c r="G146" s="584">
        <v>0</v>
      </c>
      <c r="H146" s="594">
        <f t="shared" si="9"/>
        <v>1</v>
      </c>
      <c r="I146" s="591">
        <v>585</v>
      </c>
      <c r="J146" s="590">
        <f t="shared" si="11"/>
        <v>45148</v>
      </c>
      <c r="K146" s="590" t="s">
        <v>227</v>
      </c>
      <c r="L146" s="592" t="s">
        <v>1818</v>
      </c>
    </row>
    <row r="147" spans="1:13" x14ac:dyDescent="0.2">
      <c r="A147" s="136" t="s">
        <v>216</v>
      </c>
      <c r="B147" s="136" t="s">
        <v>580</v>
      </c>
      <c r="C147" s="592" t="s">
        <v>1785</v>
      </c>
      <c r="D147" s="590">
        <v>45148</v>
      </c>
      <c r="F147" s="596">
        <f t="shared" si="10"/>
        <v>0</v>
      </c>
      <c r="G147" s="584">
        <v>0</v>
      </c>
      <c r="H147" s="594">
        <f t="shared" si="9"/>
        <v>1</v>
      </c>
      <c r="I147" s="591">
        <v>14816.776</v>
      </c>
      <c r="J147" s="590">
        <f t="shared" si="11"/>
        <v>45148</v>
      </c>
      <c r="K147" s="590" t="s">
        <v>227</v>
      </c>
      <c r="L147" s="592" t="s">
        <v>1817</v>
      </c>
      <c r="M147" s="609" t="s">
        <v>8000</v>
      </c>
    </row>
    <row r="148" spans="1:13" x14ac:dyDescent="0.2">
      <c r="A148" s="136" t="s">
        <v>216</v>
      </c>
      <c r="B148" s="136" t="s">
        <v>1831</v>
      </c>
      <c r="C148" s="592" t="s">
        <v>1783</v>
      </c>
      <c r="D148" s="590">
        <v>45148</v>
      </c>
      <c r="F148" s="596">
        <f t="shared" si="10"/>
        <v>0</v>
      </c>
      <c r="G148" s="584">
        <v>0</v>
      </c>
      <c r="H148" s="594">
        <f t="shared" si="9"/>
        <v>1</v>
      </c>
      <c r="I148" s="591">
        <v>447.07400000000001</v>
      </c>
      <c r="J148" s="590">
        <f t="shared" si="11"/>
        <v>45148</v>
      </c>
      <c r="K148" s="590" t="s">
        <v>227</v>
      </c>
      <c r="L148" s="592" t="s">
        <v>1816</v>
      </c>
    </row>
    <row r="149" spans="1:13" x14ac:dyDescent="0.2">
      <c r="A149" s="136" t="s">
        <v>216</v>
      </c>
      <c r="B149" s="136" t="s">
        <v>1312</v>
      </c>
      <c r="C149" s="592" t="s">
        <v>1782</v>
      </c>
      <c r="D149" s="590">
        <v>45148</v>
      </c>
      <c r="F149" s="596">
        <f t="shared" si="10"/>
        <v>0</v>
      </c>
      <c r="G149" s="584">
        <v>0</v>
      </c>
      <c r="H149" s="594">
        <f t="shared" si="9"/>
        <v>1</v>
      </c>
      <c r="I149" s="591">
        <v>1904.682</v>
      </c>
      <c r="J149" s="590">
        <f t="shared" si="11"/>
        <v>45148</v>
      </c>
      <c r="K149" s="590" t="s">
        <v>227</v>
      </c>
      <c r="L149" s="592" t="s">
        <v>1815</v>
      </c>
    </row>
    <row r="150" spans="1:13" x14ac:dyDescent="0.2">
      <c r="A150" s="136" t="s">
        <v>216</v>
      </c>
      <c r="B150" s="136" t="s">
        <v>1830</v>
      </c>
      <c r="C150" s="592" t="s">
        <v>1781</v>
      </c>
      <c r="D150" s="590">
        <v>45148</v>
      </c>
      <c r="F150" s="596">
        <f t="shared" si="10"/>
        <v>0</v>
      </c>
      <c r="G150" s="584">
        <v>0</v>
      </c>
      <c r="H150" s="594">
        <f t="shared" si="9"/>
        <v>1</v>
      </c>
      <c r="I150" s="591">
        <v>1852.6389999999999</v>
      </c>
      <c r="J150" s="590">
        <f t="shared" si="11"/>
        <v>45148</v>
      </c>
      <c r="K150" s="590" t="s">
        <v>227</v>
      </c>
      <c r="L150" s="592" t="s">
        <v>1814</v>
      </c>
    </row>
    <row r="151" spans="1:13" x14ac:dyDescent="0.2">
      <c r="A151" s="136" t="s">
        <v>216</v>
      </c>
      <c r="B151" s="136" t="s">
        <v>1829</v>
      </c>
      <c r="C151" s="592" t="s">
        <v>1780</v>
      </c>
      <c r="D151" s="590">
        <v>45148</v>
      </c>
      <c r="F151" s="596">
        <f t="shared" si="10"/>
        <v>0</v>
      </c>
      <c r="G151" s="584">
        <v>0</v>
      </c>
      <c r="H151" s="594">
        <f t="shared" si="9"/>
        <v>1</v>
      </c>
      <c r="I151" s="591">
        <v>584.1</v>
      </c>
      <c r="J151" s="590">
        <f t="shared" si="11"/>
        <v>45148</v>
      </c>
      <c r="K151" s="590" t="s">
        <v>227</v>
      </c>
      <c r="L151" s="592" t="s">
        <v>1813</v>
      </c>
    </row>
    <row r="152" spans="1:13" x14ac:dyDescent="0.2">
      <c r="A152" s="136" t="s">
        <v>216</v>
      </c>
      <c r="B152" s="136" t="s">
        <v>1625</v>
      </c>
      <c r="C152" s="592" t="s">
        <v>1779</v>
      </c>
      <c r="D152" s="590">
        <v>45148</v>
      </c>
      <c r="F152" s="596">
        <f t="shared" si="10"/>
        <v>0</v>
      </c>
      <c r="G152" s="584">
        <v>0</v>
      </c>
      <c r="H152" s="594">
        <f t="shared" si="9"/>
        <v>1</v>
      </c>
      <c r="I152" s="591">
        <v>1043.127</v>
      </c>
      <c r="J152" s="590">
        <f t="shared" si="11"/>
        <v>45148</v>
      </c>
      <c r="K152" s="590" t="s">
        <v>227</v>
      </c>
      <c r="L152" s="592" t="s">
        <v>1812</v>
      </c>
    </row>
    <row r="153" spans="1:13" x14ac:dyDescent="0.2">
      <c r="A153" s="136" t="s">
        <v>216</v>
      </c>
      <c r="B153" s="136" t="s">
        <v>385</v>
      </c>
      <c r="C153" s="592" t="s">
        <v>1777</v>
      </c>
      <c r="D153" s="590">
        <v>45152</v>
      </c>
      <c r="F153" s="596">
        <f t="shared" si="10"/>
        <v>0</v>
      </c>
      <c r="G153" s="584">
        <v>0</v>
      </c>
      <c r="H153" s="594">
        <f t="shared" si="9"/>
        <v>1</v>
      </c>
      <c r="I153" s="591">
        <v>230</v>
      </c>
      <c r="J153" s="590">
        <f t="shared" si="11"/>
        <v>45152</v>
      </c>
      <c r="K153" s="590" t="s">
        <v>227</v>
      </c>
      <c r="L153" s="592" t="s">
        <v>1810</v>
      </c>
    </row>
    <row r="154" spans="1:13" x14ac:dyDescent="0.2">
      <c r="A154" s="136" t="s">
        <v>216</v>
      </c>
      <c r="B154" s="136" t="s">
        <v>1827</v>
      </c>
      <c r="C154" s="592" t="s">
        <v>1776</v>
      </c>
      <c r="D154" s="590">
        <v>45152</v>
      </c>
      <c r="F154" s="596">
        <f t="shared" si="10"/>
        <v>0</v>
      </c>
      <c r="G154" s="584">
        <v>0</v>
      </c>
      <c r="H154" s="594">
        <f t="shared" si="9"/>
        <v>1</v>
      </c>
      <c r="I154" s="591">
        <v>4699.6440000000002</v>
      </c>
      <c r="J154" s="590">
        <f t="shared" si="11"/>
        <v>45152</v>
      </c>
      <c r="K154" s="590" t="s">
        <v>227</v>
      </c>
      <c r="L154" s="592" t="s">
        <v>1809</v>
      </c>
    </row>
    <row r="155" spans="1:13" x14ac:dyDescent="0.2">
      <c r="A155" s="136" t="s">
        <v>216</v>
      </c>
      <c r="B155" s="136" t="s">
        <v>385</v>
      </c>
      <c r="C155" s="592" t="s">
        <v>1775</v>
      </c>
      <c r="D155" s="590">
        <v>45152</v>
      </c>
      <c r="F155" s="596">
        <f t="shared" si="10"/>
        <v>0</v>
      </c>
      <c r="G155" s="584">
        <v>0</v>
      </c>
      <c r="H155" s="594">
        <f t="shared" si="9"/>
        <v>1</v>
      </c>
      <c r="I155" s="591">
        <v>965</v>
      </c>
      <c r="J155" s="590">
        <f t="shared" si="11"/>
        <v>45152</v>
      </c>
      <c r="K155" s="590" t="s">
        <v>227</v>
      </c>
      <c r="L155" s="592" t="s">
        <v>1808</v>
      </c>
    </row>
    <row r="156" spans="1:13" x14ac:dyDescent="0.2">
      <c r="A156" s="136" t="s">
        <v>216</v>
      </c>
      <c r="B156" s="136" t="s">
        <v>1040</v>
      </c>
      <c r="C156" s="592" t="s">
        <v>1773</v>
      </c>
      <c r="D156" s="590">
        <v>45152</v>
      </c>
      <c r="F156" s="596">
        <f t="shared" si="10"/>
        <v>0</v>
      </c>
      <c r="G156" s="584">
        <v>0</v>
      </c>
      <c r="H156" s="594">
        <f t="shared" si="9"/>
        <v>1</v>
      </c>
      <c r="I156" s="591">
        <v>779.46400000000006</v>
      </c>
      <c r="J156" s="590">
        <f t="shared" si="11"/>
        <v>45152</v>
      </c>
      <c r="K156" s="590" t="s">
        <v>227</v>
      </c>
      <c r="L156" s="592" t="s">
        <v>1807</v>
      </c>
    </row>
    <row r="157" spans="1:13" x14ac:dyDescent="0.2">
      <c r="A157" s="136" t="s">
        <v>216</v>
      </c>
      <c r="B157" s="136" t="s">
        <v>1337</v>
      </c>
      <c r="C157" s="592" t="s">
        <v>1772</v>
      </c>
      <c r="D157" s="590">
        <v>45153</v>
      </c>
      <c r="F157" s="596">
        <f t="shared" si="10"/>
        <v>0</v>
      </c>
      <c r="G157" s="584">
        <v>0</v>
      </c>
      <c r="H157" s="594">
        <f t="shared" si="9"/>
        <v>1</v>
      </c>
      <c r="I157" s="591">
        <v>1421.8030000000001</v>
      </c>
      <c r="J157" s="590">
        <f t="shared" si="11"/>
        <v>45153</v>
      </c>
      <c r="K157" s="590" t="s">
        <v>227</v>
      </c>
      <c r="L157" s="592" t="s">
        <v>1806</v>
      </c>
      <c r="M157" s="609" t="s">
        <v>8000</v>
      </c>
    </row>
    <row r="158" spans="1:13" x14ac:dyDescent="0.2">
      <c r="A158" s="136" t="s">
        <v>216</v>
      </c>
      <c r="B158" s="136" t="s">
        <v>1826</v>
      </c>
      <c r="C158" s="592" t="s">
        <v>1771</v>
      </c>
      <c r="D158" s="590">
        <v>45153</v>
      </c>
      <c r="F158" s="596">
        <f t="shared" si="10"/>
        <v>7068.6</v>
      </c>
      <c r="G158" s="584">
        <v>1</v>
      </c>
      <c r="H158" s="594">
        <f t="shared" si="9"/>
        <v>1</v>
      </c>
      <c r="I158" s="591">
        <v>7068.6</v>
      </c>
      <c r="J158" s="590">
        <f t="shared" si="11"/>
        <v>45153</v>
      </c>
      <c r="K158" s="590" t="s">
        <v>227</v>
      </c>
      <c r="L158" s="592" t="s">
        <v>1805</v>
      </c>
    </row>
    <row r="159" spans="1:13" x14ac:dyDescent="0.2">
      <c r="A159" s="136" t="s">
        <v>216</v>
      </c>
      <c r="B159" s="136" t="s">
        <v>1521</v>
      </c>
      <c r="C159" s="592" t="s">
        <v>1770</v>
      </c>
      <c r="D159" s="590">
        <v>45153</v>
      </c>
      <c r="F159" s="596">
        <f t="shared" si="10"/>
        <v>0</v>
      </c>
      <c r="G159" s="584">
        <v>0</v>
      </c>
      <c r="H159" s="594">
        <f t="shared" si="9"/>
        <v>1</v>
      </c>
      <c r="I159" s="591">
        <v>8195.6</v>
      </c>
      <c r="J159" s="590">
        <f t="shared" si="11"/>
        <v>45153</v>
      </c>
      <c r="K159" s="590" t="s">
        <v>227</v>
      </c>
      <c r="L159" s="592" t="s">
        <v>1804</v>
      </c>
    </row>
    <row r="160" spans="1:13" x14ac:dyDescent="0.2">
      <c r="A160" s="136" t="s">
        <v>216</v>
      </c>
      <c r="B160" s="136" t="s">
        <v>1825</v>
      </c>
      <c r="C160" s="592" t="s">
        <v>1769</v>
      </c>
      <c r="D160" s="590">
        <v>45153</v>
      </c>
      <c r="F160" s="596">
        <f t="shared" si="10"/>
        <v>0</v>
      </c>
      <c r="G160" s="584">
        <v>0</v>
      </c>
      <c r="H160" s="594">
        <f t="shared" si="9"/>
        <v>1</v>
      </c>
      <c r="I160" s="591">
        <v>5025.7049999999999</v>
      </c>
      <c r="J160" s="590">
        <f t="shared" si="11"/>
        <v>45153</v>
      </c>
      <c r="K160" s="590" t="s">
        <v>227</v>
      </c>
      <c r="L160" s="592" t="s">
        <v>1803</v>
      </c>
    </row>
    <row r="161" spans="1:12" x14ac:dyDescent="0.2">
      <c r="A161" s="136" t="s">
        <v>216</v>
      </c>
      <c r="B161" s="136" t="s">
        <v>1623</v>
      </c>
      <c r="C161" s="592" t="s">
        <v>1768</v>
      </c>
      <c r="D161" s="590">
        <v>45153</v>
      </c>
      <c r="F161" s="596">
        <f t="shared" si="10"/>
        <v>0</v>
      </c>
      <c r="G161" s="584">
        <v>0</v>
      </c>
      <c r="H161" s="594">
        <f t="shared" si="9"/>
        <v>1</v>
      </c>
      <c r="I161" s="591">
        <v>1414.71</v>
      </c>
      <c r="J161" s="590">
        <f t="shared" si="11"/>
        <v>45153</v>
      </c>
      <c r="K161" s="590" t="s">
        <v>227</v>
      </c>
      <c r="L161" s="592" t="s">
        <v>1802</v>
      </c>
    </row>
    <row r="162" spans="1:12" x14ac:dyDescent="0.2">
      <c r="A162" s="136" t="s">
        <v>216</v>
      </c>
      <c r="B162" s="136" t="s">
        <v>1624</v>
      </c>
      <c r="C162" s="592" t="s">
        <v>1766</v>
      </c>
      <c r="D162" s="590">
        <v>45153</v>
      </c>
      <c r="F162" s="596">
        <f t="shared" si="10"/>
        <v>0</v>
      </c>
      <c r="G162" s="584">
        <v>0</v>
      </c>
      <c r="H162" s="594">
        <f t="shared" si="9"/>
        <v>1</v>
      </c>
      <c r="I162" s="591">
        <v>250.53399999999999</v>
      </c>
      <c r="J162" s="590">
        <f t="shared" si="11"/>
        <v>45153</v>
      </c>
      <c r="K162" s="590" t="s">
        <v>227</v>
      </c>
      <c r="L162" s="592" t="s">
        <v>1801</v>
      </c>
    </row>
    <row r="163" spans="1:12" x14ac:dyDescent="0.2">
      <c r="A163" s="136" t="s">
        <v>216</v>
      </c>
      <c r="B163" s="136" t="s">
        <v>1360</v>
      </c>
      <c r="C163" s="592" t="s">
        <v>1765</v>
      </c>
      <c r="D163" s="590">
        <v>45153</v>
      </c>
      <c r="F163" s="596">
        <f t="shared" si="10"/>
        <v>0</v>
      </c>
      <c r="G163" s="584">
        <v>0</v>
      </c>
      <c r="H163" s="594">
        <f t="shared" si="9"/>
        <v>1</v>
      </c>
      <c r="I163" s="591">
        <v>997.66300000000001</v>
      </c>
      <c r="J163" s="590">
        <f t="shared" si="11"/>
        <v>45153</v>
      </c>
      <c r="K163" s="590" t="s">
        <v>227</v>
      </c>
      <c r="L163" s="592" t="s">
        <v>1800</v>
      </c>
    </row>
    <row r="164" spans="1:12" x14ac:dyDescent="0.2">
      <c r="A164" s="136" t="s">
        <v>216</v>
      </c>
      <c r="B164" s="136" t="s">
        <v>1304</v>
      </c>
      <c r="C164" s="592" t="s">
        <v>1764</v>
      </c>
      <c r="D164" s="590">
        <v>45153</v>
      </c>
      <c r="F164" s="596">
        <f t="shared" si="10"/>
        <v>0</v>
      </c>
      <c r="G164" s="584">
        <v>0</v>
      </c>
      <c r="H164" s="594">
        <f t="shared" si="9"/>
        <v>1</v>
      </c>
      <c r="I164" s="591">
        <v>5580.8050000000003</v>
      </c>
      <c r="J164" s="590">
        <f t="shared" si="11"/>
        <v>45153</v>
      </c>
      <c r="K164" s="590" t="s">
        <v>227</v>
      </c>
      <c r="L164" s="592" t="s">
        <v>1799</v>
      </c>
    </row>
    <row r="165" spans="1:12" x14ac:dyDescent="0.2">
      <c r="A165" s="136" t="s">
        <v>216</v>
      </c>
      <c r="B165" s="136" t="s">
        <v>1824</v>
      </c>
      <c r="C165" s="592" t="s">
        <v>1763</v>
      </c>
      <c r="D165" s="590">
        <v>45153</v>
      </c>
      <c r="F165" s="596">
        <f t="shared" si="10"/>
        <v>231.696</v>
      </c>
      <c r="G165" s="584">
        <v>1</v>
      </c>
      <c r="H165" s="594">
        <f t="shared" si="9"/>
        <v>1</v>
      </c>
      <c r="I165" s="591">
        <v>231.696</v>
      </c>
      <c r="J165" s="590">
        <f t="shared" si="11"/>
        <v>45153</v>
      </c>
      <c r="K165" s="590" t="s">
        <v>227</v>
      </c>
      <c r="L165" s="592" t="s">
        <v>1798</v>
      </c>
    </row>
    <row r="166" spans="1:12" x14ac:dyDescent="0.2">
      <c r="A166" s="136" t="s">
        <v>216</v>
      </c>
      <c r="B166" s="136" t="s">
        <v>1204</v>
      </c>
      <c r="C166" s="592" t="s">
        <v>1760</v>
      </c>
      <c r="D166" s="590">
        <v>45153</v>
      </c>
      <c r="F166" s="596">
        <f t="shared" si="10"/>
        <v>0</v>
      </c>
      <c r="G166" s="584">
        <v>0</v>
      </c>
      <c r="H166" s="594">
        <f t="shared" si="9"/>
        <v>1</v>
      </c>
      <c r="I166" s="591">
        <v>3839.6970000000001</v>
      </c>
      <c r="J166" s="590">
        <f t="shared" si="11"/>
        <v>45153</v>
      </c>
      <c r="K166" s="590" t="s">
        <v>227</v>
      </c>
      <c r="L166" s="592" t="s">
        <v>1797</v>
      </c>
    </row>
    <row r="167" spans="1:12" x14ac:dyDescent="0.2">
      <c r="A167" s="136" t="s">
        <v>216</v>
      </c>
      <c r="B167" s="136" t="s">
        <v>385</v>
      </c>
      <c r="C167" s="592" t="s">
        <v>1758</v>
      </c>
      <c r="D167" s="590">
        <v>45153</v>
      </c>
      <c r="F167" s="596">
        <f t="shared" si="10"/>
        <v>0</v>
      </c>
      <c r="G167" s="584">
        <v>0</v>
      </c>
      <c r="H167" s="594">
        <f t="shared" si="9"/>
        <v>1</v>
      </c>
      <c r="I167" s="591">
        <v>297.65899999999999</v>
      </c>
      <c r="J167" s="590">
        <f t="shared" si="11"/>
        <v>45153</v>
      </c>
      <c r="K167" s="590" t="s">
        <v>227</v>
      </c>
      <c r="L167" s="592" t="s">
        <v>1796</v>
      </c>
    </row>
    <row r="168" spans="1:12" x14ac:dyDescent="0.2">
      <c r="A168" s="136" t="s">
        <v>216</v>
      </c>
      <c r="B168" s="136" t="s">
        <v>1521</v>
      </c>
      <c r="C168" s="592" t="s">
        <v>1757</v>
      </c>
      <c r="D168" s="590">
        <v>45153</v>
      </c>
      <c r="F168" s="596">
        <f t="shared" si="10"/>
        <v>0</v>
      </c>
      <c r="G168" s="584">
        <v>0</v>
      </c>
      <c r="H168" s="594">
        <f t="shared" si="9"/>
        <v>1</v>
      </c>
      <c r="I168" s="591">
        <v>7191.0429999999997</v>
      </c>
      <c r="J168" s="590">
        <f t="shared" si="11"/>
        <v>45153</v>
      </c>
      <c r="K168" s="590" t="s">
        <v>227</v>
      </c>
      <c r="L168" s="592" t="s">
        <v>1795</v>
      </c>
    </row>
    <row r="169" spans="1:12" x14ac:dyDescent="0.2">
      <c r="A169" s="597" t="s">
        <v>216</v>
      </c>
      <c r="B169" s="597" t="s">
        <v>526</v>
      </c>
      <c r="C169" s="598" t="s">
        <v>1962</v>
      </c>
      <c r="D169" s="599">
        <v>45159</v>
      </c>
      <c r="E169" s="599">
        <v>45160</v>
      </c>
      <c r="F169" s="600">
        <f t="shared" si="10"/>
        <v>0</v>
      </c>
      <c r="G169" s="584">
        <v>0</v>
      </c>
      <c r="H169" s="594">
        <f t="shared" si="9"/>
        <v>0</v>
      </c>
      <c r="I169" s="601">
        <v>3313.0050000000001</v>
      </c>
      <c r="J169" s="599">
        <f>+D169</f>
        <v>45159</v>
      </c>
      <c r="K169" s="599" t="s">
        <v>227</v>
      </c>
      <c r="L169" s="598" t="s">
        <v>2066</v>
      </c>
    </row>
    <row r="170" spans="1:12" x14ac:dyDescent="0.2">
      <c r="A170" s="597" t="s">
        <v>216</v>
      </c>
      <c r="B170" s="597" t="s">
        <v>221</v>
      </c>
      <c r="C170" s="598" t="s">
        <v>1961</v>
      </c>
      <c r="D170" s="599">
        <v>45159</v>
      </c>
      <c r="E170" s="599">
        <v>45160</v>
      </c>
      <c r="F170" s="600">
        <f t="shared" si="10"/>
        <v>0</v>
      </c>
      <c r="G170" s="584">
        <v>0</v>
      </c>
      <c r="H170" s="594">
        <f t="shared" si="9"/>
        <v>0</v>
      </c>
      <c r="I170" s="601">
        <v>2580.9229999999998</v>
      </c>
      <c r="J170" s="599">
        <f>+D170</f>
        <v>45159</v>
      </c>
      <c r="K170" s="599" t="s">
        <v>227</v>
      </c>
      <c r="L170" s="598" t="s">
        <v>2065</v>
      </c>
    </row>
    <row r="171" spans="1:12" x14ac:dyDescent="0.2">
      <c r="A171" s="136" t="s">
        <v>216</v>
      </c>
      <c r="B171" s="136" t="s">
        <v>1754</v>
      </c>
      <c r="C171" s="592" t="s">
        <v>1740</v>
      </c>
      <c r="D171" s="590">
        <v>45142</v>
      </c>
      <c r="F171" s="596">
        <f t="shared" si="10"/>
        <v>0</v>
      </c>
      <c r="G171" s="584">
        <v>0</v>
      </c>
      <c r="H171" s="594">
        <f t="shared" si="9"/>
        <v>1</v>
      </c>
      <c r="I171" s="591">
        <v>1708.096</v>
      </c>
      <c r="J171" s="590">
        <f t="shared" ref="J171:J178" si="12">D171</f>
        <v>45142</v>
      </c>
      <c r="K171" s="590" t="s">
        <v>227</v>
      </c>
      <c r="L171" s="592" t="s">
        <v>1750</v>
      </c>
    </row>
    <row r="172" spans="1:12" x14ac:dyDescent="0.2">
      <c r="A172" s="136" t="s">
        <v>216</v>
      </c>
      <c r="B172" s="136" t="s">
        <v>1453</v>
      </c>
      <c r="C172" s="592" t="s">
        <v>1739</v>
      </c>
      <c r="D172" s="590">
        <v>45142</v>
      </c>
      <c r="F172" s="596">
        <f t="shared" si="10"/>
        <v>0</v>
      </c>
      <c r="G172" s="584">
        <v>0</v>
      </c>
      <c r="H172" s="594">
        <f t="shared" si="9"/>
        <v>1</v>
      </c>
      <c r="I172" s="591">
        <v>400.3</v>
      </c>
      <c r="J172" s="590">
        <f t="shared" si="12"/>
        <v>45142</v>
      </c>
      <c r="K172" s="590" t="s">
        <v>227</v>
      </c>
      <c r="L172" s="592" t="s">
        <v>1749</v>
      </c>
    </row>
    <row r="173" spans="1:12" x14ac:dyDescent="0.2">
      <c r="A173" s="136" t="s">
        <v>216</v>
      </c>
      <c r="B173" s="136" t="s">
        <v>1753</v>
      </c>
      <c r="C173" s="592" t="s">
        <v>1738</v>
      </c>
      <c r="D173" s="590">
        <v>45142</v>
      </c>
      <c r="F173" s="596">
        <f t="shared" si="10"/>
        <v>0</v>
      </c>
      <c r="G173" s="584">
        <v>0</v>
      </c>
      <c r="H173" s="594">
        <f t="shared" si="9"/>
        <v>1</v>
      </c>
      <c r="I173" s="591">
        <v>140</v>
      </c>
      <c r="J173" s="590">
        <f t="shared" si="12"/>
        <v>45142</v>
      </c>
      <c r="K173" s="590" t="s">
        <v>227</v>
      </c>
      <c r="L173" s="592" t="s">
        <v>1748</v>
      </c>
    </row>
    <row r="174" spans="1:12" x14ac:dyDescent="0.2">
      <c r="A174" s="136" t="s">
        <v>216</v>
      </c>
      <c r="B174" s="136" t="s">
        <v>1751</v>
      </c>
      <c r="C174" s="592" t="s">
        <v>1737</v>
      </c>
      <c r="D174" s="590">
        <v>45142</v>
      </c>
      <c r="F174" s="596">
        <f t="shared" si="10"/>
        <v>0</v>
      </c>
      <c r="G174" s="584">
        <v>0</v>
      </c>
      <c r="H174" s="594">
        <f t="shared" si="9"/>
        <v>1</v>
      </c>
      <c r="I174" s="591">
        <v>854.5</v>
      </c>
      <c r="J174" s="590">
        <f t="shared" si="12"/>
        <v>45142</v>
      </c>
      <c r="K174" s="590" t="s">
        <v>227</v>
      </c>
      <c r="L174" s="592" t="s">
        <v>1747</v>
      </c>
    </row>
    <row r="175" spans="1:12" x14ac:dyDescent="0.2">
      <c r="A175" s="136" t="s">
        <v>216</v>
      </c>
      <c r="B175" s="136" t="s">
        <v>1332</v>
      </c>
      <c r="C175" s="592" t="s">
        <v>1736</v>
      </c>
      <c r="D175" s="590">
        <v>45142</v>
      </c>
      <c r="F175" s="596">
        <f t="shared" si="10"/>
        <v>0</v>
      </c>
      <c r="G175" s="584">
        <v>0</v>
      </c>
      <c r="H175" s="594">
        <f t="shared" si="9"/>
        <v>1</v>
      </c>
      <c r="I175" s="591">
        <v>1283.04</v>
      </c>
      <c r="J175" s="590">
        <f t="shared" si="12"/>
        <v>45142</v>
      </c>
      <c r="K175" s="590" t="s">
        <v>227</v>
      </c>
      <c r="L175" s="592" t="s">
        <v>1746</v>
      </c>
    </row>
    <row r="176" spans="1:12" x14ac:dyDescent="0.2">
      <c r="A176" s="136" t="s">
        <v>216</v>
      </c>
      <c r="B176" s="136" t="s">
        <v>1752</v>
      </c>
      <c r="C176" s="592" t="s">
        <v>1735</v>
      </c>
      <c r="D176" s="590">
        <v>45142</v>
      </c>
      <c r="F176" s="596">
        <f t="shared" si="10"/>
        <v>0</v>
      </c>
      <c r="G176" s="584">
        <v>0</v>
      </c>
      <c r="H176" s="594">
        <f t="shared" si="9"/>
        <v>1</v>
      </c>
      <c r="I176" s="591">
        <v>4118.3999999999996</v>
      </c>
      <c r="J176" s="590">
        <f t="shared" si="12"/>
        <v>45142</v>
      </c>
      <c r="K176" s="590" t="s">
        <v>227</v>
      </c>
      <c r="L176" s="592" t="s">
        <v>1745</v>
      </c>
    </row>
    <row r="177" spans="1:13" x14ac:dyDescent="0.2">
      <c r="A177" s="136" t="s">
        <v>216</v>
      </c>
      <c r="B177" s="136" t="s">
        <v>1040</v>
      </c>
      <c r="C177" s="592" t="s">
        <v>1734</v>
      </c>
      <c r="D177" s="590">
        <v>45142</v>
      </c>
      <c r="F177" s="596">
        <f t="shared" si="10"/>
        <v>0</v>
      </c>
      <c r="G177" s="584">
        <v>0</v>
      </c>
      <c r="H177" s="594">
        <f t="shared" si="9"/>
        <v>1</v>
      </c>
      <c r="I177" s="591">
        <v>714.92899999999997</v>
      </c>
      <c r="J177" s="590">
        <f t="shared" si="12"/>
        <v>45142</v>
      </c>
      <c r="K177" s="590" t="s">
        <v>227</v>
      </c>
      <c r="L177" s="592" t="s">
        <v>1744</v>
      </c>
    </row>
    <row r="178" spans="1:13" x14ac:dyDescent="0.2">
      <c r="A178" s="136" t="s">
        <v>216</v>
      </c>
      <c r="B178" s="136" t="s">
        <v>1751</v>
      </c>
      <c r="C178" s="592" t="s">
        <v>1732</v>
      </c>
      <c r="D178" s="590">
        <v>45142</v>
      </c>
      <c r="F178" s="596">
        <f t="shared" si="10"/>
        <v>0</v>
      </c>
      <c r="G178" s="584">
        <v>0</v>
      </c>
      <c r="H178" s="594">
        <f t="shared" si="9"/>
        <v>1</v>
      </c>
      <c r="I178" s="591">
        <v>958</v>
      </c>
      <c r="J178" s="590">
        <f t="shared" si="12"/>
        <v>45142</v>
      </c>
      <c r="K178" s="590" t="s">
        <v>227</v>
      </c>
      <c r="L178" s="592" t="s">
        <v>1742</v>
      </c>
    </row>
    <row r="179" spans="1:13" x14ac:dyDescent="0.2">
      <c r="A179" s="136" t="s">
        <v>216</v>
      </c>
      <c r="B179" s="136" t="s">
        <v>2098</v>
      </c>
      <c r="C179" s="592" t="s">
        <v>1963</v>
      </c>
      <c r="D179" s="590">
        <v>45159</v>
      </c>
      <c r="F179" s="596">
        <f t="shared" si="10"/>
        <v>0</v>
      </c>
      <c r="G179" s="584">
        <v>0</v>
      </c>
      <c r="H179" s="594">
        <f t="shared" si="9"/>
        <v>1</v>
      </c>
      <c r="I179" s="591">
        <v>1890.3389999999999</v>
      </c>
      <c r="J179" s="590">
        <f t="shared" ref="J179:J210" si="13">+D179</f>
        <v>45159</v>
      </c>
      <c r="K179" s="590" t="s">
        <v>227</v>
      </c>
      <c r="L179" s="592" t="s">
        <v>2067</v>
      </c>
    </row>
    <row r="180" spans="1:13" x14ac:dyDescent="0.2">
      <c r="A180" s="136" t="s">
        <v>216</v>
      </c>
      <c r="B180" s="136" t="s">
        <v>602</v>
      </c>
      <c r="C180" s="592" t="s">
        <v>1960</v>
      </c>
      <c r="D180" s="590">
        <v>45160</v>
      </c>
      <c r="F180" s="596">
        <f t="shared" si="10"/>
        <v>0</v>
      </c>
      <c r="G180" s="584">
        <v>0</v>
      </c>
      <c r="H180" s="594">
        <f t="shared" si="9"/>
        <v>1</v>
      </c>
      <c r="I180" s="591">
        <v>14775.778</v>
      </c>
      <c r="J180" s="590">
        <f t="shared" si="13"/>
        <v>45160</v>
      </c>
      <c r="K180" s="590" t="s">
        <v>227</v>
      </c>
      <c r="L180" s="592" t="s">
        <v>2064</v>
      </c>
      <c r="M180" s="609" t="s">
        <v>8000</v>
      </c>
    </row>
    <row r="181" spans="1:13" x14ac:dyDescent="0.2">
      <c r="A181" s="136" t="s">
        <v>216</v>
      </c>
      <c r="B181" s="136" t="s">
        <v>385</v>
      </c>
      <c r="C181" s="592" t="s">
        <v>1958</v>
      </c>
      <c r="D181" s="590">
        <v>45160</v>
      </c>
      <c r="F181" s="596">
        <f t="shared" si="10"/>
        <v>0</v>
      </c>
      <c r="G181" s="584">
        <v>0</v>
      </c>
      <c r="H181" s="594">
        <f t="shared" si="9"/>
        <v>1</v>
      </c>
      <c r="I181" s="591">
        <v>233.328</v>
      </c>
      <c r="J181" s="590">
        <f t="shared" si="13"/>
        <v>45160</v>
      </c>
      <c r="K181" s="590" t="s">
        <v>227</v>
      </c>
      <c r="L181" s="592" t="s">
        <v>2062</v>
      </c>
    </row>
    <row r="182" spans="1:13" x14ac:dyDescent="0.2">
      <c r="A182" s="136" t="s">
        <v>216</v>
      </c>
      <c r="B182" s="136" t="s">
        <v>320</v>
      </c>
      <c r="C182" s="592" t="s">
        <v>1957</v>
      </c>
      <c r="D182" s="590">
        <v>45160</v>
      </c>
      <c r="F182" s="596">
        <f t="shared" si="10"/>
        <v>0</v>
      </c>
      <c r="G182" s="584">
        <v>0</v>
      </c>
      <c r="H182" s="594">
        <f t="shared" si="9"/>
        <v>1</v>
      </c>
      <c r="I182" s="591">
        <v>1388.54</v>
      </c>
      <c r="J182" s="590">
        <f t="shared" si="13"/>
        <v>45160</v>
      </c>
      <c r="K182" s="590" t="s">
        <v>227</v>
      </c>
      <c r="L182" s="592" t="s">
        <v>2061</v>
      </c>
    </row>
    <row r="183" spans="1:13" x14ac:dyDescent="0.2">
      <c r="A183" s="136" t="s">
        <v>216</v>
      </c>
      <c r="B183" s="136" t="s">
        <v>1316</v>
      </c>
      <c r="C183" s="592" t="s">
        <v>1956</v>
      </c>
      <c r="D183" s="590">
        <v>45160</v>
      </c>
      <c r="F183" s="596">
        <f t="shared" si="10"/>
        <v>0</v>
      </c>
      <c r="G183" s="584">
        <v>0</v>
      </c>
      <c r="H183" s="594">
        <f t="shared" si="9"/>
        <v>1</v>
      </c>
      <c r="I183" s="591">
        <v>167334.269</v>
      </c>
      <c r="J183" s="590">
        <f t="shared" si="13"/>
        <v>45160</v>
      </c>
      <c r="K183" s="590" t="s">
        <v>227</v>
      </c>
      <c r="L183" s="592" t="s">
        <v>2060</v>
      </c>
    </row>
    <row r="184" spans="1:13" x14ac:dyDescent="0.2">
      <c r="A184" s="136" t="s">
        <v>216</v>
      </c>
      <c r="B184" s="136" t="s">
        <v>1622</v>
      </c>
      <c r="C184" s="592" t="s">
        <v>1955</v>
      </c>
      <c r="D184" s="590">
        <v>45160</v>
      </c>
      <c r="F184" s="596">
        <f t="shared" si="10"/>
        <v>0</v>
      </c>
      <c r="G184" s="584">
        <v>0</v>
      </c>
      <c r="H184" s="594">
        <f t="shared" si="9"/>
        <v>1</v>
      </c>
      <c r="I184" s="591">
        <v>722.14</v>
      </c>
      <c r="J184" s="590">
        <f t="shared" si="13"/>
        <v>45160</v>
      </c>
      <c r="K184" s="590" t="s">
        <v>227</v>
      </c>
      <c r="L184" s="592" t="s">
        <v>2059</v>
      </c>
    </row>
    <row r="185" spans="1:13" x14ac:dyDescent="0.2">
      <c r="A185" s="136" t="s">
        <v>216</v>
      </c>
      <c r="B185" s="136" t="s">
        <v>1204</v>
      </c>
      <c r="C185" s="592" t="s">
        <v>1954</v>
      </c>
      <c r="D185" s="590">
        <v>45160</v>
      </c>
      <c r="F185" s="596">
        <f t="shared" si="10"/>
        <v>0</v>
      </c>
      <c r="G185" s="584">
        <v>0</v>
      </c>
      <c r="H185" s="594">
        <f t="shared" si="9"/>
        <v>1</v>
      </c>
      <c r="I185" s="591">
        <v>1794.9939999999999</v>
      </c>
      <c r="J185" s="590">
        <f t="shared" si="13"/>
        <v>45160</v>
      </c>
      <c r="K185" s="590" t="s">
        <v>227</v>
      </c>
      <c r="L185" s="592" t="s">
        <v>2058</v>
      </c>
    </row>
    <row r="186" spans="1:13" x14ac:dyDescent="0.2">
      <c r="A186" s="136" t="s">
        <v>216</v>
      </c>
      <c r="B186" s="136" t="s">
        <v>2097</v>
      </c>
      <c r="C186" s="592" t="s">
        <v>1953</v>
      </c>
      <c r="D186" s="590">
        <v>45160</v>
      </c>
      <c r="F186" s="596">
        <f t="shared" si="10"/>
        <v>0</v>
      </c>
      <c r="G186" s="584">
        <v>0</v>
      </c>
      <c r="H186" s="594">
        <f t="shared" ref="H186:H249" si="14">IF(E186="",1,0)</f>
        <v>1</v>
      </c>
      <c r="I186" s="591">
        <v>121.08</v>
      </c>
      <c r="J186" s="590">
        <f t="shared" si="13"/>
        <v>45160</v>
      </c>
      <c r="K186" s="590" t="s">
        <v>227</v>
      </c>
      <c r="L186" s="592" t="s">
        <v>2057</v>
      </c>
    </row>
    <row r="187" spans="1:13" x14ac:dyDescent="0.2">
      <c r="A187" s="136" t="s">
        <v>216</v>
      </c>
      <c r="B187" s="136" t="s">
        <v>580</v>
      </c>
      <c r="C187" s="592" t="s">
        <v>1952</v>
      </c>
      <c r="D187" s="590">
        <v>45160</v>
      </c>
      <c r="F187" s="596">
        <f t="shared" si="10"/>
        <v>0</v>
      </c>
      <c r="G187" s="584">
        <v>0</v>
      </c>
      <c r="H187" s="594">
        <f t="shared" si="14"/>
        <v>1</v>
      </c>
      <c r="I187" s="591">
        <v>13813.035</v>
      </c>
      <c r="J187" s="590">
        <f t="shared" si="13"/>
        <v>45160</v>
      </c>
      <c r="K187" s="590" t="s">
        <v>227</v>
      </c>
      <c r="L187" s="592" t="s">
        <v>2056</v>
      </c>
      <c r="M187" s="609" t="s">
        <v>8000</v>
      </c>
    </row>
    <row r="188" spans="1:13" x14ac:dyDescent="0.2">
      <c r="A188" s="136" t="s">
        <v>216</v>
      </c>
      <c r="B188" s="136" t="s">
        <v>2079</v>
      </c>
      <c r="C188" s="592" t="s">
        <v>1951</v>
      </c>
      <c r="D188" s="590">
        <v>45160</v>
      </c>
      <c r="F188" s="596">
        <f t="shared" si="10"/>
        <v>0</v>
      </c>
      <c r="G188" s="584">
        <v>0</v>
      </c>
      <c r="H188" s="594">
        <f t="shared" si="14"/>
        <v>1</v>
      </c>
      <c r="I188" s="591">
        <v>8032.6869999999999</v>
      </c>
      <c r="J188" s="590">
        <f t="shared" si="13"/>
        <v>45160</v>
      </c>
      <c r="K188" s="590" t="s">
        <v>227</v>
      </c>
      <c r="L188" s="592" t="s">
        <v>2055</v>
      </c>
    </row>
    <row r="189" spans="1:13" x14ac:dyDescent="0.2">
      <c r="A189" s="136" t="s">
        <v>216</v>
      </c>
      <c r="B189" s="136" t="s">
        <v>1312</v>
      </c>
      <c r="C189" s="592" t="s">
        <v>1950</v>
      </c>
      <c r="D189" s="590">
        <v>45160</v>
      </c>
      <c r="F189" s="596">
        <f t="shared" si="10"/>
        <v>0</v>
      </c>
      <c r="G189" s="584">
        <v>0</v>
      </c>
      <c r="H189" s="594">
        <f t="shared" si="14"/>
        <v>1</v>
      </c>
      <c r="I189" s="591">
        <v>3084.172</v>
      </c>
      <c r="J189" s="590">
        <f t="shared" si="13"/>
        <v>45160</v>
      </c>
      <c r="K189" s="590" t="s">
        <v>227</v>
      </c>
      <c r="L189" s="592" t="s">
        <v>2054</v>
      </c>
    </row>
    <row r="190" spans="1:13" x14ac:dyDescent="0.2">
      <c r="A190" s="136" t="s">
        <v>216</v>
      </c>
      <c r="B190" s="136" t="s">
        <v>2096</v>
      </c>
      <c r="C190" s="592" t="s">
        <v>1949</v>
      </c>
      <c r="D190" s="590">
        <v>45160</v>
      </c>
      <c r="F190" s="596">
        <f t="shared" si="10"/>
        <v>0</v>
      </c>
      <c r="G190" s="584">
        <v>0</v>
      </c>
      <c r="H190" s="594">
        <f t="shared" si="14"/>
        <v>1</v>
      </c>
      <c r="I190" s="591">
        <v>6569.134</v>
      </c>
      <c r="J190" s="590">
        <f t="shared" si="13"/>
        <v>45160</v>
      </c>
      <c r="K190" s="590" t="s">
        <v>227</v>
      </c>
      <c r="L190" s="592" t="s">
        <v>2053</v>
      </c>
    </row>
    <row r="191" spans="1:13" x14ac:dyDescent="0.2">
      <c r="A191" s="136" t="s">
        <v>216</v>
      </c>
      <c r="B191" s="136" t="s">
        <v>1753</v>
      </c>
      <c r="C191" s="592" t="s">
        <v>1948</v>
      </c>
      <c r="D191" s="590">
        <v>45160</v>
      </c>
      <c r="F191" s="596">
        <f t="shared" si="10"/>
        <v>0</v>
      </c>
      <c r="G191" s="584">
        <v>0</v>
      </c>
      <c r="H191" s="594">
        <f t="shared" si="14"/>
        <v>1</v>
      </c>
      <c r="I191" s="591">
        <v>120</v>
      </c>
      <c r="J191" s="590">
        <f t="shared" si="13"/>
        <v>45160</v>
      </c>
      <c r="K191" s="590" t="s">
        <v>227</v>
      </c>
      <c r="L191" s="592" t="s">
        <v>2052</v>
      </c>
    </row>
    <row r="192" spans="1:13" x14ac:dyDescent="0.2">
      <c r="A192" s="136" t="s">
        <v>216</v>
      </c>
      <c r="B192" s="136" t="s">
        <v>2091</v>
      </c>
      <c r="C192" s="592" t="s">
        <v>1947</v>
      </c>
      <c r="D192" s="590">
        <v>45160</v>
      </c>
      <c r="F192" s="596">
        <f t="shared" si="10"/>
        <v>0</v>
      </c>
      <c r="G192" s="584">
        <v>0</v>
      </c>
      <c r="H192" s="594">
        <f t="shared" si="14"/>
        <v>1</v>
      </c>
      <c r="I192" s="591">
        <v>666.4</v>
      </c>
      <c r="J192" s="590">
        <f t="shared" si="13"/>
        <v>45160</v>
      </c>
      <c r="K192" s="590" t="s">
        <v>227</v>
      </c>
      <c r="L192" s="592" t="s">
        <v>2051</v>
      </c>
    </row>
    <row r="193" spans="1:13" x14ac:dyDescent="0.2">
      <c r="A193" s="136" t="s">
        <v>216</v>
      </c>
      <c r="B193" s="136" t="s">
        <v>1453</v>
      </c>
      <c r="C193" s="592" t="s">
        <v>1946</v>
      </c>
      <c r="D193" s="590">
        <v>45160</v>
      </c>
      <c r="F193" s="596">
        <f t="shared" si="10"/>
        <v>0</v>
      </c>
      <c r="G193" s="584">
        <v>0</v>
      </c>
      <c r="H193" s="594">
        <f t="shared" si="14"/>
        <v>1</v>
      </c>
      <c r="I193" s="591">
        <v>208.8</v>
      </c>
      <c r="J193" s="590">
        <f t="shared" si="13"/>
        <v>45160</v>
      </c>
      <c r="K193" s="590" t="s">
        <v>227</v>
      </c>
      <c r="L193" s="592" t="s">
        <v>2050</v>
      </c>
    </row>
    <row r="194" spans="1:13" x14ac:dyDescent="0.2">
      <c r="A194" s="136" t="s">
        <v>216</v>
      </c>
      <c r="B194" s="136" t="s">
        <v>385</v>
      </c>
      <c r="C194" s="592" t="s">
        <v>1935</v>
      </c>
      <c r="D194" s="590">
        <v>45160</v>
      </c>
      <c r="F194" s="596">
        <f t="shared" ref="F194:F257" si="15">SUM(I194*G194)</f>
        <v>0</v>
      </c>
      <c r="G194" s="584">
        <v>0</v>
      </c>
      <c r="H194" s="594">
        <f t="shared" si="14"/>
        <v>1</v>
      </c>
      <c r="I194" s="591">
        <v>3897.82</v>
      </c>
      <c r="J194" s="590">
        <f t="shared" si="13"/>
        <v>45160</v>
      </c>
      <c r="K194" s="590" t="s">
        <v>227</v>
      </c>
      <c r="L194" s="592" t="s">
        <v>2049</v>
      </c>
    </row>
    <row r="195" spans="1:13" x14ac:dyDescent="0.2">
      <c r="A195" s="136" t="s">
        <v>216</v>
      </c>
      <c r="B195" s="136" t="s">
        <v>1445</v>
      </c>
      <c r="C195" s="592" t="s">
        <v>1934</v>
      </c>
      <c r="D195" s="590">
        <v>45160</v>
      </c>
      <c r="F195" s="596">
        <f t="shared" si="15"/>
        <v>0</v>
      </c>
      <c r="G195" s="584">
        <v>0</v>
      </c>
      <c r="H195" s="594">
        <f t="shared" si="14"/>
        <v>1</v>
      </c>
      <c r="I195" s="591">
        <v>3811.5</v>
      </c>
      <c r="J195" s="590">
        <f t="shared" si="13"/>
        <v>45160</v>
      </c>
      <c r="K195" s="590" t="s">
        <v>227</v>
      </c>
      <c r="L195" s="592" t="s">
        <v>2048</v>
      </c>
    </row>
    <row r="196" spans="1:13" x14ac:dyDescent="0.2">
      <c r="A196" s="136" t="s">
        <v>216</v>
      </c>
      <c r="B196" s="136" t="s">
        <v>1204</v>
      </c>
      <c r="C196" s="592" t="s">
        <v>1932</v>
      </c>
      <c r="D196" s="590">
        <v>45160</v>
      </c>
      <c r="F196" s="596">
        <f t="shared" si="15"/>
        <v>0</v>
      </c>
      <c r="G196" s="584">
        <v>0</v>
      </c>
      <c r="H196" s="594">
        <f t="shared" si="14"/>
        <v>1</v>
      </c>
      <c r="I196" s="591">
        <v>2920.0219999999999</v>
      </c>
      <c r="J196" s="590">
        <f t="shared" si="13"/>
        <v>45160</v>
      </c>
      <c r="K196" s="590" t="s">
        <v>227</v>
      </c>
      <c r="L196" s="592" t="s">
        <v>2047</v>
      </c>
    </row>
    <row r="197" spans="1:13" x14ac:dyDescent="0.2">
      <c r="A197" s="136" t="s">
        <v>216</v>
      </c>
      <c r="B197" s="136" t="s">
        <v>416</v>
      </c>
      <c r="C197" s="592" t="s">
        <v>1930</v>
      </c>
      <c r="D197" s="590">
        <v>45160</v>
      </c>
      <c r="F197" s="596">
        <f t="shared" si="15"/>
        <v>0</v>
      </c>
      <c r="G197" s="584">
        <v>1</v>
      </c>
      <c r="H197" s="594">
        <f t="shared" si="14"/>
        <v>1</v>
      </c>
      <c r="I197" s="591">
        <v>0</v>
      </c>
      <c r="J197" s="590">
        <f t="shared" si="13"/>
        <v>45160</v>
      </c>
      <c r="K197" s="590" t="s">
        <v>227</v>
      </c>
      <c r="L197" s="592" t="s">
        <v>2045</v>
      </c>
    </row>
    <row r="198" spans="1:13" x14ac:dyDescent="0.2">
      <c r="A198" s="136" t="s">
        <v>216</v>
      </c>
      <c r="B198" s="136" t="s">
        <v>385</v>
      </c>
      <c r="C198" s="592" t="s">
        <v>1929</v>
      </c>
      <c r="D198" s="590">
        <v>45160</v>
      </c>
      <c r="F198" s="596">
        <f t="shared" si="15"/>
        <v>0</v>
      </c>
      <c r="G198" s="584">
        <v>0</v>
      </c>
      <c r="H198" s="594">
        <f t="shared" si="14"/>
        <v>1</v>
      </c>
      <c r="I198" s="591">
        <v>221.102</v>
      </c>
      <c r="J198" s="590">
        <f t="shared" si="13"/>
        <v>45160</v>
      </c>
      <c r="K198" s="590" t="s">
        <v>227</v>
      </c>
      <c r="L198" s="592" t="s">
        <v>2044</v>
      </c>
    </row>
    <row r="199" spans="1:13" x14ac:dyDescent="0.2">
      <c r="A199" s="136" t="s">
        <v>216</v>
      </c>
      <c r="B199" s="136" t="s">
        <v>295</v>
      </c>
      <c r="C199" s="592" t="s">
        <v>1928</v>
      </c>
      <c r="D199" s="590">
        <v>45161</v>
      </c>
      <c r="F199" s="596">
        <f t="shared" si="15"/>
        <v>0</v>
      </c>
      <c r="G199" s="584">
        <v>0</v>
      </c>
      <c r="H199" s="594">
        <f t="shared" si="14"/>
        <v>1</v>
      </c>
      <c r="I199" s="591">
        <v>48510</v>
      </c>
      <c r="J199" s="590">
        <f t="shared" si="13"/>
        <v>45161</v>
      </c>
      <c r="K199" s="590" t="s">
        <v>227</v>
      </c>
      <c r="L199" s="592" t="s">
        <v>2043</v>
      </c>
      <c r="M199" s="609" t="s">
        <v>8000</v>
      </c>
    </row>
    <row r="200" spans="1:13" x14ac:dyDescent="0.2">
      <c r="A200" s="136" t="s">
        <v>216</v>
      </c>
      <c r="B200" s="136" t="s">
        <v>2095</v>
      </c>
      <c r="C200" s="592" t="s">
        <v>1927</v>
      </c>
      <c r="D200" s="590">
        <v>45161</v>
      </c>
      <c r="F200" s="596">
        <f t="shared" si="15"/>
        <v>0</v>
      </c>
      <c r="G200" s="584">
        <v>0</v>
      </c>
      <c r="H200" s="594">
        <f t="shared" si="14"/>
        <v>1</v>
      </c>
      <c r="I200" s="591">
        <v>9603.8449999999993</v>
      </c>
      <c r="J200" s="590">
        <f t="shared" si="13"/>
        <v>45161</v>
      </c>
      <c r="K200" s="590" t="s">
        <v>227</v>
      </c>
      <c r="L200" s="592" t="s">
        <v>2042</v>
      </c>
    </row>
    <row r="201" spans="1:13" x14ac:dyDescent="0.2">
      <c r="A201" s="136" t="s">
        <v>216</v>
      </c>
      <c r="B201" s="136" t="s">
        <v>385</v>
      </c>
      <c r="C201" s="592" t="s">
        <v>1926</v>
      </c>
      <c r="D201" s="590">
        <v>45161</v>
      </c>
      <c r="F201" s="596">
        <f t="shared" si="15"/>
        <v>0</v>
      </c>
      <c r="G201" s="584">
        <v>0</v>
      </c>
      <c r="H201" s="594">
        <f t="shared" si="14"/>
        <v>1</v>
      </c>
      <c r="I201" s="591">
        <v>480.52</v>
      </c>
      <c r="J201" s="590">
        <f t="shared" si="13"/>
        <v>45161</v>
      </c>
      <c r="K201" s="590" t="s">
        <v>227</v>
      </c>
      <c r="L201" s="592" t="s">
        <v>2041</v>
      </c>
    </row>
    <row r="202" spans="1:13" x14ac:dyDescent="0.2">
      <c r="A202" s="136" t="s">
        <v>216</v>
      </c>
      <c r="B202" s="136" t="s">
        <v>385</v>
      </c>
      <c r="C202" s="592" t="s">
        <v>1922</v>
      </c>
      <c r="D202" s="590">
        <v>45161</v>
      </c>
      <c r="F202" s="596">
        <f t="shared" si="15"/>
        <v>0</v>
      </c>
      <c r="G202" s="584">
        <v>0</v>
      </c>
      <c r="H202" s="594">
        <f t="shared" si="14"/>
        <v>1</v>
      </c>
      <c r="I202" s="591">
        <v>953</v>
      </c>
      <c r="J202" s="590">
        <f t="shared" si="13"/>
        <v>45161</v>
      </c>
      <c r="K202" s="590" t="s">
        <v>227</v>
      </c>
      <c r="L202" s="592" t="s">
        <v>2040</v>
      </c>
    </row>
    <row r="203" spans="1:13" x14ac:dyDescent="0.2">
      <c r="A203" s="136" t="s">
        <v>216</v>
      </c>
      <c r="B203" s="136" t="s">
        <v>1337</v>
      </c>
      <c r="C203" s="592" t="s">
        <v>1921</v>
      </c>
      <c r="D203" s="590">
        <v>45161</v>
      </c>
      <c r="F203" s="596">
        <f t="shared" si="15"/>
        <v>0</v>
      </c>
      <c r="G203" s="584">
        <v>0</v>
      </c>
      <c r="H203" s="594">
        <f t="shared" si="14"/>
        <v>1</v>
      </c>
      <c r="I203" s="591">
        <v>1421.8030000000001</v>
      </c>
      <c r="J203" s="590">
        <f t="shared" si="13"/>
        <v>45161</v>
      </c>
      <c r="K203" s="590" t="s">
        <v>227</v>
      </c>
      <c r="L203" s="592" t="s">
        <v>2039</v>
      </c>
      <c r="M203" s="609" t="s">
        <v>8000</v>
      </c>
    </row>
    <row r="204" spans="1:13" x14ac:dyDescent="0.2">
      <c r="A204" s="136" t="s">
        <v>216</v>
      </c>
      <c r="B204" s="136" t="s">
        <v>1676</v>
      </c>
      <c r="C204" s="592" t="s">
        <v>1920</v>
      </c>
      <c r="D204" s="590">
        <v>45161</v>
      </c>
      <c r="F204" s="596">
        <f t="shared" si="15"/>
        <v>0</v>
      </c>
      <c r="G204" s="584">
        <v>0</v>
      </c>
      <c r="H204" s="594">
        <f t="shared" si="14"/>
        <v>1</v>
      </c>
      <c r="I204" s="591">
        <v>99.555999999999997</v>
      </c>
      <c r="J204" s="590">
        <f t="shared" si="13"/>
        <v>45161</v>
      </c>
      <c r="K204" s="590" t="s">
        <v>227</v>
      </c>
      <c r="L204" s="592" t="s">
        <v>2038</v>
      </c>
    </row>
    <row r="205" spans="1:13" x14ac:dyDescent="0.2">
      <c r="A205" s="136" t="s">
        <v>216</v>
      </c>
      <c r="B205" s="136" t="s">
        <v>1451</v>
      </c>
      <c r="C205" s="592" t="s">
        <v>1919</v>
      </c>
      <c r="D205" s="590">
        <v>45161</v>
      </c>
      <c r="F205" s="596">
        <f t="shared" si="15"/>
        <v>0</v>
      </c>
      <c r="G205" s="584">
        <v>0</v>
      </c>
      <c r="H205" s="594">
        <f t="shared" si="14"/>
        <v>1</v>
      </c>
      <c r="I205" s="591">
        <v>24255</v>
      </c>
      <c r="J205" s="590">
        <f t="shared" si="13"/>
        <v>45161</v>
      </c>
      <c r="K205" s="590" t="s">
        <v>227</v>
      </c>
      <c r="L205" s="592" t="s">
        <v>2037</v>
      </c>
      <c r="M205" s="609" t="s">
        <v>8000</v>
      </c>
    </row>
    <row r="206" spans="1:13" x14ac:dyDescent="0.2">
      <c r="A206" s="136" t="s">
        <v>216</v>
      </c>
      <c r="B206" s="136" t="s">
        <v>1451</v>
      </c>
      <c r="C206" s="592" t="s">
        <v>1918</v>
      </c>
      <c r="D206" s="590">
        <v>45161</v>
      </c>
      <c r="F206" s="596">
        <f t="shared" si="15"/>
        <v>0</v>
      </c>
      <c r="G206" s="584">
        <v>0</v>
      </c>
      <c r="H206" s="594">
        <f t="shared" si="14"/>
        <v>1</v>
      </c>
      <c r="I206" s="591">
        <v>24255</v>
      </c>
      <c r="J206" s="590">
        <f t="shared" si="13"/>
        <v>45161</v>
      </c>
      <c r="K206" s="590" t="s">
        <v>227</v>
      </c>
      <c r="L206" s="592" t="s">
        <v>2036</v>
      </c>
      <c r="M206" s="609" t="s">
        <v>8000</v>
      </c>
    </row>
    <row r="207" spans="1:13" x14ac:dyDescent="0.2">
      <c r="A207" s="136" t="s">
        <v>216</v>
      </c>
      <c r="B207" s="136" t="s">
        <v>1451</v>
      </c>
      <c r="C207" s="592" t="s">
        <v>1917</v>
      </c>
      <c r="D207" s="590">
        <v>45161</v>
      </c>
      <c r="F207" s="596">
        <f t="shared" si="15"/>
        <v>0</v>
      </c>
      <c r="G207" s="584">
        <v>0</v>
      </c>
      <c r="H207" s="594">
        <f t="shared" si="14"/>
        <v>1</v>
      </c>
      <c r="I207" s="591">
        <v>24255</v>
      </c>
      <c r="J207" s="590">
        <f t="shared" si="13"/>
        <v>45161</v>
      </c>
      <c r="K207" s="590" t="s">
        <v>227</v>
      </c>
      <c r="L207" s="592" t="s">
        <v>2035</v>
      </c>
      <c r="M207" s="609" t="s">
        <v>8000</v>
      </c>
    </row>
    <row r="208" spans="1:13" x14ac:dyDescent="0.2">
      <c r="A208" s="136" t="s">
        <v>216</v>
      </c>
      <c r="B208" s="136" t="s">
        <v>1451</v>
      </c>
      <c r="C208" s="592" t="s">
        <v>1916</v>
      </c>
      <c r="D208" s="590">
        <v>45161</v>
      </c>
      <c r="F208" s="596">
        <f t="shared" si="15"/>
        <v>0</v>
      </c>
      <c r="G208" s="584">
        <v>0</v>
      </c>
      <c r="H208" s="594">
        <f t="shared" si="14"/>
        <v>1</v>
      </c>
      <c r="I208" s="591">
        <v>24721.881000000001</v>
      </c>
      <c r="J208" s="590">
        <f t="shared" si="13"/>
        <v>45161</v>
      </c>
      <c r="K208" s="590" t="s">
        <v>227</v>
      </c>
      <c r="L208" s="592" t="s">
        <v>2034</v>
      </c>
      <c r="M208" s="609" t="s">
        <v>8000</v>
      </c>
    </row>
    <row r="209" spans="1:13" x14ac:dyDescent="0.2">
      <c r="A209" s="136" t="s">
        <v>216</v>
      </c>
      <c r="B209" s="136" t="s">
        <v>385</v>
      </c>
      <c r="C209" s="592" t="s">
        <v>1915</v>
      </c>
      <c r="D209" s="590">
        <v>45161</v>
      </c>
      <c r="F209" s="596">
        <f t="shared" si="15"/>
        <v>0</v>
      </c>
      <c r="G209" s="584">
        <v>0</v>
      </c>
      <c r="H209" s="594">
        <f t="shared" si="14"/>
        <v>1</v>
      </c>
      <c r="I209" s="591">
        <v>600</v>
      </c>
      <c r="J209" s="590">
        <f t="shared" si="13"/>
        <v>45161</v>
      </c>
      <c r="K209" s="590" t="s">
        <v>227</v>
      </c>
      <c r="L209" s="592" t="s">
        <v>2033</v>
      </c>
    </row>
    <row r="210" spans="1:13" x14ac:dyDescent="0.2">
      <c r="A210" s="136" t="s">
        <v>216</v>
      </c>
      <c r="B210" s="136" t="s">
        <v>320</v>
      </c>
      <c r="C210" s="592" t="s">
        <v>1914</v>
      </c>
      <c r="D210" s="590">
        <v>45161</v>
      </c>
      <c r="F210" s="596">
        <f t="shared" si="15"/>
        <v>0</v>
      </c>
      <c r="G210" s="584">
        <v>0</v>
      </c>
      <c r="H210" s="594">
        <f t="shared" si="14"/>
        <v>1</v>
      </c>
      <c r="I210" s="591">
        <v>694.11599999999999</v>
      </c>
      <c r="J210" s="590">
        <f t="shared" si="13"/>
        <v>45161</v>
      </c>
      <c r="K210" s="590" t="s">
        <v>227</v>
      </c>
      <c r="L210" s="592" t="s">
        <v>2032</v>
      </c>
    </row>
    <row r="211" spans="1:13" x14ac:dyDescent="0.2">
      <c r="A211" s="136" t="s">
        <v>216</v>
      </c>
      <c r="B211" s="136" t="s">
        <v>602</v>
      </c>
      <c r="C211" s="592" t="s">
        <v>1913</v>
      </c>
      <c r="D211" s="590">
        <v>45162</v>
      </c>
      <c r="F211" s="596">
        <f t="shared" si="15"/>
        <v>0</v>
      </c>
      <c r="G211" s="584">
        <v>0</v>
      </c>
      <c r="H211" s="594">
        <f t="shared" si="14"/>
        <v>1</v>
      </c>
      <c r="I211" s="591">
        <v>22148.328000000001</v>
      </c>
      <c r="J211" s="590">
        <f t="shared" ref="J211:J245" si="16">+D211</f>
        <v>45162</v>
      </c>
      <c r="K211" s="590" t="s">
        <v>227</v>
      </c>
      <c r="L211" s="592" t="s">
        <v>2031</v>
      </c>
      <c r="M211" s="609" t="s">
        <v>8000</v>
      </c>
    </row>
    <row r="212" spans="1:13" x14ac:dyDescent="0.2">
      <c r="A212" s="136" t="s">
        <v>216</v>
      </c>
      <c r="B212" s="136" t="s">
        <v>2094</v>
      </c>
      <c r="C212" s="592" t="s">
        <v>1912</v>
      </c>
      <c r="D212" s="590">
        <v>45166</v>
      </c>
      <c r="F212" s="596">
        <f t="shared" si="15"/>
        <v>0</v>
      </c>
      <c r="G212" s="584">
        <v>0</v>
      </c>
      <c r="H212" s="594">
        <f t="shared" si="14"/>
        <v>1</v>
      </c>
      <c r="I212" s="591">
        <v>7720</v>
      </c>
      <c r="J212" s="590">
        <f t="shared" si="16"/>
        <v>45166</v>
      </c>
      <c r="K212" s="590" t="s">
        <v>227</v>
      </c>
      <c r="L212" s="592" t="s">
        <v>2030</v>
      </c>
    </row>
    <row r="213" spans="1:13" x14ac:dyDescent="0.2">
      <c r="A213" s="136" t="s">
        <v>216</v>
      </c>
      <c r="B213" s="136" t="s">
        <v>385</v>
      </c>
      <c r="C213" s="592" t="s">
        <v>1911</v>
      </c>
      <c r="D213" s="590">
        <v>45166</v>
      </c>
      <c r="F213" s="596">
        <f t="shared" si="15"/>
        <v>0</v>
      </c>
      <c r="G213" s="584">
        <v>0</v>
      </c>
      <c r="H213" s="594">
        <f t="shared" si="14"/>
        <v>1</v>
      </c>
      <c r="I213" s="591">
        <v>12633.785</v>
      </c>
      <c r="J213" s="590">
        <f t="shared" si="16"/>
        <v>45166</v>
      </c>
      <c r="K213" s="590" t="s">
        <v>227</v>
      </c>
      <c r="L213" s="592" t="s">
        <v>2029</v>
      </c>
    </row>
    <row r="214" spans="1:13" x14ac:dyDescent="0.2">
      <c r="A214" s="136" t="s">
        <v>216</v>
      </c>
      <c r="B214" s="136" t="s">
        <v>1205</v>
      </c>
      <c r="C214" s="592" t="s">
        <v>1910</v>
      </c>
      <c r="D214" s="590">
        <v>45166</v>
      </c>
      <c r="F214" s="596">
        <f t="shared" si="15"/>
        <v>0</v>
      </c>
      <c r="G214" s="584">
        <v>0</v>
      </c>
      <c r="H214" s="594">
        <f t="shared" si="14"/>
        <v>1</v>
      </c>
      <c r="I214" s="591">
        <v>397.2</v>
      </c>
      <c r="J214" s="590">
        <f t="shared" si="16"/>
        <v>45166</v>
      </c>
      <c r="K214" s="590" t="s">
        <v>227</v>
      </c>
      <c r="L214" s="592" t="s">
        <v>2028</v>
      </c>
    </row>
    <row r="215" spans="1:13" x14ac:dyDescent="0.2">
      <c r="A215" s="136" t="s">
        <v>216</v>
      </c>
      <c r="B215" s="136" t="s">
        <v>580</v>
      </c>
      <c r="C215" s="592" t="s">
        <v>1909</v>
      </c>
      <c r="D215" s="590">
        <v>45166</v>
      </c>
      <c r="F215" s="596">
        <f t="shared" si="15"/>
        <v>0</v>
      </c>
      <c r="G215" s="584">
        <v>0</v>
      </c>
      <c r="H215" s="594">
        <f t="shared" si="14"/>
        <v>1</v>
      </c>
      <c r="I215" s="591">
        <v>14731.953</v>
      </c>
      <c r="J215" s="590">
        <f t="shared" si="16"/>
        <v>45166</v>
      </c>
      <c r="K215" s="590" t="s">
        <v>227</v>
      </c>
      <c r="L215" s="592" t="s">
        <v>2027</v>
      </c>
      <c r="M215" s="609" t="s">
        <v>8000</v>
      </c>
    </row>
    <row r="216" spans="1:13" x14ac:dyDescent="0.2">
      <c r="A216" s="136" t="s">
        <v>216</v>
      </c>
      <c r="B216" s="136" t="s">
        <v>2093</v>
      </c>
      <c r="C216" s="592" t="s">
        <v>1907</v>
      </c>
      <c r="D216" s="590">
        <v>45166</v>
      </c>
      <c r="F216" s="596">
        <f t="shared" si="15"/>
        <v>0</v>
      </c>
      <c r="G216" s="584">
        <v>0</v>
      </c>
      <c r="H216" s="594">
        <f t="shared" si="14"/>
        <v>1</v>
      </c>
      <c r="I216" s="591">
        <v>3245.4780000000001</v>
      </c>
      <c r="J216" s="590">
        <f t="shared" si="16"/>
        <v>45166</v>
      </c>
      <c r="K216" s="590" t="s">
        <v>227</v>
      </c>
      <c r="L216" s="592" t="s">
        <v>2026</v>
      </c>
    </row>
    <row r="217" spans="1:13" x14ac:dyDescent="0.2">
      <c r="A217" s="136" t="s">
        <v>216</v>
      </c>
      <c r="B217" s="136" t="s">
        <v>1204</v>
      </c>
      <c r="C217" s="592" t="s">
        <v>1906</v>
      </c>
      <c r="D217" s="590">
        <v>45166</v>
      </c>
      <c r="F217" s="596">
        <f t="shared" si="15"/>
        <v>0</v>
      </c>
      <c r="G217" s="584">
        <v>0</v>
      </c>
      <c r="H217" s="594">
        <f t="shared" si="14"/>
        <v>1</v>
      </c>
      <c r="I217" s="591">
        <v>789.55</v>
      </c>
      <c r="J217" s="590">
        <f t="shared" si="16"/>
        <v>45166</v>
      </c>
      <c r="K217" s="590" t="s">
        <v>227</v>
      </c>
      <c r="L217" s="592" t="s">
        <v>2025</v>
      </c>
    </row>
    <row r="218" spans="1:13" x14ac:dyDescent="0.2">
      <c r="A218" s="136" t="s">
        <v>216</v>
      </c>
      <c r="B218" s="136" t="s">
        <v>1445</v>
      </c>
      <c r="C218" s="592" t="s">
        <v>1905</v>
      </c>
      <c r="D218" s="590">
        <v>45166</v>
      </c>
      <c r="F218" s="596">
        <f t="shared" si="15"/>
        <v>0</v>
      </c>
      <c r="G218" s="584">
        <v>0</v>
      </c>
      <c r="H218" s="594">
        <f t="shared" si="14"/>
        <v>1</v>
      </c>
      <c r="I218" s="591">
        <v>3168</v>
      </c>
      <c r="J218" s="590">
        <f t="shared" si="16"/>
        <v>45166</v>
      </c>
      <c r="K218" s="590" t="s">
        <v>227</v>
      </c>
      <c r="L218" s="592" t="s">
        <v>2024</v>
      </c>
    </row>
    <row r="219" spans="1:13" x14ac:dyDescent="0.2">
      <c r="A219" s="136" t="s">
        <v>216</v>
      </c>
      <c r="B219" s="136" t="s">
        <v>2092</v>
      </c>
      <c r="C219" s="592" t="s">
        <v>1902</v>
      </c>
      <c r="D219" s="590">
        <v>45166</v>
      </c>
      <c r="F219" s="596">
        <f t="shared" si="15"/>
        <v>0</v>
      </c>
      <c r="G219" s="584">
        <v>0</v>
      </c>
      <c r="H219" s="594">
        <f t="shared" si="14"/>
        <v>1</v>
      </c>
      <c r="I219" s="591">
        <v>1554.4269999999999</v>
      </c>
      <c r="J219" s="590">
        <f t="shared" si="16"/>
        <v>45166</v>
      </c>
      <c r="K219" s="590" t="s">
        <v>227</v>
      </c>
      <c r="L219" s="592" t="s">
        <v>2023</v>
      </c>
    </row>
    <row r="220" spans="1:13" x14ac:dyDescent="0.2">
      <c r="A220" s="136" t="s">
        <v>216</v>
      </c>
      <c r="B220" s="136" t="s">
        <v>2091</v>
      </c>
      <c r="C220" s="592" t="s">
        <v>1901</v>
      </c>
      <c r="D220" s="590">
        <v>45166</v>
      </c>
      <c r="F220" s="596">
        <f t="shared" si="15"/>
        <v>0</v>
      </c>
      <c r="G220" s="584">
        <v>0</v>
      </c>
      <c r="H220" s="594">
        <f t="shared" si="14"/>
        <v>1</v>
      </c>
      <c r="I220" s="591">
        <v>6801.5969999999998</v>
      </c>
      <c r="J220" s="590">
        <f t="shared" si="16"/>
        <v>45166</v>
      </c>
      <c r="K220" s="590" t="s">
        <v>227</v>
      </c>
      <c r="L220" s="592" t="s">
        <v>2022</v>
      </c>
    </row>
    <row r="221" spans="1:13" x14ac:dyDescent="0.2">
      <c r="A221" s="136" t="s">
        <v>216</v>
      </c>
      <c r="B221" s="136" t="s">
        <v>602</v>
      </c>
      <c r="C221" s="592" t="s">
        <v>1900</v>
      </c>
      <c r="D221" s="590">
        <v>45166</v>
      </c>
      <c r="F221" s="596">
        <f t="shared" si="15"/>
        <v>0</v>
      </c>
      <c r="G221" s="584">
        <v>0</v>
      </c>
      <c r="H221" s="594">
        <f t="shared" si="14"/>
        <v>1</v>
      </c>
      <c r="I221" s="591">
        <v>21057.29</v>
      </c>
      <c r="J221" s="590">
        <f t="shared" si="16"/>
        <v>45166</v>
      </c>
      <c r="K221" s="590" t="s">
        <v>227</v>
      </c>
      <c r="L221" s="592" t="s">
        <v>2021</v>
      </c>
      <c r="M221" s="609" t="s">
        <v>8000</v>
      </c>
    </row>
    <row r="222" spans="1:13" x14ac:dyDescent="0.2">
      <c r="A222" s="136" t="s">
        <v>216</v>
      </c>
      <c r="B222" s="136" t="s">
        <v>602</v>
      </c>
      <c r="C222" s="592" t="s">
        <v>1899</v>
      </c>
      <c r="D222" s="590">
        <v>45166</v>
      </c>
      <c r="F222" s="596">
        <f t="shared" si="15"/>
        <v>0</v>
      </c>
      <c r="G222" s="584">
        <v>0</v>
      </c>
      <c r="H222" s="594">
        <f t="shared" si="14"/>
        <v>1</v>
      </c>
      <c r="I222" s="591">
        <v>28704.455000000002</v>
      </c>
      <c r="J222" s="590">
        <f t="shared" si="16"/>
        <v>45166</v>
      </c>
      <c r="K222" s="590" t="s">
        <v>227</v>
      </c>
      <c r="L222" s="592" t="s">
        <v>2020</v>
      </c>
      <c r="M222" s="609" t="s">
        <v>8000</v>
      </c>
    </row>
    <row r="223" spans="1:13" x14ac:dyDescent="0.2">
      <c r="A223" s="136" t="s">
        <v>216</v>
      </c>
      <c r="B223" s="136" t="s">
        <v>1451</v>
      </c>
      <c r="C223" s="592" t="s">
        <v>1898</v>
      </c>
      <c r="D223" s="590">
        <v>45166</v>
      </c>
      <c r="F223" s="596">
        <f t="shared" si="15"/>
        <v>0</v>
      </c>
      <c r="G223" s="584">
        <v>0</v>
      </c>
      <c r="H223" s="594">
        <f t="shared" si="14"/>
        <v>1</v>
      </c>
      <c r="I223" s="591">
        <v>22770</v>
      </c>
      <c r="J223" s="590">
        <f t="shared" si="16"/>
        <v>45166</v>
      </c>
      <c r="K223" s="590" t="s">
        <v>227</v>
      </c>
      <c r="L223" s="592" t="s">
        <v>2019</v>
      </c>
      <c r="M223" s="609" t="s">
        <v>8000</v>
      </c>
    </row>
    <row r="224" spans="1:13" x14ac:dyDescent="0.2">
      <c r="A224" s="136" t="s">
        <v>216</v>
      </c>
      <c r="B224" s="136" t="s">
        <v>1451</v>
      </c>
      <c r="C224" s="592" t="s">
        <v>1897</v>
      </c>
      <c r="D224" s="590">
        <v>45166</v>
      </c>
      <c r="F224" s="596">
        <f t="shared" si="15"/>
        <v>0</v>
      </c>
      <c r="G224" s="584">
        <v>0</v>
      </c>
      <c r="H224" s="594">
        <f t="shared" si="14"/>
        <v>1</v>
      </c>
      <c r="I224" s="591">
        <v>22770</v>
      </c>
      <c r="J224" s="590">
        <f t="shared" si="16"/>
        <v>45166</v>
      </c>
      <c r="K224" s="590" t="s">
        <v>227</v>
      </c>
      <c r="L224" s="592" t="s">
        <v>2018</v>
      </c>
      <c r="M224" s="609" t="s">
        <v>8000</v>
      </c>
    </row>
    <row r="225" spans="1:13" x14ac:dyDescent="0.2">
      <c r="A225" s="136" t="s">
        <v>216</v>
      </c>
      <c r="B225" s="136" t="s">
        <v>1451</v>
      </c>
      <c r="C225" s="592" t="s">
        <v>1896</v>
      </c>
      <c r="D225" s="590">
        <v>45166</v>
      </c>
      <c r="F225" s="596">
        <f t="shared" si="15"/>
        <v>0</v>
      </c>
      <c r="G225" s="584">
        <v>0</v>
      </c>
      <c r="H225" s="594">
        <f t="shared" si="14"/>
        <v>1</v>
      </c>
      <c r="I225" s="591">
        <v>23983.146000000001</v>
      </c>
      <c r="J225" s="590">
        <f t="shared" si="16"/>
        <v>45166</v>
      </c>
      <c r="K225" s="590" t="s">
        <v>227</v>
      </c>
      <c r="L225" s="592" t="s">
        <v>2017</v>
      </c>
      <c r="M225" s="609" t="s">
        <v>8000</v>
      </c>
    </row>
    <row r="226" spans="1:13" x14ac:dyDescent="0.2">
      <c r="A226" s="136" t="s">
        <v>216</v>
      </c>
      <c r="B226" s="136" t="s">
        <v>2090</v>
      </c>
      <c r="C226" s="592" t="s">
        <v>1895</v>
      </c>
      <c r="D226" s="590">
        <v>45166</v>
      </c>
      <c r="F226" s="596">
        <f t="shared" si="15"/>
        <v>0</v>
      </c>
      <c r="G226" s="584">
        <v>0</v>
      </c>
      <c r="H226" s="594">
        <f t="shared" si="14"/>
        <v>1</v>
      </c>
      <c r="I226" s="591">
        <v>1135.3240000000001</v>
      </c>
      <c r="J226" s="590">
        <f t="shared" si="16"/>
        <v>45166</v>
      </c>
      <c r="K226" s="590" t="s">
        <v>227</v>
      </c>
      <c r="L226" s="592" t="s">
        <v>2016</v>
      </c>
    </row>
    <row r="227" spans="1:13" x14ac:dyDescent="0.2">
      <c r="A227" s="136" t="s">
        <v>216</v>
      </c>
      <c r="B227" s="136" t="s">
        <v>385</v>
      </c>
      <c r="C227" s="592" t="s">
        <v>1894</v>
      </c>
      <c r="D227" s="590">
        <v>45166</v>
      </c>
      <c r="F227" s="596">
        <f t="shared" si="15"/>
        <v>0</v>
      </c>
      <c r="G227" s="584">
        <v>0</v>
      </c>
      <c r="H227" s="594">
        <f t="shared" si="14"/>
        <v>1</v>
      </c>
      <c r="I227" s="591">
        <v>577.55999999999995</v>
      </c>
      <c r="J227" s="590">
        <f t="shared" si="16"/>
        <v>45166</v>
      </c>
      <c r="K227" s="590" t="s">
        <v>227</v>
      </c>
      <c r="L227" s="592" t="s">
        <v>2015</v>
      </c>
    </row>
    <row r="228" spans="1:13" x14ac:dyDescent="0.2">
      <c r="A228" s="136" t="s">
        <v>216</v>
      </c>
      <c r="B228" s="136" t="s">
        <v>1338</v>
      </c>
      <c r="C228" s="592" t="s">
        <v>1893</v>
      </c>
      <c r="D228" s="590">
        <v>45166</v>
      </c>
      <c r="F228" s="596">
        <f t="shared" si="15"/>
        <v>0</v>
      </c>
      <c r="G228" s="584">
        <v>0</v>
      </c>
      <c r="H228" s="594">
        <f t="shared" si="14"/>
        <v>1</v>
      </c>
      <c r="I228" s="591">
        <v>955</v>
      </c>
      <c r="J228" s="590">
        <f t="shared" si="16"/>
        <v>45166</v>
      </c>
      <c r="K228" s="590" t="s">
        <v>227</v>
      </c>
      <c r="L228" s="592" t="s">
        <v>2014</v>
      </c>
    </row>
    <row r="229" spans="1:13" x14ac:dyDescent="0.2">
      <c r="A229" s="136" t="s">
        <v>216</v>
      </c>
      <c r="B229" s="136" t="s">
        <v>1312</v>
      </c>
      <c r="C229" s="592" t="s">
        <v>1892</v>
      </c>
      <c r="D229" s="590">
        <v>45166</v>
      </c>
      <c r="F229" s="596">
        <f t="shared" si="15"/>
        <v>0</v>
      </c>
      <c r="G229" s="584">
        <v>0</v>
      </c>
      <c r="H229" s="594">
        <f t="shared" si="14"/>
        <v>1</v>
      </c>
      <c r="I229" s="591">
        <v>1274.328</v>
      </c>
      <c r="J229" s="590">
        <f t="shared" si="16"/>
        <v>45166</v>
      </c>
      <c r="K229" s="590" t="s">
        <v>227</v>
      </c>
      <c r="L229" s="592" t="s">
        <v>2013</v>
      </c>
    </row>
    <row r="230" spans="1:13" x14ac:dyDescent="0.2">
      <c r="A230" s="136" t="s">
        <v>216</v>
      </c>
      <c r="B230" s="136" t="s">
        <v>385</v>
      </c>
      <c r="C230" s="592" t="s">
        <v>1891</v>
      </c>
      <c r="D230" s="590">
        <v>45166</v>
      </c>
      <c r="F230" s="596">
        <f t="shared" si="15"/>
        <v>0</v>
      </c>
      <c r="G230" s="584">
        <v>0</v>
      </c>
      <c r="H230" s="594">
        <f t="shared" si="14"/>
        <v>1</v>
      </c>
      <c r="I230" s="591">
        <v>400</v>
      </c>
      <c r="J230" s="590">
        <f t="shared" si="16"/>
        <v>45166</v>
      </c>
      <c r="K230" s="590" t="s">
        <v>227</v>
      </c>
      <c r="L230" s="592" t="s">
        <v>2012</v>
      </c>
    </row>
    <row r="231" spans="1:13" x14ac:dyDescent="0.2">
      <c r="A231" s="136" t="s">
        <v>216</v>
      </c>
      <c r="B231" s="136" t="s">
        <v>2089</v>
      </c>
      <c r="C231" s="592" t="s">
        <v>1890</v>
      </c>
      <c r="D231" s="590">
        <v>45166</v>
      </c>
      <c r="F231" s="596">
        <f t="shared" si="15"/>
        <v>0</v>
      </c>
      <c r="G231" s="584">
        <v>0</v>
      </c>
      <c r="H231" s="594">
        <f t="shared" si="14"/>
        <v>1</v>
      </c>
      <c r="I231" s="591">
        <v>7037.5140000000001</v>
      </c>
      <c r="J231" s="590">
        <f t="shared" si="16"/>
        <v>45166</v>
      </c>
      <c r="K231" s="590" t="s">
        <v>227</v>
      </c>
      <c r="L231" s="592" t="s">
        <v>2011</v>
      </c>
    </row>
    <row r="232" spans="1:13" x14ac:dyDescent="0.2">
      <c r="A232" s="136" t="s">
        <v>216</v>
      </c>
      <c r="B232" s="136" t="s">
        <v>2088</v>
      </c>
      <c r="C232" s="592" t="s">
        <v>1889</v>
      </c>
      <c r="D232" s="590">
        <v>45166</v>
      </c>
      <c r="F232" s="596">
        <f t="shared" si="15"/>
        <v>0</v>
      </c>
      <c r="G232" s="584">
        <v>0</v>
      </c>
      <c r="H232" s="594">
        <f t="shared" si="14"/>
        <v>1</v>
      </c>
      <c r="I232" s="591">
        <v>112</v>
      </c>
      <c r="J232" s="590">
        <f t="shared" si="16"/>
        <v>45166</v>
      </c>
      <c r="K232" s="590" t="s">
        <v>227</v>
      </c>
      <c r="L232" s="592" t="s">
        <v>2010</v>
      </c>
    </row>
    <row r="233" spans="1:13" x14ac:dyDescent="0.2">
      <c r="A233" s="136" t="s">
        <v>216</v>
      </c>
      <c r="B233" s="136" t="s">
        <v>2087</v>
      </c>
      <c r="C233" s="592" t="s">
        <v>1888</v>
      </c>
      <c r="D233" s="590">
        <v>45166</v>
      </c>
      <c r="F233" s="596">
        <f t="shared" si="15"/>
        <v>0</v>
      </c>
      <c r="G233" s="584">
        <v>0</v>
      </c>
      <c r="H233" s="594">
        <f t="shared" si="14"/>
        <v>1</v>
      </c>
      <c r="I233" s="591">
        <v>1820.366</v>
      </c>
      <c r="J233" s="590">
        <f t="shared" si="16"/>
        <v>45166</v>
      </c>
      <c r="K233" s="590" t="s">
        <v>227</v>
      </c>
      <c r="L233" s="592" t="s">
        <v>2009</v>
      </c>
    </row>
    <row r="234" spans="1:13" x14ac:dyDescent="0.2">
      <c r="A234" s="136" t="s">
        <v>216</v>
      </c>
      <c r="B234" s="136" t="s">
        <v>2086</v>
      </c>
      <c r="C234" s="592" t="s">
        <v>1887</v>
      </c>
      <c r="D234" s="590">
        <v>45167</v>
      </c>
      <c r="F234" s="596">
        <f t="shared" si="15"/>
        <v>0</v>
      </c>
      <c r="G234" s="584">
        <v>0</v>
      </c>
      <c r="H234" s="594">
        <f t="shared" si="14"/>
        <v>1</v>
      </c>
      <c r="I234" s="591">
        <v>4830.2280000000001</v>
      </c>
      <c r="J234" s="590">
        <f t="shared" si="16"/>
        <v>45167</v>
      </c>
      <c r="K234" s="590" t="s">
        <v>227</v>
      </c>
      <c r="L234" s="592" t="s">
        <v>2008</v>
      </c>
    </row>
    <row r="235" spans="1:13" x14ac:dyDescent="0.2">
      <c r="A235" s="136" t="s">
        <v>216</v>
      </c>
      <c r="B235" s="136" t="s">
        <v>1337</v>
      </c>
      <c r="C235" s="592" t="s">
        <v>1886</v>
      </c>
      <c r="D235" s="590">
        <v>45167</v>
      </c>
      <c r="F235" s="596">
        <f t="shared" si="15"/>
        <v>0</v>
      </c>
      <c r="G235" s="584">
        <v>0</v>
      </c>
      <c r="H235" s="594">
        <f t="shared" si="14"/>
        <v>1</v>
      </c>
      <c r="I235" s="591">
        <v>824.67399999999998</v>
      </c>
      <c r="J235" s="590">
        <f t="shared" si="16"/>
        <v>45167</v>
      </c>
      <c r="K235" s="590" t="s">
        <v>227</v>
      </c>
      <c r="L235" s="592" t="s">
        <v>2007</v>
      </c>
      <c r="M235" s="609" t="s">
        <v>8000</v>
      </c>
    </row>
    <row r="236" spans="1:13" x14ac:dyDescent="0.2">
      <c r="A236" s="136" t="s">
        <v>216</v>
      </c>
      <c r="B236" s="136" t="s">
        <v>2085</v>
      </c>
      <c r="C236" s="592" t="s">
        <v>1885</v>
      </c>
      <c r="D236" s="590">
        <v>45167</v>
      </c>
      <c r="F236" s="596">
        <f t="shared" si="15"/>
        <v>0</v>
      </c>
      <c r="G236" s="584">
        <v>0</v>
      </c>
      <c r="H236" s="594">
        <f t="shared" si="14"/>
        <v>1</v>
      </c>
      <c r="I236" s="591">
        <v>231.64599999999999</v>
      </c>
      <c r="J236" s="590">
        <f t="shared" si="16"/>
        <v>45167</v>
      </c>
      <c r="K236" s="590" t="s">
        <v>227</v>
      </c>
      <c r="L236" s="592" t="s">
        <v>2006</v>
      </c>
    </row>
    <row r="237" spans="1:13" x14ac:dyDescent="0.2">
      <c r="A237" s="136" t="s">
        <v>216</v>
      </c>
      <c r="B237" s="136" t="s">
        <v>2084</v>
      </c>
      <c r="C237" s="592" t="s">
        <v>1884</v>
      </c>
      <c r="D237" s="590">
        <v>45167</v>
      </c>
      <c r="F237" s="596">
        <f t="shared" si="15"/>
        <v>0</v>
      </c>
      <c r="G237" s="584">
        <v>0</v>
      </c>
      <c r="H237" s="594">
        <f t="shared" si="14"/>
        <v>1</v>
      </c>
      <c r="I237" s="591">
        <v>26954.937999999998</v>
      </c>
      <c r="J237" s="590">
        <f t="shared" si="16"/>
        <v>45167</v>
      </c>
      <c r="K237" s="590" t="s">
        <v>227</v>
      </c>
      <c r="L237" s="592" t="s">
        <v>2005</v>
      </c>
    </row>
    <row r="238" spans="1:13" x14ac:dyDescent="0.2">
      <c r="A238" s="136" t="s">
        <v>216</v>
      </c>
      <c r="B238" s="136" t="s">
        <v>385</v>
      </c>
      <c r="C238" s="592" t="s">
        <v>1883</v>
      </c>
      <c r="D238" s="590">
        <v>45167</v>
      </c>
      <c r="F238" s="596">
        <f t="shared" si="15"/>
        <v>0</v>
      </c>
      <c r="G238" s="584">
        <v>0</v>
      </c>
      <c r="H238" s="594">
        <f t="shared" si="14"/>
        <v>1</v>
      </c>
      <c r="I238" s="591">
        <v>2475</v>
      </c>
      <c r="J238" s="590">
        <f t="shared" si="16"/>
        <v>45167</v>
      </c>
      <c r="K238" s="590" t="s">
        <v>227</v>
      </c>
      <c r="L238" s="592" t="s">
        <v>2004</v>
      </c>
    </row>
    <row r="239" spans="1:13" x14ac:dyDescent="0.2">
      <c r="A239" s="136" t="s">
        <v>216</v>
      </c>
      <c r="B239" s="136" t="s">
        <v>385</v>
      </c>
      <c r="C239" s="592" t="s">
        <v>1882</v>
      </c>
      <c r="D239" s="590">
        <v>45167</v>
      </c>
      <c r="F239" s="596">
        <f t="shared" si="15"/>
        <v>0</v>
      </c>
      <c r="G239" s="584">
        <v>0</v>
      </c>
      <c r="H239" s="594">
        <f t="shared" si="14"/>
        <v>1</v>
      </c>
      <c r="I239" s="591">
        <v>2326.5</v>
      </c>
      <c r="J239" s="590">
        <f t="shared" si="16"/>
        <v>45167</v>
      </c>
      <c r="K239" s="590" t="s">
        <v>227</v>
      </c>
      <c r="L239" s="592" t="s">
        <v>2003</v>
      </c>
    </row>
    <row r="240" spans="1:13" x14ac:dyDescent="0.2">
      <c r="A240" s="136" t="s">
        <v>216</v>
      </c>
      <c r="B240" s="136" t="s">
        <v>2083</v>
      </c>
      <c r="C240" s="592" t="s">
        <v>1881</v>
      </c>
      <c r="D240" s="590">
        <v>45167</v>
      </c>
      <c r="F240" s="596">
        <f t="shared" si="15"/>
        <v>0</v>
      </c>
      <c r="G240" s="584">
        <v>0</v>
      </c>
      <c r="H240" s="594">
        <f t="shared" si="14"/>
        <v>1</v>
      </c>
      <c r="I240" s="591">
        <v>50</v>
      </c>
      <c r="J240" s="590">
        <f t="shared" si="16"/>
        <v>45167</v>
      </c>
      <c r="K240" s="590" t="s">
        <v>227</v>
      </c>
      <c r="L240" s="592" t="s">
        <v>2002</v>
      </c>
    </row>
    <row r="241" spans="1:13" x14ac:dyDescent="0.2">
      <c r="A241" s="136" t="s">
        <v>216</v>
      </c>
      <c r="B241" s="136" t="s">
        <v>1205</v>
      </c>
      <c r="C241" s="592" t="s">
        <v>1880</v>
      </c>
      <c r="D241" s="590">
        <v>45167</v>
      </c>
      <c r="F241" s="596">
        <f t="shared" si="15"/>
        <v>0</v>
      </c>
      <c r="G241" s="584">
        <v>0</v>
      </c>
      <c r="H241" s="594">
        <f t="shared" si="14"/>
        <v>1</v>
      </c>
      <c r="I241" s="591">
        <v>462.1</v>
      </c>
      <c r="J241" s="590">
        <f t="shared" si="16"/>
        <v>45167</v>
      </c>
      <c r="K241" s="590" t="s">
        <v>227</v>
      </c>
      <c r="L241" s="592" t="s">
        <v>2001</v>
      </c>
    </row>
    <row r="242" spans="1:13" x14ac:dyDescent="0.2">
      <c r="A242" s="136" t="s">
        <v>216</v>
      </c>
      <c r="B242" s="136" t="s">
        <v>538</v>
      </c>
      <c r="C242" s="592" t="s">
        <v>1879</v>
      </c>
      <c r="D242" s="590">
        <v>45167</v>
      </c>
      <c r="F242" s="596">
        <f t="shared" si="15"/>
        <v>0</v>
      </c>
      <c r="G242" s="584">
        <v>0</v>
      </c>
      <c r="H242" s="594">
        <f t="shared" si="14"/>
        <v>1</v>
      </c>
      <c r="I242" s="591">
        <v>179.5</v>
      </c>
      <c r="J242" s="590">
        <f t="shared" si="16"/>
        <v>45167</v>
      </c>
      <c r="K242" s="590" t="s">
        <v>227</v>
      </c>
      <c r="L242" s="592" t="s">
        <v>2000</v>
      </c>
    </row>
    <row r="243" spans="1:13" x14ac:dyDescent="0.2">
      <c r="A243" s="136" t="s">
        <v>216</v>
      </c>
      <c r="B243" s="136" t="s">
        <v>385</v>
      </c>
      <c r="C243" s="592" t="s">
        <v>1878</v>
      </c>
      <c r="D243" s="590">
        <v>45167</v>
      </c>
      <c r="F243" s="596">
        <f t="shared" si="15"/>
        <v>0</v>
      </c>
      <c r="G243" s="584">
        <v>0</v>
      </c>
      <c r="H243" s="594">
        <f t="shared" si="14"/>
        <v>1</v>
      </c>
      <c r="I243" s="591">
        <v>3000</v>
      </c>
      <c r="J243" s="590">
        <f t="shared" si="16"/>
        <v>45167</v>
      </c>
      <c r="K243" s="590" t="s">
        <v>227</v>
      </c>
      <c r="L243" s="592" t="s">
        <v>1999</v>
      </c>
    </row>
    <row r="244" spans="1:13" x14ac:dyDescent="0.2">
      <c r="A244" s="136" t="s">
        <v>216</v>
      </c>
      <c r="B244" s="136" t="s">
        <v>2082</v>
      </c>
      <c r="C244" s="592" t="s">
        <v>1877</v>
      </c>
      <c r="D244" s="590">
        <v>45167</v>
      </c>
      <c r="F244" s="596">
        <f t="shared" si="15"/>
        <v>3465</v>
      </c>
      <c r="G244" s="584">
        <v>1</v>
      </c>
      <c r="H244" s="594">
        <f t="shared" si="14"/>
        <v>1</v>
      </c>
      <c r="I244" s="591">
        <v>3465</v>
      </c>
      <c r="J244" s="590">
        <f t="shared" si="16"/>
        <v>45167</v>
      </c>
      <c r="K244" s="590" t="s">
        <v>227</v>
      </c>
      <c r="L244" s="592" t="s">
        <v>1998</v>
      </c>
      <c r="M244" s="609" t="s">
        <v>8000</v>
      </c>
    </row>
    <row r="245" spans="1:13" x14ac:dyDescent="0.2">
      <c r="A245" s="136" t="s">
        <v>216</v>
      </c>
      <c r="B245" s="136" t="s">
        <v>2081</v>
      </c>
      <c r="C245" s="592" t="s">
        <v>1876</v>
      </c>
      <c r="D245" s="590">
        <v>45167</v>
      </c>
      <c r="F245" s="596">
        <f t="shared" si="15"/>
        <v>0</v>
      </c>
      <c r="G245" s="584">
        <v>0</v>
      </c>
      <c r="H245" s="594">
        <f t="shared" si="14"/>
        <v>1</v>
      </c>
      <c r="I245" s="591">
        <v>834</v>
      </c>
      <c r="J245" s="590">
        <f t="shared" si="16"/>
        <v>45167</v>
      </c>
      <c r="K245" s="590" t="s">
        <v>227</v>
      </c>
      <c r="L245" s="592" t="s">
        <v>1997</v>
      </c>
    </row>
    <row r="246" spans="1:13" x14ac:dyDescent="0.2">
      <c r="A246" s="136" t="s">
        <v>216</v>
      </c>
      <c r="B246" s="136" t="s">
        <v>1451</v>
      </c>
      <c r="C246" s="592" t="s">
        <v>1875</v>
      </c>
      <c r="D246" s="590">
        <v>45168</v>
      </c>
      <c r="F246" s="596">
        <f t="shared" si="15"/>
        <v>0</v>
      </c>
      <c r="G246" s="584">
        <v>0</v>
      </c>
      <c r="H246" s="594">
        <f t="shared" si="14"/>
        <v>1</v>
      </c>
      <c r="I246" s="591">
        <v>32748.635999999999</v>
      </c>
      <c r="J246" s="590">
        <v>45202</v>
      </c>
      <c r="K246" s="590" t="s">
        <v>227</v>
      </c>
      <c r="L246" s="592" t="s">
        <v>1996</v>
      </c>
      <c r="M246" s="609" t="s">
        <v>8000</v>
      </c>
    </row>
    <row r="247" spans="1:13" x14ac:dyDescent="0.2">
      <c r="A247" s="136" t="s">
        <v>216</v>
      </c>
      <c r="B247" s="136" t="s">
        <v>2080</v>
      </c>
      <c r="C247" s="592" t="s">
        <v>1874</v>
      </c>
      <c r="D247" s="590">
        <v>45168</v>
      </c>
      <c r="F247" s="596">
        <f t="shared" si="15"/>
        <v>0</v>
      </c>
      <c r="G247" s="584">
        <v>0</v>
      </c>
      <c r="H247" s="594">
        <f t="shared" si="14"/>
        <v>1</v>
      </c>
      <c r="I247" s="591">
        <v>738.00900000000001</v>
      </c>
      <c r="J247" s="590">
        <f t="shared" ref="J247:J310" si="17">+D247</f>
        <v>45168</v>
      </c>
      <c r="K247" s="590" t="s">
        <v>227</v>
      </c>
      <c r="L247" s="592" t="s">
        <v>1995</v>
      </c>
    </row>
    <row r="248" spans="1:13" x14ac:dyDescent="0.2">
      <c r="A248" s="136" t="s">
        <v>216</v>
      </c>
      <c r="B248" s="136" t="s">
        <v>580</v>
      </c>
      <c r="C248" s="592" t="s">
        <v>1873</v>
      </c>
      <c r="D248" s="590">
        <v>45168</v>
      </c>
      <c r="F248" s="596">
        <f t="shared" si="15"/>
        <v>0</v>
      </c>
      <c r="G248" s="584">
        <v>0</v>
      </c>
      <c r="H248" s="594">
        <f t="shared" si="14"/>
        <v>1</v>
      </c>
      <c r="I248" s="591">
        <v>16020.418</v>
      </c>
      <c r="J248" s="590">
        <f t="shared" si="17"/>
        <v>45168</v>
      </c>
      <c r="K248" s="590" t="s">
        <v>227</v>
      </c>
      <c r="L248" s="592" t="s">
        <v>1994</v>
      </c>
      <c r="M248" s="609" t="s">
        <v>8000</v>
      </c>
    </row>
    <row r="249" spans="1:13" x14ac:dyDescent="0.2">
      <c r="A249" s="136" t="s">
        <v>216</v>
      </c>
      <c r="B249" s="136" t="s">
        <v>2079</v>
      </c>
      <c r="C249" s="592" t="s">
        <v>1871</v>
      </c>
      <c r="D249" s="590">
        <v>45168</v>
      </c>
      <c r="F249" s="596">
        <f t="shared" si="15"/>
        <v>0</v>
      </c>
      <c r="G249" s="584">
        <v>0</v>
      </c>
      <c r="H249" s="594">
        <f t="shared" si="14"/>
        <v>1</v>
      </c>
      <c r="I249" s="591">
        <v>7099.6210000000001</v>
      </c>
      <c r="J249" s="590">
        <f t="shared" si="17"/>
        <v>45168</v>
      </c>
      <c r="K249" s="590" t="s">
        <v>227</v>
      </c>
      <c r="L249" s="592" t="s">
        <v>1992</v>
      </c>
    </row>
    <row r="250" spans="1:13" x14ac:dyDescent="0.2">
      <c r="A250" s="136" t="s">
        <v>216</v>
      </c>
      <c r="B250" s="136" t="s">
        <v>2078</v>
      </c>
      <c r="C250" s="592" t="s">
        <v>1868</v>
      </c>
      <c r="D250" s="590">
        <v>45168</v>
      </c>
      <c r="F250" s="596">
        <f t="shared" si="15"/>
        <v>0</v>
      </c>
      <c r="G250" s="584">
        <v>0</v>
      </c>
      <c r="H250" s="594">
        <f t="shared" ref="H250:H313" si="18">IF(E250="",1,0)</f>
        <v>1</v>
      </c>
      <c r="I250" s="591">
        <v>542.44799999999998</v>
      </c>
      <c r="J250" s="590">
        <f t="shared" si="17"/>
        <v>45168</v>
      </c>
      <c r="K250" s="590" t="s">
        <v>227</v>
      </c>
      <c r="L250" s="592" t="s">
        <v>1989</v>
      </c>
    </row>
    <row r="251" spans="1:13" x14ac:dyDescent="0.2">
      <c r="A251" s="136" t="s">
        <v>216</v>
      </c>
      <c r="B251" s="136" t="s">
        <v>2077</v>
      </c>
      <c r="C251" s="592" t="s">
        <v>1867</v>
      </c>
      <c r="D251" s="590">
        <v>45168</v>
      </c>
      <c r="F251" s="596">
        <f t="shared" si="15"/>
        <v>0</v>
      </c>
      <c r="G251" s="584">
        <v>0</v>
      </c>
      <c r="H251" s="594">
        <f t="shared" si="18"/>
        <v>1</v>
      </c>
      <c r="I251" s="591">
        <v>12135.539000000001</v>
      </c>
      <c r="J251" s="590">
        <f t="shared" si="17"/>
        <v>45168</v>
      </c>
      <c r="K251" s="590" t="s">
        <v>227</v>
      </c>
      <c r="L251" s="592" t="s">
        <v>1988</v>
      </c>
      <c r="M251" s="609" t="s">
        <v>8000</v>
      </c>
    </row>
    <row r="252" spans="1:13" x14ac:dyDescent="0.2">
      <c r="A252" s="136" t="s">
        <v>216</v>
      </c>
      <c r="B252" s="136" t="s">
        <v>1447</v>
      </c>
      <c r="C252" s="592" t="s">
        <v>1866</v>
      </c>
      <c r="D252" s="590">
        <v>45168</v>
      </c>
      <c r="F252" s="596">
        <f t="shared" si="15"/>
        <v>0</v>
      </c>
      <c r="G252" s="584">
        <v>0</v>
      </c>
      <c r="H252" s="594">
        <f t="shared" si="18"/>
        <v>1</v>
      </c>
      <c r="I252" s="591">
        <v>429</v>
      </c>
      <c r="J252" s="590">
        <f t="shared" si="17"/>
        <v>45168</v>
      </c>
      <c r="K252" s="590" t="s">
        <v>227</v>
      </c>
      <c r="L252" s="592" t="s">
        <v>1987</v>
      </c>
    </row>
    <row r="253" spans="1:13" x14ac:dyDescent="0.2">
      <c r="A253" s="136" t="s">
        <v>216</v>
      </c>
      <c r="B253" s="136" t="s">
        <v>2076</v>
      </c>
      <c r="C253" s="592" t="s">
        <v>1865</v>
      </c>
      <c r="D253" s="590">
        <v>45168</v>
      </c>
      <c r="F253" s="596">
        <f t="shared" si="15"/>
        <v>0</v>
      </c>
      <c r="G253" s="584">
        <v>0</v>
      </c>
      <c r="H253" s="594">
        <f t="shared" si="18"/>
        <v>1</v>
      </c>
      <c r="I253" s="591">
        <v>2201.08</v>
      </c>
      <c r="J253" s="590">
        <f t="shared" si="17"/>
        <v>45168</v>
      </c>
      <c r="K253" s="590" t="s">
        <v>227</v>
      </c>
      <c r="L253" s="592" t="s">
        <v>1986</v>
      </c>
    </row>
    <row r="254" spans="1:13" x14ac:dyDescent="0.2">
      <c r="A254" s="136" t="s">
        <v>216</v>
      </c>
      <c r="B254" s="136" t="s">
        <v>2075</v>
      </c>
      <c r="C254" s="592" t="s">
        <v>1864</v>
      </c>
      <c r="D254" s="590">
        <v>45168</v>
      </c>
      <c r="F254" s="596">
        <f t="shared" si="15"/>
        <v>0</v>
      </c>
      <c r="G254" s="584">
        <v>0</v>
      </c>
      <c r="H254" s="594">
        <f t="shared" si="18"/>
        <v>1</v>
      </c>
      <c r="I254" s="591">
        <v>228.76599999999999</v>
      </c>
      <c r="J254" s="590">
        <f t="shared" si="17"/>
        <v>45168</v>
      </c>
      <c r="K254" s="590" t="s">
        <v>227</v>
      </c>
      <c r="L254" s="592" t="s">
        <v>1985</v>
      </c>
    </row>
    <row r="255" spans="1:13" x14ac:dyDescent="0.2">
      <c r="A255" s="136" t="s">
        <v>216</v>
      </c>
      <c r="B255" s="136" t="s">
        <v>2074</v>
      </c>
      <c r="C255" s="592" t="s">
        <v>1862</v>
      </c>
      <c r="D255" s="590">
        <v>45168</v>
      </c>
      <c r="F255" s="596">
        <f t="shared" si="15"/>
        <v>0</v>
      </c>
      <c r="G255" s="584">
        <v>0</v>
      </c>
      <c r="H255" s="594">
        <f t="shared" si="18"/>
        <v>1</v>
      </c>
      <c r="I255" s="591">
        <v>142.81200000000001</v>
      </c>
      <c r="J255" s="590">
        <f t="shared" si="17"/>
        <v>45168</v>
      </c>
      <c r="K255" s="590" t="s">
        <v>227</v>
      </c>
      <c r="L255" s="592" t="s">
        <v>1983</v>
      </c>
    </row>
    <row r="256" spans="1:13" x14ac:dyDescent="0.2">
      <c r="A256" s="136" t="s">
        <v>216</v>
      </c>
      <c r="B256" s="136" t="s">
        <v>1360</v>
      </c>
      <c r="C256" s="592" t="s">
        <v>1860</v>
      </c>
      <c r="D256" s="590">
        <v>45168</v>
      </c>
      <c r="F256" s="596">
        <f t="shared" si="15"/>
        <v>0</v>
      </c>
      <c r="G256" s="584">
        <v>0</v>
      </c>
      <c r="H256" s="594">
        <f t="shared" si="18"/>
        <v>1</v>
      </c>
      <c r="I256" s="591">
        <v>1495.999</v>
      </c>
      <c r="J256" s="590">
        <f t="shared" si="17"/>
        <v>45168</v>
      </c>
      <c r="K256" s="590" t="s">
        <v>227</v>
      </c>
      <c r="L256" s="592" t="s">
        <v>1981</v>
      </c>
    </row>
    <row r="257" spans="1:13" x14ac:dyDescent="0.2">
      <c r="A257" s="136" t="s">
        <v>216</v>
      </c>
      <c r="B257" s="136" t="s">
        <v>2073</v>
      </c>
      <c r="C257" s="592" t="s">
        <v>1858</v>
      </c>
      <c r="D257" s="590">
        <v>45168</v>
      </c>
      <c r="F257" s="596">
        <f t="shared" si="15"/>
        <v>497.29</v>
      </c>
      <c r="G257" s="584">
        <v>1</v>
      </c>
      <c r="H257" s="594">
        <f t="shared" si="18"/>
        <v>1</v>
      </c>
      <c r="I257" s="591">
        <v>497.29</v>
      </c>
      <c r="J257" s="590">
        <f t="shared" si="17"/>
        <v>45168</v>
      </c>
      <c r="K257" s="590" t="s">
        <v>227</v>
      </c>
      <c r="L257" s="592" t="s">
        <v>1979</v>
      </c>
    </row>
    <row r="258" spans="1:13" x14ac:dyDescent="0.2">
      <c r="A258" s="136" t="s">
        <v>216</v>
      </c>
      <c r="B258" s="136" t="s">
        <v>1204</v>
      </c>
      <c r="C258" s="592" t="s">
        <v>1857</v>
      </c>
      <c r="D258" s="590">
        <v>45168</v>
      </c>
      <c r="F258" s="596">
        <f t="shared" ref="F258:F321" si="19">SUM(I258*G258)</f>
        <v>0</v>
      </c>
      <c r="G258" s="584">
        <v>0</v>
      </c>
      <c r="H258" s="594">
        <f t="shared" si="18"/>
        <v>1</v>
      </c>
      <c r="I258" s="591">
        <v>541.99</v>
      </c>
      <c r="J258" s="590">
        <f t="shared" si="17"/>
        <v>45168</v>
      </c>
      <c r="K258" s="590" t="s">
        <v>227</v>
      </c>
      <c r="L258" s="592" t="s">
        <v>1978</v>
      </c>
    </row>
    <row r="259" spans="1:13" x14ac:dyDescent="0.2">
      <c r="A259" s="136" t="s">
        <v>216</v>
      </c>
      <c r="B259" s="136" t="s">
        <v>2072</v>
      </c>
      <c r="C259" s="592" t="s">
        <v>1856</v>
      </c>
      <c r="D259" s="590">
        <v>45168</v>
      </c>
      <c r="F259" s="596">
        <f t="shared" si="19"/>
        <v>0</v>
      </c>
      <c r="G259" s="584">
        <v>0</v>
      </c>
      <c r="H259" s="594">
        <f t="shared" si="18"/>
        <v>1</v>
      </c>
      <c r="I259" s="591">
        <v>779.01</v>
      </c>
      <c r="J259" s="590">
        <f t="shared" si="17"/>
        <v>45168</v>
      </c>
      <c r="K259" s="590" t="s">
        <v>227</v>
      </c>
      <c r="L259" s="592" t="s">
        <v>1977</v>
      </c>
    </row>
    <row r="260" spans="1:13" x14ac:dyDescent="0.2">
      <c r="A260" s="136" t="s">
        <v>216</v>
      </c>
      <c r="B260" s="136" t="s">
        <v>1041</v>
      </c>
      <c r="C260" s="592" t="s">
        <v>1855</v>
      </c>
      <c r="D260" s="590">
        <v>45168</v>
      </c>
      <c r="F260" s="596">
        <f t="shared" si="19"/>
        <v>0</v>
      </c>
      <c r="G260" s="584">
        <v>0</v>
      </c>
      <c r="H260" s="594">
        <f t="shared" si="18"/>
        <v>1</v>
      </c>
      <c r="I260" s="591">
        <v>659.49199999999996</v>
      </c>
      <c r="J260" s="590">
        <f t="shared" si="17"/>
        <v>45168</v>
      </c>
      <c r="K260" s="590" t="s">
        <v>227</v>
      </c>
      <c r="L260" s="592" t="s">
        <v>1976</v>
      </c>
    </row>
    <row r="261" spans="1:13" x14ac:dyDescent="0.2">
      <c r="A261" s="136" t="s">
        <v>216</v>
      </c>
      <c r="B261" s="136" t="s">
        <v>1523</v>
      </c>
      <c r="C261" s="592" t="s">
        <v>1852</v>
      </c>
      <c r="D261" s="590">
        <v>45169</v>
      </c>
      <c r="F261" s="596">
        <f t="shared" si="19"/>
        <v>0</v>
      </c>
      <c r="G261" s="584">
        <v>0</v>
      </c>
      <c r="H261" s="594">
        <f t="shared" si="18"/>
        <v>1</v>
      </c>
      <c r="I261" s="591">
        <v>3688.221</v>
      </c>
      <c r="J261" s="590">
        <f t="shared" si="17"/>
        <v>45169</v>
      </c>
      <c r="K261" s="590" t="s">
        <v>227</v>
      </c>
      <c r="L261" s="592" t="s">
        <v>1973</v>
      </c>
    </row>
    <row r="262" spans="1:13" x14ac:dyDescent="0.2">
      <c r="A262" s="136" t="s">
        <v>216</v>
      </c>
      <c r="B262" s="136" t="s">
        <v>385</v>
      </c>
      <c r="C262" s="592" t="s">
        <v>1851</v>
      </c>
      <c r="D262" s="590">
        <v>45169</v>
      </c>
      <c r="F262" s="596">
        <f t="shared" si="19"/>
        <v>0</v>
      </c>
      <c r="G262" s="584">
        <v>0</v>
      </c>
      <c r="H262" s="594">
        <f t="shared" si="18"/>
        <v>1</v>
      </c>
      <c r="I262" s="591">
        <v>800</v>
      </c>
      <c r="J262" s="590">
        <f t="shared" si="17"/>
        <v>45169</v>
      </c>
      <c r="K262" s="590" t="s">
        <v>227</v>
      </c>
      <c r="L262" s="592" t="s">
        <v>1972</v>
      </c>
    </row>
    <row r="263" spans="1:13" x14ac:dyDescent="0.2">
      <c r="A263" s="136" t="s">
        <v>216</v>
      </c>
      <c r="B263" s="136" t="s">
        <v>2071</v>
      </c>
      <c r="C263" s="592" t="s">
        <v>1850</v>
      </c>
      <c r="D263" s="590">
        <v>45169</v>
      </c>
      <c r="F263" s="596">
        <f t="shared" si="19"/>
        <v>0</v>
      </c>
      <c r="G263" s="584">
        <v>0</v>
      </c>
      <c r="H263" s="594">
        <f t="shared" si="18"/>
        <v>1</v>
      </c>
      <c r="I263" s="591">
        <v>954.6</v>
      </c>
      <c r="J263" s="590">
        <f t="shared" si="17"/>
        <v>45169</v>
      </c>
      <c r="K263" s="590" t="s">
        <v>227</v>
      </c>
      <c r="L263" s="592" t="s">
        <v>1971</v>
      </c>
    </row>
    <row r="264" spans="1:13" x14ac:dyDescent="0.2">
      <c r="A264" s="136" t="s">
        <v>216</v>
      </c>
      <c r="B264" s="136" t="s">
        <v>602</v>
      </c>
      <c r="C264" s="592" t="s">
        <v>1849</v>
      </c>
      <c r="D264" s="590">
        <v>45169</v>
      </c>
      <c r="F264" s="596">
        <f t="shared" si="19"/>
        <v>0</v>
      </c>
      <c r="G264" s="584">
        <v>0</v>
      </c>
      <c r="H264" s="594">
        <f t="shared" si="18"/>
        <v>1</v>
      </c>
      <c r="I264" s="591">
        <v>24939.010999999999</v>
      </c>
      <c r="J264" s="590">
        <f t="shared" si="17"/>
        <v>45169</v>
      </c>
      <c r="K264" s="590" t="s">
        <v>227</v>
      </c>
      <c r="L264" s="592" t="s">
        <v>1970</v>
      </c>
      <c r="M264" s="609" t="s">
        <v>8000</v>
      </c>
    </row>
    <row r="265" spans="1:13" x14ac:dyDescent="0.2">
      <c r="A265" s="136" t="s">
        <v>216</v>
      </c>
      <c r="B265" s="136" t="s">
        <v>2069</v>
      </c>
      <c r="C265" s="592" t="s">
        <v>1848</v>
      </c>
      <c r="D265" s="590">
        <v>45169</v>
      </c>
      <c r="F265" s="596">
        <f t="shared" si="19"/>
        <v>0</v>
      </c>
      <c r="G265" s="584">
        <v>0</v>
      </c>
      <c r="H265" s="594">
        <f t="shared" si="18"/>
        <v>1</v>
      </c>
      <c r="I265" s="591">
        <v>13955</v>
      </c>
      <c r="J265" s="590">
        <f t="shared" si="17"/>
        <v>45169</v>
      </c>
      <c r="K265" s="590" t="s">
        <v>227</v>
      </c>
      <c r="L265" s="592" t="s">
        <v>1969</v>
      </c>
    </row>
    <row r="266" spans="1:13" x14ac:dyDescent="0.2">
      <c r="A266" s="136" t="s">
        <v>216</v>
      </c>
      <c r="B266" s="136" t="s">
        <v>2069</v>
      </c>
      <c r="C266" s="592" t="s">
        <v>1846</v>
      </c>
      <c r="D266" s="590">
        <v>45169</v>
      </c>
      <c r="F266" s="596">
        <f t="shared" si="19"/>
        <v>0</v>
      </c>
      <c r="G266" s="584">
        <v>0</v>
      </c>
      <c r="H266" s="594">
        <f t="shared" si="18"/>
        <v>1</v>
      </c>
      <c r="I266" s="591">
        <v>1441</v>
      </c>
      <c r="J266" s="590">
        <f t="shared" si="17"/>
        <v>45169</v>
      </c>
      <c r="K266" s="590" t="s">
        <v>227</v>
      </c>
      <c r="L266" s="592" t="s">
        <v>1968</v>
      </c>
    </row>
    <row r="267" spans="1:13" x14ac:dyDescent="0.2">
      <c r="A267" s="597" t="s">
        <v>216</v>
      </c>
      <c r="B267" s="597" t="s">
        <v>708</v>
      </c>
      <c r="C267" s="598" t="s">
        <v>1844</v>
      </c>
      <c r="D267" s="599">
        <v>45169</v>
      </c>
      <c r="E267" s="599">
        <v>45170</v>
      </c>
      <c r="F267" s="600">
        <f t="shared" si="19"/>
        <v>0</v>
      </c>
      <c r="G267" s="584">
        <v>0</v>
      </c>
      <c r="H267" s="594">
        <f t="shared" si="18"/>
        <v>0</v>
      </c>
      <c r="I267" s="601">
        <v>14893.092000000001</v>
      </c>
      <c r="J267" s="599">
        <f t="shared" si="17"/>
        <v>45169</v>
      </c>
      <c r="K267" s="599" t="s">
        <v>227</v>
      </c>
      <c r="L267" s="598" t="s">
        <v>1966</v>
      </c>
    </row>
    <row r="268" spans="1:13" x14ac:dyDescent="0.2">
      <c r="A268" s="597" t="s">
        <v>216</v>
      </c>
      <c r="B268" s="597" t="s">
        <v>221</v>
      </c>
      <c r="C268" s="598" t="s">
        <v>1843</v>
      </c>
      <c r="D268" s="599">
        <v>45169</v>
      </c>
      <c r="E268" s="599">
        <v>45170</v>
      </c>
      <c r="F268" s="600">
        <f t="shared" si="19"/>
        <v>0</v>
      </c>
      <c r="G268" s="584">
        <v>0</v>
      </c>
      <c r="H268" s="594">
        <f t="shared" si="18"/>
        <v>0</v>
      </c>
      <c r="I268" s="601">
        <v>27169.344000000001</v>
      </c>
      <c r="J268" s="599">
        <f t="shared" si="17"/>
        <v>45169</v>
      </c>
      <c r="K268" s="599" t="s">
        <v>227</v>
      </c>
      <c r="L268" s="598" t="s">
        <v>1965</v>
      </c>
    </row>
    <row r="269" spans="1:13" x14ac:dyDescent="0.2">
      <c r="A269" s="136" t="s">
        <v>216</v>
      </c>
      <c r="B269" s="136" t="s">
        <v>2068</v>
      </c>
      <c r="C269" s="592" t="s">
        <v>1842</v>
      </c>
      <c r="D269" s="590">
        <v>45170</v>
      </c>
      <c r="F269" s="596">
        <f t="shared" si="19"/>
        <v>0</v>
      </c>
      <c r="G269" s="584">
        <v>0</v>
      </c>
      <c r="H269" s="594">
        <f t="shared" si="18"/>
        <v>1</v>
      </c>
      <c r="I269" s="591">
        <v>720.23199999999997</v>
      </c>
      <c r="J269" s="590">
        <f t="shared" si="17"/>
        <v>45170</v>
      </c>
      <c r="K269" s="590" t="s">
        <v>227</v>
      </c>
      <c r="L269" s="592" t="s">
        <v>1964</v>
      </c>
    </row>
    <row r="270" spans="1:13" x14ac:dyDescent="0.2">
      <c r="A270" s="598" t="s">
        <v>216</v>
      </c>
      <c r="B270" s="597" t="s">
        <v>1324</v>
      </c>
      <c r="C270" s="598" t="s">
        <v>2253</v>
      </c>
      <c r="D270" s="599">
        <v>45173</v>
      </c>
      <c r="E270" s="599">
        <v>45175</v>
      </c>
      <c r="F270" s="600">
        <f t="shared" si="19"/>
        <v>0</v>
      </c>
      <c r="G270" s="584">
        <v>0</v>
      </c>
      <c r="H270" s="594">
        <f t="shared" si="18"/>
        <v>0</v>
      </c>
      <c r="I270" s="601">
        <v>8000</v>
      </c>
      <c r="J270" s="599">
        <f t="shared" si="17"/>
        <v>45173</v>
      </c>
      <c r="K270" s="599" t="s">
        <v>227</v>
      </c>
      <c r="L270" s="598" t="s">
        <v>2375</v>
      </c>
    </row>
    <row r="271" spans="1:13" x14ac:dyDescent="0.2">
      <c r="A271" s="598" t="s">
        <v>216</v>
      </c>
      <c r="B271" s="597" t="s">
        <v>1324</v>
      </c>
      <c r="C271" s="598" t="s">
        <v>2252</v>
      </c>
      <c r="D271" s="599">
        <v>45173</v>
      </c>
      <c r="E271" s="599">
        <v>45175</v>
      </c>
      <c r="F271" s="600">
        <f t="shared" si="19"/>
        <v>0</v>
      </c>
      <c r="G271" s="584">
        <v>0</v>
      </c>
      <c r="H271" s="594">
        <f t="shared" si="18"/>
        <v>0</v>
      </c>
      <c r="I271" s="601">
        <v>1727.12</v>
      </c>
      <c r="J271" s="599">
        <f t="shared" si="17"/>
        <v>45173</v>
      </c>
      <c r="K271" s="599" t="s">
        <v>227</v>
      </c>
      <c r="L271" s="598" t="s">
        <v>2374</v>
      </c>
    </row>
    <row r="272" spans="1:13" x14ac:dyDescent="0.2">
      <c r="A272" s="598" t="s">
        <v>216</v>
      </c>
      <c r="B272" s="597" t="s">
        <v>1324</v>
      </c>
      <c r="C272" s="598" t="s">
        <v>2251</v>
      </c>
      <c r="D272" s="599">
        <v>45173</v>
      </c>
      <c r="E272" s="599">
        <v>45175</v>
      </c>
      <c r="F272" s="600">
        <f t="shared" si="19"/>
        <v>0</v>
      </c>
      <c r="G272" s="584">
        <v>1</v>
      </c>
      <c r="H272" s="594">
        <f t="shared" si="18"/>
        <v>0</v>
      </c>
      <c r="I272" s="601">
        <v>0</v>
      </c>
      <c r="J272" s="599">
        <f t="shared" si="17"/>
        <v>45173</v>
      </c>
      <c r="K272" s="599" t="s">
        <v>227</v>
      </c>
      <c r="L272" s="598" t="s">
        <v>2373</v>
      </c>
    </row>
    <row r="273" spans="1:13" x14ac:dyDescent="0.2">
      <c r="A273" s="598" t="s">
        <v>216</v>
      </c>
      <c r="B273" s="597" t="s">
        <v>1324</v>
      </c>
      <c r="C273" s="598" t="s">
        <v>2250</v>
      </c>
      <c r="D273" s="599">
        <v>45173</v>
      </c>
      <c r="E273" s="599">
        <v>45175</v>
      </c>
      <c r="F273" s="600">
        <f t="shared" si="19"/>
        <v>0</v>
      </c>
      <c r="G273" s="584">
        <v>1</v>
      </c>
      <c r="H273" s="594">
        <f t="shared" si="18"/>
        <v>0</v>
      </c>
      <c r="I273" s="601">
        <v>0</v>
      </c>
      <c r="J273" s="599">
        <f t="shared" si="17"/>
        <v>45173</v>
      </c>
      <c r="K273" s="599" t="s">
        <v>227</v>
      </c>
      <c r="L273" s="598" t="s">
        <v>2372</v>
      </c>
    </row>
    <row r="274" spans="1:13" x14ac:dyDescent="0.2">
      <c r="A274" s="598" t="s">
        <v>216</v>
      </c>
      <c r="B274" s="597" t="s">
        <v>1324</v>
      </c>
      <c r="C274" s="598" t="s">
        <v>2249</v>
      </c>
      <c r="D274" s="599">
        <v>45173</v>
      </c>
      <c r="E274" s="599">
        <v>45175</v>
      </c>
      <c r="F274" s="600">
        <f t="shared" si="19"/>
        <v>0</v>
      </c>
      <c r="G274" s="584">
        <v>1</v>
      </c>
      <c r="H274" s="594">
        <f t="shared" si="18"/>
        <v>0</v>
      </c>
      <c r="I274" s="601">
        <v>0</v>
      </c>
      <c r="J274" s="599">
        <f t="shared" si="17"/>
        <v>45173</v>
      </c>
      <c r="K274" s="599" t="s">
        <v>227</v>
      </c>
      <c r="L274" s="598" t="s">
        <v>2371</v>
      </c>
    </row>
    <row r="275" spans="1:13" x14ac:dyDescent="0.2">
      <c r="A275" s="598" t="s">
        <v>216</v>
      </c>
      <c r="B275" s="597" t="s">
        <v>221</v>
      </c>
      <c r="C275" s="598" t="s">
        <v>2248</v>
      </c>
      <c r="D275" s="599">
        <v>45173</v>
      </c>
      <c r="E275" s="599">
        <v>45175</v>
      </c>
      <c r="F275" s="600">
        <f t="shared" si="19"/>
        <v>0</v>
      </c>
      <c r="G275" s="584">
        <v>0</v>
      </c>
      <c r="H275" s="594">
        <f t="shared" si="18"/>
        <v>0</v>
      </c>
      <c r="I275" s="601">
        <v>34817.178</v>
      </c>
      <c r="J275" s="599">
        <f t="shared" si="17"/>
        <v>45173</v>
      </c>
      <c r="K275" s="599" t="s">
        <v>227</v>
      </c>
      <c r="L275" s="598" t="s">
        <v>2370</v>
      </c>
    </row>
    <row r="276" spans="1:13" x14ac:dyDescent="0.2">
      <c r="A276" s="598" t="s">
        <v>216</v>
      </c>
      <c r="B276" s="597" t="s">
        <v>416</v>
      </c>
      <c r="C276" s="598" t="s">
        <v>2247</v>
      </c>
      <c r="D276" s="599">
        <v>45173</v>
      </c>
      <c r="E276" s="599">
        <v>45175</v>
      </c>
      <c r="F276" s="600">
        <f t="shared" si="19"/>
        <v>0</v>
      </c>
      <c r="G276" s="584">
        <v>0</v>
      </c>
      <c r="H276" s="594">
        <f t="shared" si="18"/>
        <v>0</v>
      </c>
      <c r="I276" s="601">
        <v>687.06</v>
      </c>
      <c r="J276" s="599">
        <f t="shared" si="17"/>
        <v>45173</v>
      </c>
      <c r="K276" s="599" t="s">
        <v>227</v>
      </c>
      <c r="L276" s="598" t="s">
        <v>2369</v>
      </c>
    </row>
    <row r="277" spans="1:13" x14ac:dyDescent="0.2">
      <c r="A277" s="592" t="s">
        <v>216</v>
      </c>
      <c r="B277" s="136" t="s">
        <v>1337</v>
      </c>
      <c r="C277" s="592" t="s">
        <v>2246</v>
      </c>
      <c r="D277" s="590">
        <v>45173</v>
      </c>
      <c r="F277" s="596">
        <f t="shared" si="19"/>
        <v>0</v>
      </c>
      <c r="G277" s="584">
        <v>0</v>
      </c>
      <c r="H277" s="594">
        <f t="shared" si="18"/>
        <v>1</v>
      </c>
      <c r="I277" s="591">
        <v>1492.8420000000001</v>
      </c>
      <c r="J277" s="590">
        <f t="shared" si="17"/>
        <v>45173</v>
      </c>
      <c r="K277" s="590" t="s">
        <v>227</v>
      </c>
      <c r="L277" s="592" t="s">
        <v>2368</v>
      </c>
      <c r="M277" s="609" t="s">
        <v>8000</v>
      </c>
    </row>
    <row r="278" spans="1:13" x14ac:dyDescent="0.2">
      <c r="A278" s="592" t="s">
        <v>216</v>
      </c>
      <c r="B278" s="136" t="s">
        <v>2392</v>
      </c>
      <c r="C278" s="592" t="s">
        <v>2245</v>
      </c>
      <c r="D278" s="590">
        <v>45173</v>
      </c>
      <c r="F278" s="596">
        <f t="shared" si="19"/>
        <v>0</v>
      </c>
      <c r="G278" s="584">
        <v>0</v>
      </c>
      <c r="H278" s="594">
        <f t="shared" si="18"/>
        <v>1</v>
      </c>
      <c r="I278" s="591">
        <v>2664.09</v>
      </c>
      <c r="J278" s="590">
        <f t="shared" si="17"/>
        <v>45173</v>
      </c>
      <c r="K278" s="590" t="s">
        <v>227</v>
      </c>
      <c r="L278" s="592" t="s">
        <v>2367</v>
      </c>
    </row>
    <row r="279" spans="1:13" x14ac:dyDescent="0.2">
      <c r="A279" s="592" t="s">
        <v>216</v>
      </c>
      <c r="B279" s="136" t="s">
        <v>602</v>
      </c>
      <c r="C279" s="592" t="s">
        <v>2244</v>
      </c>
      <c r="D279" s="590">
        <v>45173</v>
      </c>
      <c r="F279" s="596">
        <f t="shared" si="19"/>
        <v>0</v>
      </c>
      <c r="G279" s="584">
        <v>0</v>
      </c>
      <c r="H279" s="594">
        <f t="shared" si="18"/>
        <v>1</v>
      </c>
      <c r="I279" s="591">
        <v>18330.931</v>
      </c>
      <c r="J279" s="590">
        <f t="shared" si="17"/>
        <v>45173</v>
      </c>
      <c r="K279" s="590" t="s">
        <v>227</v>
      </c>
      <c r="L279" s="592" t="s">
        <v>2366</v>
      </c>
      <c r="M279" s="609" t="s">
        <v>8000</v>
      </c>
    </row>
    <row r="280" spans="1:13" x14ac:dyDescent="0.2">
      <c r="A280" s="592" t="s">
        <v>216</v>
      </c>
      <c r="B280" s="136" t="s">
        <v>1622</v>
      </c>
      <c r="C280" s="592" t="s">
        <v>2243</v>
      </c>
      <c r="D280" s="590">
        <v>45173</v>
      </c>
      <c r="F280" s="596">
        <f t="shared" si="19"/>
        <v>0</v>
      </c>
      <c r="G280" s="584">
        <v>0</v>
      </c>
      <c r="H280" s="594">
        <f t="shared" si="18"/>
        <v>1</v>
      </c>
      <c r="I280" s="591">
        <v>241.38</v>
      </c>
      <c r="J280" s="590">
        <f t="shared" si="17"/>
        <v>45173</v>
      </c>
      <c r="K280" s="590" t="s">
        <v>227</v>
      </c>
      <c r="L280" s="592" t="s">
        <v>2365</v>
      </c>
    </row>
    <row r="281" spans="1:13" x14ac:dyDescent="0.2">
      <c r="A281" s="592" t="s">
        <v>216</v>
      </c>
      <c r="B281" s="136" t="s">
        <v>385</v>
      </c>
      <c r="C281" s="592" t="s">
        <v>2240</v>
      </c>
      <c r="D281" s="590">
        <v>45173</v>
      </c>
      <c r="F281" s="596">
        <f t="shared" si="19"/>
        <v>0</v>
      </c>
      <c r="G281" s="584">
        <v>0</v>
      </c>
      <c r="H281" s="594">
        <f t="shared" si="18"/>
        <v>1</v>
      </c>
      <c r="I281" s="591">
        <v>300</v>
      </c>
      <c r="J281" s="590">
        <f t="shared" si="17"/>
        <v>45173</v>
      </c>
      <c r="K281" s="590" t="s">
        <v>227</v>
      </c>
      <c r="L281" s="592" t="s">
        <v>2364</v>
      </c>
    </row>
    <row r="282" spans="1:13" x14ac:dyDescent="0.2">
      <c r="A282" s="592" t="s">
        <v>216</v>
      </c>
      <c r="B282" s="136" t="s">
        <v>580</v>
      </c>
      <c r="C282" s="592" t="s">
        <v>2239</v>
      </c>
      <c r="D282" s="590">
        <v>45173</v>
      </c>
      <c r="F282" s="596">
        <f t="shared" si="19"/>
        <v>0</v>
      </c>
      <c r="G282" s="584">
        <v>0</v>
      </c>
      <c r="H282" s="594">
        <f t="shared" si="18"/>
        <v>1</v>
      </c>
      <c r="I282" s="591">
        <v>15071.245999999999</v>
      </c>
      <c r="J282" s="590">
        <f t="shared" si="17"/>
        <v>45173</v>
      </c>
      <c r="K282" s="590" t="s">
        <v>227</v>
      </c>
      <c r="L282" s="592" t="s">
        <v>2363</v>
      </c>
      <c r="M282" s="609" t="s">
        <v>8000</v>
      </c>
    </row>
    <row r="283" spans="1:13" x14ac:dyDescent="0.2">
      <c r="A283" s="592" t="s">
        <v>216</v>
      </c>
      <c r="B283" s="136" t="s">
        <v>2391</v>
      </c>
      <c r="C283" s="592" t="s">
        <v>2237</v>
      </c>
      <c r="D283" s="590">
        <v>45173</v>
      </c>
      <c r="F283" s="596">
        <f t="shared" si="19"/>
        <v>0</v>
      </c>
      <c r="G283" s="584">
        <v>0</v>
      </c>
      <c r="H283" s="594">
        <f t="shared" si="18"/>
        <v>1</v>
      </c>
      <c r="I283" s="591">
        <v>2556.7739999999999</v>
      </c>
      <c r="J283" s="590">
        <f t="shared" si="17"/>
        <v>45173</v>
      </c>
      <c r="K283" s="590" t="s">
        <v>227</v>
      </c>
      <c r="L283" s="592" t="s">
        <v>2362</v>
      </c>
    </row>
    <row r="284" spans="1:13" x14ac:dyDescent="0.2">
      <c r="A284" s="592" t="s">
        <v>216</v>
      </c>
      <c r="B284" s="136" t="s">
        <v>385</v>
      </c>
      <c r="C284" s="592" t="s">
        <v>2236</v>
      </c>
      <c r="D284" s="590">
        <v>45173</v>
      </c>
      <c r="F284" s="596">
        <f t="shared" si="19"/>
        <v>0</v>
      </c>
      <c r="G284" s="584">
        <v>0</v>
      </c>
      <c r="H284" s="594">
        <f t="shared" si="18"/>
        <v>1</v>
      </c>
      <c r="I284" s="591">
        <v>250</v>
      </c>
      <c r="J284" s="590">
        <f t="shared" si="17"/>
        <v>45173</v>
      </c>
      <c r="K284" s="590" t="s">
        <v>227</v>
      </c>
      <c r="L284" s="592" t="s">
        <v>2361</v>
      </c>
    </row>
    <row r="285" spans="1:13" x14ac:dyDescent="0.2">
      <c r="A285" s="592" t="s">
        <v>216</v>
      </c>
      <c r="B285" s="136" t="s">
        <v>2088</v>
      </c>
      <c r="C285" s="592" t="s">
        <v>2235</v>
      </c>
      <c r="D285" s="590">
        <v>45173</v>
      </c>
      <c r="F285" s="596">
        <f t="shared" si="19"/>
        <v>0</v>
      </c>
      <c r="G285" s="584">
        <v>0</v>
      </c>
      <c r="H285" s="594">
        <f t="shared" si="18"/>
        <v>1</v>
      </c>
      <c r="I285" s="591">
        <v>132</v>
      </c>
      <c r="J285" s="590">
        <f t="shared" si="17"/>
        <v>45173</v>
      </c>
      <c r="K285" s="590" t="s">
        <v>227</v>
      </c>
      <c r="L285" s="592" t="s">
        <v>2360</v>
      </c>
    </row>
    <row r="286" spans="1:13" x14ac:dyDescent="0.2">
      <c r="A286" s="592" t="s">
        <v>216</v>
      </c>
      <c r="B286" s="136" t="s">
        <v>2387</v>
      </c>
      <c r="C286" s="592" t="s">
        <v>2233</v>
      </c>
      <c r="D286" s="590">
        <v>45173</v>
      </c>
      <c r="F286" s="596">
        <f t="shared" si="19"/>
        <v>0</v>
      </c>
      <c r="G286" s="584">
        <v>0</v>
      </c>
      <c r="H286" s="594">
        <f t="shared" si="18"/>
        <v>1</v>
      </c>
      <c r="I286" s="591">
        <v>405.5</v>
      </c>
      <c r="J286" s="590">
        <f t="shared" si="17"/>
        <v>45173</v>
      </c>
      <c r="K286" s="590" t="s">
        <v>227</v>
      </c>
      <c r="L286" s="592" t="s">
        <v>2359</v>
      </c>
    </row>
    <row r="287" spans="1:13" x14ac:dyDescent="0.2">
      <c r="A287" s="592" t="s">
        <v>216</v>
      </c>
      <c r="B287" s="136" t="s">
        <v>385</v>
      </c>
      <c r="C287" s="592" t="s">
        <v>2232</v>
      </c>
      <c r="D287" s="590">
        <v>45173</v>
      </c>
      <c r="F287" s="596">
        <f t="shared" si="19"/>
        <v>0</v>
      </c>
      <c r="G287" s="584">
        <v>0</v>
      </c>
      <c r="H287" s="594">
        <f t="shared" si="18"/>
        <v>1</v>
      </c>
      <c r="I287" s="591">
        <v>1431.0450000000001</v>
      </c>
      <c r="J287" s="590">
        <f t="shared" si="17"/>
        <v>45173</v>
      </c>
      <c r="K287" s="590" t="s">
        <v>227</v>
      </c>
      <c r="L287" s="592" t="s">
        <v>2358</v>
      </c>
    </row>
    <row r="288" spans="1:13" x14ac:dyDescent="0.2">
      <c r="A288" s="592" t="s">
        <v>216</v>
      </c>
      <c r="B288" s="136" t="s">
        <v>2390</v>
      </c>
      <c r="C288" s="592" t="s">
        <v>2231</v>
      </c>
      <c r="D288" s="590">
        <v>45173</v>
      </c>
      <c r="F288" s="596">
        <f t="shared" si="19"/>
        <v>0</v>
      </c>
      <c r="G288" s="584">
        <v>0</v>
      </c>
      <c r="H288" s="594">
        <f t="shared" si="18"/>
        <v>1</v>
      </c>
      <c r="I288" s="591">
        <v>3131.37</v>
      </c>
      <c r="J288" s="590">
        <f t="shared" si="17"/>
        <v>45173</v>
      </c>
      <c r="K288" s="590" t="s">
        <v>227</v>
      </c>
      <c r="L288" s="592" t="s">
        <v>2357</v>
      </c>
    </row>
    <row r="289" spans="1:12" x14ac:dyDescent="0.2">
      <c r="A289" s="592" t="s">
        <v>216</v>
      </c>
      <c r="B289" s="136" t="s">
        <v>385</v>
      </c>
      <c r="C289" s="592" t="s">
        <v>2230</v>
      </c>
      <c r="D289" s="590">
        <v>45173</v>
      </c>
      <c r="F289" s="596">
        <f t="shared" si="19"/>
        <v>0</v>
      </c>
      <c r="G289" s="584">
        <v>0</v>
      </c>
      <c r="H289" s="594">
        <f t="shared" si="18"/>
        <v>1</v>
      </c>
      <c r="I289" s="591">
        <v>800</v>
      </c>
      <c r="J289" s="590">
        <f t="shared" si="17"/>
        <v>45173</v>
      </c>
      <c r="K289" s="590" t="s">
        <v>227</v>
      </c>
      <c r="L289" s="592" t="s">
        <v>2356</v>
      </c>
    </row>
    <row r="290" spans="1:12" x14ac:dyDescent="0.2">
      <c r="A290" s="592" t="s">
        <v>216</v>
      </c>
      <c r="B290" s="136" t="s">
        <v>1753</v>
      </c>
      <c r="C290" s="592" t="s">
        <v>2229</v>
      </c>
      <c r="D290" s="590">
        <v>45173</v>
      </c>
      <c r="F290" s="596">
        <f t="shared" si="19"/>
        <v>0</v>
      </c>
      <c r="G290" s="584">
        <v>0</v>
      </c>
      <c r="H290" s="594">
        <f t="shared" si="18"/>
        <v>1</v>
      </c>
      <c r="I290" s="591">
        <v>250</v>
      </c>
      <c r="J290" s="590">
        <f t="shared" si="17"/>
        <v>45173</v>
      </c>
      <c r="K290" s="590" t="s">
        <v>227</v>
      </c>
      <c r="L290" s="592" t="s">
        <v>2355</v>
      </c>
    </row>
    <row r="291" spans="1:12" x14ac:dyDescent="0.2">
      <c r="A291" s="592" t="s">
        <v>216</v>
      </c>
      <c r="B291" s="136" t="s">
        <v>1449</v>
      </c>
      <c r="C291" s="592" t="s">
        <v>2228</v>
      </c>
      <c r="D291" s="590">
        <v>45173</v>
      </c>
      <c r="F291" s="596">
        <f t="shared" si="19"/>
        <v>0</v>
      </c>
      <c r="G291" s="584">
        <v>0</v>
      </c>
      <c r="H291" s="594">
        <f t="shared" si="18"/>
        <v>1</v>
      </c>
      <c r="I291" s="591">
        <v>2381.9380000000001</v>
      </c>
      <c r="J291" s="590">
        <f t="shared" si="17"/>
        <v>45173</v>
      </c>
      <c r="K291" s="590" t="s">
        <v>227</v>
      </c>
      <c r="L291" s="592" t="s">
        <v>2354</v>
      </c>
    </row>
    <row r="292" spans="1:12" x14ac:dyDescent="0.2">
      <c r="A292" s="592" t="s">
        <v>216</v>
      </c>
      <c r="B292" s="136" t="s">
        <v>320</v>
      </c>
      <c r="C292" s="592" t="s">
        <v>2226</v>
      </c>
      <c r="D292" s="590">
        <v>45174</v>
      </c>
      <c r="F292" s="596">
        <f t="shared" si="19"/>
        <v>0</v>
      </c>
      <c r="G292" s="584">
        <v>0</v>
      </c>
      <c r="H292" s="594">
        <f t="shared" si="18"/>
        <v>1</v>
      </c>
      <c r="I292" s="591">
        <v>466.428</v>
      </c>
      <c r="J292" s="590">
        <f t="shared" si="17"/>
        <v>45174</v>
      </c>
      <c r="K292" s="590" t="s">
        <v>227</v>
      </c>
      <c r="L292" s="592" t="s">
        <v>2353</v>
      </c>
    </row>
    <row r="293" spans="1:12" x14ac:dyDescent="0.2">
      <c r="A293" s="592" t="s">
        <v>216</v>
      </c>
      <c r="B293" s="136" t="s">
        <v>320</v>
      </c>
      <c r="C293" s="592" t="s">
        <v>2225</v>
      </c>
      <c r="D293" s="590">
        <v>45174</v>
      </c>
      <c r="F293" s="596">
        <f t="shared" si="19"/>
        <v>0</v>
      </c>
      <c r="G293" s="584">
        <v>0</v>
      </c>
      <c r="H293" s="594">
        <f t="shared" si="18"/>
        <v>1</v>
      </c>
      <c r="I293" s="591">
        <v>725.06799999999998</v>
      </c>
      <c r="J293" s="590">
        <f t="shared" si="17"/>
        <v>45174</v>
      </c>
      <c r="K293" s="590" t="s">
        <v>227</v>
      </c>
      <c r="L293" s="592" t="s">
        <v>2352</v>
      </c>
    </row>
    <row r="294" spans="1:12" x14ac:dyDescent="0.2">
      <c r="A294" s="592" t="s">
        <v>216</v>
      </c>
      <c r="B294" s="136" t="s">
        <v>320</v>
      </c>
      <c r="C294" s="592" t="s">
        <v>2224</v>
      </c>
      <c r="D294" s="590">
        <v>45174</v>
      </c>
      <c r="F294" s="596">
        <f t="shared" si="19"/>
        <v>0</v>
      </c>
      <c r="G294" s="584">
        <v>0</v>
      </c>
      <c r="H294" s="594">
        <f t="shared" si="18"/>
        <v>1</v>
      </c>
      <c r="I294" s="591">
        <v>615.58799999999997</v>
      </c>
      <c r="J294" s="590">
        <f t="shared" si="17"/>
        <v>45174</v>
      </c>
      <c r="K294" s="590" t="s">
        <v>227</v>
      </c>
      <c r="L294" s="592" t="s">
        <v>2351</v>
      </c>
    </row>
    <row r="295" spans="1:12" x14ac:dyDescent="0.2">
      <c r="A295" s="592" t="s">
        <v>216</v>
      </c>
      <c r="B295" s="136" t="s">
        <v>320</v>
      </c>
      <c r="C295" s="592" t="s">
        <v>2223</v>
      </c>
      <c r="D295" s="590">
        <v>45174</v>
      </c>
      <c r="F295" s="596">
        <f t="shared" si="19"/>
        <v>0</v>
      </c>
      <c r="G295" s="584">
        <v>0</v>
      </c>
      <c r="H295" s="594">
        <f t="shared" si="18"/>
        <v>1</v>
      </c>
      <c r="I295" s="591">
        <v>537.14499999999998</v>
      </c>
      <c r="J295" s="590">
        <f t="shared" si="17"/>
        <v>45174</v>
      </c>
      <c r="K295" s="590" t="s">
        <v>227</v>
      </c>
      <c r="L295" s="592" t="s">
        <v>2350</v>
      </c>
    </row>
    <row r="296" spans="1:12" x14ac:dyDescent="0.2">
      <c r="A296" s="592" t="s">
        <v>216</v>
      </c>
      <c r="B296" s="136" t="s">
        <v>320</v>
      </c>
      <c r="C296" s="592" t="s">
        <v>2222</v>
      </c>
      <c r="D296" s="590">
        <v>45174</v>
      </c>
      <c r="F296" s="596">
        <f t="shared" si="19"/>
        <v>0</v>
      </c>
      <c r="G296" s="584">
        <v>0</v>
      </c>
      <c r="H296" s="594">
        <f t="shared" si="18"/>
        <v>1</v>
      </c>
      <c r="I296" s="591">
        <v>266.30200000000002</v>
      </c>
      <c r="J296" s="590">
        <f t="shared" si="17"/>
        <v>45174</v>
      </c>
      <c r="K296" s="590" t="s">
        <v>227</v>
      </c>
      <c r="L296" s="592" t="s">
        <v>2349</v>
      </c>
    </row>
    <row r="297" spans="1:12" x14ac:dyDescent="0.2">
      <c r="A297" s="592" t="s">
        <v>216</v>
      </c>
      <c r="B297" s="136" t="s">
        <v>320</v>
      </c>
      <c r="C297" s="592" t="s">
        <v>2221</v>
      </c>
      <c r="D297" s="590">
        <v>45174</v>
      </c>
      <c r="F297" s="596">
        <f t="shared" si="19"/>
        <v>0</v>
      </c>
      <c r="G297" s="584">
        <v>0</v>
      </c>
      <c r="H297" s="594">
        <f t="shared" si="18"/>
        <v>1</v>
      </c>
      <c r="I297" s="591">
        <v>372.041</v>
      </c>
      <c r="J297" s="590">
        <f t="shared" si="17"/>
        <v>45174</v>
      </c>
      <c r="K297" s="590" t="s">
        <v>227</v>
      </c>
      <c r="L297" s="592" t="s">
        <v>2348</v>
      </c>
    </row>
    <row r="298" spans="1:12" x14ac:dyDescent="0.2">
      <c r="A298" s="592" t="s">
        <v>216</v>
      </c>
      <c r="B298" s="136" t="s">
        <v>320</v>
      </c>
      <c r="C298" s="592" t="s">
        <v>2220</v>
      </c>
      <c r="D298" s="590">
        <v>45174</v>
      </c>
      <c r="F298" s="596">
        <f t="shared" si="19"/>
        <v>0</v>
      </c>
      <c r="G298" s="584">
        <v>0</v>
      </c>
      <c r="H298" s="594">
        <f t="shared" si="18"/>
        <v>1</v>
      </c>
      <c r="I298" s="591">
        <v>893.774</v>
      </c>
      <c r="J298" s="590">
        <f t="shared" si="17"/>
        <v>45174</v>
      </c>
      <c r="K298" s="590" t="s">
        <v>227</v>
      </c>
      <c r="L298" s="592" t="s">
        <v>2347</v>
      </c>
    </row>
    <row r="299" spans="1:12" x14ac:dyDescent="0.2">
      <c r="A299" s="592" t="s">
        <v>216</v>
      </c>
      <c r="B299" s="136" t="s">
        <v>320</v>
      </c>
      <c r="C299" s="592" t="s">
        <v>2219</v>
      </c>
      <c r="D299" s="590">
        <v>45174</v>
      </c>
      <c r="F299" s="596">
        <f t="shared" si="19"/>
        <v>0</v>
      </c>
      <c r="G299" s="584">
        <v>0</v>
      </c>
      <c r="H299" s="594">
        <f t="shared" si="18"/>
        <v>1</v>
      </c>
      <c r="I299" s="591">
        <v>349.88</v>
      </c>
      <c r="J299" s="590">
        <f t="shared" si="17"/>
        <v>45174</v>
      </c>
      <c r="K299" s="590" t="s">
        <v>227</v>
      </c>
      <c r="L299" s="592" t="s">
        <v>2346</v>
      </c>
    </row>
    <row r="300" spans="1:12" x14ac:dyDescent="0.2">
      <c r="A300" s="592" t="s">
        <v>216</v>
      </c>
      <c r="B300" s="136" t="s">
        <v>320</v>
      </c>
      <c r="C300" s="592" t="s">
        <v>2218</v>
      </c>
      <c r="D300" s="590">
        <v>45174</v>
      </c>
      <c r="F300" s="596">
        <f t="shared" si="19"/>
        <v>0</v>
      </c>
      <c r="G300" s="584">
        <v>0</v>
      </c>
      <c r="H300" s="594">
        <f t="shared" si="18"/>
        <v>1</v>
      </c>
      <c r="I300" s="591">
        <v>346.40499999999997</v>
      </c>
      <c r="J300" s="590">
        <f t="shared" si="17"/>
        <v>45174</v>
      </c>
      <c r="K300" s="590" t="s">
        <v>227</v>
      </c>
      <c r="L300" s="592" t="s">
        <v>2345</v>
      </c>
    </row>
    <row r="301" spans="1:12" x14ac:dyDescent="0.2">
      <c r="A301" s="598" t="s">
        <v>216</v>
      </c>
      <c r="B301" s="597" t="s">
        <v>2383</v>
      </c>
      <c r="C301" s="598" t="s">
        <v>2215</v>
      </c>
      <c r="D301" s="599">
        <v>45174</v>
      </c>
      <c r="E301" s="599">
        <v>45175</v>
      </c>
      <c r="F301" s="600">
        <f t="shared" si="19"/>
        <v>0</v>
      </c>
      <c r="G301" s="584">
        <v>0</v>
      </c>
      <c r="H301" s="594">
        <f t="shared" si="18"/>
        <v>0</v>
      </c>
      <c r="I301" s="601">
        <v>22074.764999999999</v>
      </c>
      <c r="J301" s="599">
        <f t="shared" si="17"/>
        <v>45174</v>
      </c>
      <c r="K301" s="599" t="s">
        <v>227</v>
      </c>
      <c r="L301" s="598" t="s">
        <v>2407</v>
      </c>
    </row>
    <row r="302" spans="1:12" x14ac:dyDescent="0.2">
      <c r="A302" s="598" t="s">
        <v>216</v>
      </c>
      <c r="B302" s="597" t="s">
        <v>221</v>
      </c>
      <c r="C302" s="598" t="s">
        <v>2214</v>
      </c>
      <c r="D302" s="599">
        <v>45174</v>
      </c>
      <c r="E302" s="599">
        <v>45175</v>
      </c>
      <c r="F302" s="600">
        <f t="shared" si="19"/>
        <v>0</v>
      </c>
      <c r="G302" s="584">
        <v>0</v>
      </c>
      <c r="H302" s="594">
        <f t="shared" si="18"/>
        <v>0</v>
      </c>
      <c r="I302" s="601">
        <v>27008.085999999999</v>
      </c>
      <c r="J302" s="599">
        <f t="shared" si="17"/>
        <v>45174</v>
      </c>
      <c r="K302" s="599" t="s">
        <v>227</v>
      </c>
      <c r="L302" s="598" t="s">
        <v>2342</v>
      </c>
    </row>
    <row r="303" spans="1:12" x14ac:dyDescent="0.2">
      <c r="A303" s="598" t="s">
        <v>216</v>
      </c>
      <c r="B303" s="597" t="s">
        <v>2389</v>
      </c>
      <c r="C303" s="598" t="s">
        <v>2213</v>
      </c>
      <c r="D303" s="599">
        <v>45174</v>
      </c>
      <c r="E303" s="599">
        <v>45175</v>
      </c>
      <c r="F303" s="600">
        <f t="shared" si="19"/>
        <v>0</v>
      </c>
      <c r="G303" s="584">
        <v>0</v>
      </c>
      <c r="H303" s="594">
        <f t="shared" si="18"/>
        <v>0</v>
      </c>
      <c r="I303" s="601">
        <v>3154.7350000000001</v>
      </c>
      <c r="J303" s="599">
        <f t="shared" si="17"/>
        <v>45174</v>
      </c>
      <c r="K303" s="599" t="s">
        <v>227</v>
      </c>
      <c r="L303" s="598" t="s">
        <v>2341</v>
      </c>
    </row>
    <row r="304" spans="1:12" x14ac:dyDescent="0.2">
      <c r="A304" s="598" t="s">
        <v>216</v>
      </c>
      <c r="B304" s="597" t="s">
        <v>221</v>
      </c>
      <c r="C304" s="598" t="s">
        <v>2212</v>
      </c>
      <c r="D304" s="599">
        <v>45174</v>
      </c>
      <c r="E304" s="599">
        <v>45175</v>
      </c>
      <c r="F304" s="600">
        <f t="shared" si="19"/>
        <v>0</v>
      </c>
      <c r="G304" s="584">
        <v>0</v>
      </c>
      <c r="H304" s="594">
        <f t="shared" si="18"/>
        <v>0</v>
      </c>
      <c r="I304" s="601">
        <v>2812.5569999999998</v>
      </c>
      <c r="J304" s="599">
        <f t="shared" si="17"/>
        <v>45174</v>
      </c>
      <c r="K304" s="599" t="s">
        <v>227</v>
      </c>
      <c r="L304" s="598" t="s">
        <v>2340</v>
      </c>
    </row>
    <row r="305" spans="1:13" x14ac:dyDescent="0.2">
      <c r="A305" s="592" t="s">
        <v>216</v>
      </c>
      <c r="B305" s="136" t="s">
        <v>1451</v>
      </c>
      <c r="C305" s="592" t="s">
        <v>2211</v>
      </c>
      <c r="D305" s="590">
        <v>45174</v>
      </c>
      <c r="F305" s="596">
        <f t="shared" si="19"/>
        <v>0</v>
      </c>
      <c r="G305" s="584">
        <v>0</v>
      </c>
      <c r="H305" s="594">
        <f t="shared" si="18"/>
        <v>1</v>
      </c>
      <c r="I305" s="591">
        <v>30937.5</v>
      </c>
      <c r="J305" s="590">
        <f t="shared" si="17"/>
        <v>45174</v>
      </c>
      <c r="K305" s="590" t="s">
        <v>227</v>
      </c>
      <c r="L305" s="592" t="s">
        <v>2339</v>
      </c>
      <c r="M305" s="609" t="s">
        <v>8000</v>
      </c>
    </row>
    <row r="306" spans="1:13" x14ac:dyDescent="0.2">
      <c r="A306" s="592" t="s">
        <v>216</v>
      </c>
      <c r="B306" s="136" t="s">
        <v>2096</v>
      </c>
      <c r="C306" s="592" t="s">
        <v>2207</v>
      </c>
      <c r="D306" s="590">
        <v>45175</v>
      </c>
      <c r="F306" s="596">
        <f t="shared" si="19"/>
        <v>0</v>
      </c>
      <c r="G306" s="584">
        <v>0</v>
      </c>
      <c r="H306" s="594">
        <f t="shared" si="18"/>
        <v>1</v>
      </c>
      <c r="I306" s="591">
        <v>9921.6229999999996</v>
      </c>
      <c r="J306" s="590">
        <f t="shared" si="17"/>
        <v>45175</v>
      </c>
      <c r="K306" s="590" t="s">
        <v>227</v>
      </c>
      <c r="L306" s="592" t="s">
        <v>2335</v>
      </c>
    </row>
    <row r="307" spans="1:13" x14ac:dyDescent="0.2">
      <c r="A307" s="592" t="s">
        <v>216</v>
      </c>
      <c r="B307" s="136" t="s">
        <v>1272</v>
      </c>
      <c r="C307" s="592" t="s">
        <v>2205</v>
      </c>
      <c r="D307" s="590">
        <v>45175</v>
      </c>
      <c r="F307" s="596">
        <f t="shared" si="19"/>
        <v>0</v>
      </c>
      <c r="G307" s="584">
        <v>0</v>
      </c>
      <c r="H307" s="594">
        <f t="shared" si="18"/>
        <v>1</v>
      </c>
      <c r="I307" s="591">
        <v>5680.7520000000004</v>
      </c>
      <c r="J307" s="590">
        <f t="shared" si="17"/>
        <v>45175</v>
      </c>
      <c r="K307" s="590" t="s">
        <v>227</v>
      </c>
      <c r="L307" s="592" t="s">
        <v>2334</v>
      </c>
    </row>
    <row r="308" spans="1:13" x14ac:dyDescent="0.2">
      <c r="A308" s="592" t="s">
        <v>216</v>
      </c>
      <c r="B308" s="136" t="s">
        <v>1304</v>
      </c>
      <c r="C308" s="592" t="s">
        <v>2204</v>
      </c>
      <c r="D308" s="590">
        <v>45175</v>
      </c>
      <c r="F308" s="596">
        <f t="shared" si="19"/>
        <v>0</v>
      </c>
      <c r="G308" s="584">
        <v>0</v>
      </c>
      <c r="H308" s="594">
        <f t="shared" si="18"/>
        <v>1</v>
      </c>
      <c r="I308" s="591">
        <v>5696.88</v>
      </c>
      <c r="J308" s="590">
        <f t="shared" si="17"/>
        <v>45175</v>
      </c>
      <c r="K308" s="590" t="s">
        <v>227</v>
      </c>
      <c r="L308" s="592" t="s">
        <v>2333</v>
      </c>
    </row>
    <row r="309" spans="1:13" x14ac:dyDescent="0.2">
      <c r="A309" s="592" t="s">
        <v>216</v>
      </c>
      <c r="B309" s="136" t="s">
        <v>2387</v>
      </c>
      <c r="C309" s="592" t="s">
        <v>2202</v>
      </c>
      <c r="D309" s="590">
        <v>45175</v>
      </c>
      <c r="F309" s="596">
        <f t="shared" si="19"/>
        <v>0</v>
      </c>
      <c r="G309" s="584">
        <v>0</v>
      </c>
      <c r="H309" s="594">
        <f t="shared" si="18"/>
        <v>1</v>
      </c>
      <c r="I309" s="591">
        <v>191</v>
      </c>
      <c r="J309" s="590">
        <f t="shared" si="17"/>
        <v>45175</v>
      </c>
      <c r="K309" s="590" t="s">
        <v>227</v>
      </c>
      <c r="L309" s="592" t="s">
        <v>2332</v>
      </c>
    </row>
    <row r="310" spans="1:13" x14ac:dyDescent="0.2">
      <c r="A310" s="592" t="s">
        <v>216</v>
      </c>
      <c r="B310" s="136" t="s">
        <v>2071</v>
      </c>
      <c r="C310" s="592" t="s">
        <v>2201</v>
      </c>
      <c r="D310" s="590">
        <v>45175</v>
      </c>
      <c r="F310" s="596">
        <f t="shared" si="19"/>
        <v>0</v>
      </c>
      <c r="G310" s="584">
        <v>0</v>
      </c>
      <c r="H310" s="594">
        <f t="shared" si="18"/>
        <v>1</v>
      </c>
      <c r="I310" s="591">
        <v>961</v>
      </c>
      <c r="J310" s="590">
        <f t="shared" si="17"/>
        <v>45175</v>
      </c>
      <c r="K310" s="590" t="s">
        <v>227</v>
      </c>
      <c r="L310" s="592" t="s">
        <v>2331</v>
      </c>
    </row>
    <row r="311" spans="1:13" x14ac:dyDescent="0.2">
      <c r="A311" s="592" t="s">
        <v>216</v>
      </c>
      <c r="B311" s="136" t="s">
        <v>1453</v>
      </c>
      <c r="C311" s="592" t="s">
        <v>2200</v>
      </c>
      <c r="D311" s="590">
        <v>45175</v>
      </c>
      <c r="F311" s="596">
        <f t="shared" si="19"/>
        <v>0</v>
      </c>
      <c r="G311" s="584">
        <v>0</v>
      </c>
      <c r="H311" s="594">
        <f t="shared" si="18"/>
        <v>1</v>
      </c>
      <c r="I311" s="591">
        <v>146</v>
      </c>
      <c r="J311" s="590">
        <f t="shared" ref="J311:J374" si="20">+D311</f>
        <v>45175</v>
      </c>
      <c r="K311" s="590" t="s">
        <v>227</v>
      </c>
      <c r="L311" s="592" t="s">
        <v>2330</v>
      </c>
    </row>
    <row r="312" spans="1:13" x14ac:dyDescent="0.2">
      <c r="A312" s="592" t="s">
        <v>216</v>
      </c>
      <c r="B312" s="136" t="s">
        <v>1312</v>
      </c>
      <c r="C312" s="592" t="s">
        <v>2198</v>
      </c>
      <c r="D312" s="590">
        <v>45175</v>
      </c>
      <c r="F312" s="596">
        <f t="shared" si="19"/>
        <v>0</v>
      </c>
      <c r="G312" s="584">
        <v>0</v>
      </c>
      <c r="H312" s="594">
        <f t="shared" si="18"/>
        <v>1</v>
      </c>
      <c r="I312" s="591">
        <v>1274.328</v>
      </c>
      <c r="J312" s="590">
        <f t="shared" si="20"/>
        <v>45175</v>
      </c>
      <c r="K312" s="590" t="s">
        <v>227</v>
      </c>
      <c r="L312" s="592" t="s">
        <v>2329</v>
      </c>
    </row>
    <row r="313" spans="1:13" x14ac:dyDescent="0.2">
      <c r="A313" s="592" t="s">
        <v>216</v>
      </c>
      <c r="B313" s="136" t="s">
        <v>2388</v>
      </c>
      <c r="C313" s="592" t="s">
        <v>2197</v>
      </c>
      <c r="D313" s="590">
        <v>45175</v>
      </c>
      <c r="F313" s="596">
        <f t="shared" si="19"/>
        <v>0</v>
      </c>
      <c r="G313" s="584">
        <v>0</v>
      </c>
      <c r="H313" s="594">
        <f t="shared" si="18"/>
        <v>1</v>
      </c>
      <c r="I313" s="591">
        <v>450.4</v>
      </c>
      <c r="J313" s="590">
        <f t="shared" si="20"/>
        <v>45175</v>
      </c>
      <c r="K313" s="590" t="s">
        <v>227</v>
      </c>
      <c r="L313" s="592" t="s">
        <v>2328</v>
      </c>
    </row>
    <row r="314" spans="1:13" x14ac:dyDescent="0.2">
      <c r="A314" s="592" t="s">
        <v>216</v>
      </c>
      <c r="B314" s="136" t="s">
        <v>1448</v>
      </c>
      <c r="C314" s="592" t="s">
        <v>2195</v>
      </c>
      <c r="D314" s="590">
        <v>45175</v>
      </c>
      <c r="F314" s="596">
        <f t="shared" si="19"/>
        <v>0</v>
      </c>
      <c r="G314" s="584">
        <v>0</v>
      </c>
      <c r="H314" s="594">
        <f t="shared" ref="H314:H377" si="21">IF(E314="",1,0)</f>
        <v>1</v>
      </c>
      <c r="I314" s="591">
        <v>321</v>
      </c>
      <c r="J314" s="590">
        <f t="shared" si="20"/>
        <v>45175</v>
      </c>
      <c r="K314" s="590" t="s">
        <v>227</v>
      </c>
      <c r="L314" s="592" t="s">
        <v>2327</v>
      </c>
    </row>
    <row r="315" spans="1:13" x14ac:dyDescent="0.2">
      <c r="A315" s="592" t="s">
        <v>216</v>
      </c>
      <c r="B315" s="136" t="s">
        <v>1204</v>
      </c>
      <c r="C315" s="592" t="s">
        <v>2192</v>
      </c>
      <c r="D315" s="590">
        <v>45175</v>
      </c>
      <c r="F315" s="596">
        <f t="shared" si="19"/>
        <v>0</v>
      </c>
      <c r="G315" s="584">
        <v>0</v>
      </c>
      <c r="H315" s="594">
        <f t="shared" si="21"/>
        <v>1</v>
      </c>
      <c r="I315" s="591">
        <v>1130.086</v>
      </c>
      <c r="J315" s="590">
        <f t="shared" si="20"/>
        <v>45175</v>
      </c>
      <c r="K315" s="590" t="s">
        <v>227</v>
      </c>
      <c r="L315" s="592" t="s">
        <v>2326</v>
      </c>
    </row>
    <row r="316" spans="1:13" x14ac:dyDescent="0.2">
      <c r="A316" s="592" t="s">
        <v>216</v>
      </c>
      <c r="B316" s="136" t="s">
        <v>320</v>
      </c>
      <c r="C316" s="592" t="s">
        <v>2191</v>
      </c>
      <c r="D316" s="590">
        <v>45175</v>
      </c>
      <c r="F316" s="596">
        <f t="shared" si="19"/>
        <v>0</v>
      </c>
      <c r="G316" s="584">
        <v>0</v>
      </c>
      <c r="H316" s="594">
        <f t="shared" si="21"/>
        <v>1</v>
      </c>
      <c r="I316" s="591">
        <v>1766.0730000000001</v>
      </c>
      <c r="J316" s="590">
        <f t="shared" si="20"/>
        <v>45175</v>
      </c>
      <c r="K316" s="590" t="s">
        <v>227</v>
      </c>
      <c r="L316" s="592" t="s">
        <v>2325</v>
      </c>
    </row>
    <row r="317" spans="1:13" x14ac:dyDescent="0.2">
      <c r="A317" s="592" t="s">
        <v>216</v>
      </c>
      <c r="B317" s="136" t="s">
        <v>295</v>
      </c>
      <c r="C317" s="592" t="s">
        <v>2190</v>
      </c>
      <c r="D317" s="590">
        <v>45176</v>
      </c>
      <c r="F317" s="596">
        <f t="shared" si="19"/>
        <v>0</v>
      </c>
      <c r="G317" s="584">
        <v>0</v>
      </c>
      <c r="H317" s="594">
        <f t="shared" si="21"/>
        <v>1</v>
      </c>
      <c r="I317" s="591">
        <v>25000</v>
      </c>
      <c r="J317" s="590">
        <f t="shared" si="20"/>
        <v>45176</v>
      </c>
      <c r="K317" s="590" t="s">
        <v>227</v>
      </c>
      <c r="L317" s="592" t="s">
        <v>2324</v>
      </c>
      <c r="M317" s="609" t="s">
        <v>8000</v>
      </c>
    </row>
    <row r="318" spans="1:13" x14ac:dyDescent="0.2">
      <c r="A318" s="592" t="s">
        <v>216</v>
      </c>
      <c r="B318" s="136" t="s">
        <v>385</v>
      </c>
      <c r="C318" s="592" t="s">
        <v>2189</v>
      </c>
      <c r="D318" s="590">
        <v>45176</v>
      </c>
      <c r="F318" s="596">
        <f t="shared" si="19"/>
        <v>0</v>
      </c>
      <c r="G318" s="584">
        <v>0</v>
      </c>
      <c r="H318" s="594">
        <f t="shared" si="21"/>
        <v>1</v>
      </c>
      <c r="I318" s="591">
        <v>4884.8609999999999</v>
      </c>
      <c r="J318" s="590">
        <f t="shared" si="20"/>
        <v>45176</v>
      </c>
      <c r="K318" s="590" t="s">
        <v>227</v>
      </c>
      <c r="L318" s="592" t="s">
        <v>2323</v>
      </c>
    </row>
    <row r="319" spans="1:13" x14ac:dyDescent="0.2">
      <c r="A319" s="592" t="s">
        <v>216</v>
      </c>
      <c r="B319" s="136" t="s">
        <v>602</v>
      </c>
      <c r="C319" s="592" t="s">
        <v>2188</v>
      </c>
      <c r="D319" s="590">
        <v>45177</v>
      </c>
      <c r="F319" s="596">
        <f t="shared" si="19"/>
        <v>0</v>
      </c>
      <c r="G319" s="584">
        <v>0</v>
      </c>
      <c r="H319" s="594">
        <f t="shared" si="21"/>
        <v>1</v>
      </c>
      <c r="I319" s="591">
        <v>14671.87</v>
      </c>
      <c r="J319" s="590">
        <f t="shared" si="20"/>
        <v>45177</v>
      </c>
      <c r="K319" s="590" t="s">
        <v>227</v>
      </c>
      <c r="L319" s="592" t="s">
        <v>2322</v>
      </c>
      <c r="M319" s="609" t="s">
        <v>8000</v>
      </c>
    </row>
    <row r="320" spans="1:13" x14ac:dyDescent="0.2">
      <c r="A320" s="592" t="s">
        <v>216</v>
      </c>
      <c r="B320" s="136" t="s">
        <v>1338</v>
      </c>
      <c r="C320" s="592" t="s">
        <v>2187</v>
      </c>
      <c r="D320" s="590">
        <v>45180</v>
      </c>
      <c r="F320" s="596">
        <f t="shared" si="19"/>
        <v>0</v>
      </c>
      <c r="G320" s="584">
        <v>0</v>
      </c>
      <c r="H320" s="594">
        <f t="shared" si="21"/>
        <v>1</v>
      </c>
      <c r="I320" s="591">
        <v>835</v>
      </c>
      <c r="J320" s="590">
        <f t="shared" si="20"/>
        <v>45180</v>
      </c>
      <c r="K320" s="590" t="s">
        <v>227</v>
      </c>
      <c r="L320" s="592" t="s">
        <v>2321</v>
      </c>
    </row>
    <row r="321" spans="1:13" x14ac:dyDescent="0.2">
      <c r="A321" s="592" t="s">
        <v>216</v>
      </c>
      <c r="B321" s="136" t="s">
        <v>1623</v>
      </c>
      <c r="C321" s="592" t="s">
        <v>2186</v>
      </c>
      <c r="D321" s="590">
        <v>45180</v>
      </c>
      <c r="F321" s="596">
        <f t="shared" si="19"/>
        <v>0</v>
      </c>
      <c r="G321" s="584">
        <v>0</v>
      </c>
      <c r="H321" s="594">
        <f t="shared" si="21"/>
        <v>1</v>
      </c>
      <c r="I321" s="591">
        <v>6833.97</v>
      </c>
      <c r="J321" s="590">
        <f t="shared" si="20"/>
        <v>45180</v>
      </c>
      <c r="K321" s="590" t="s">
        <v>227</v>
      </c>
      <c r="L321" s="592" t="s">
        <v>2320</v>
      </c>
    </row>
    <row r="322" spans="1:13" x14ac:dyDescent="0.2">
      <c r="A322" s="592" t="s">
        <v>216</v>
      </c>
      <c r="B322" s="136" t="s">
        <v>1312</v>
      </c>
      <c r="C322" s="592" t="s">
        <v>2185</v>
      </c>
      <c r="D322" s="590">
        <v>45180</v>
      </c>
      <c r="F322" s="596">
        <f t="shared" ref="F322:F385" si="22">SUM(I322*G322)</f>
        <v>0</v>
      </c>
      <c r="G322" s="584">
        <v>0</v>
      </c>
      <c r="H322" s="594">
        <f t="shared" si="21"/>
        <v>1</v>
      </c>
      <c r="I322" s="591">
        <v>3824.3490000000002</v>
      </c>
      <c r="J322" s="590">
        <f t="shared" si="20"/>
        <v>45180</v>
      </c>
      <c r="K322" s="590" t="s">
        <v>227</v>
      </c>
      <c r="L322" s="592" t="s">
        <v>2319</v>
      </c>
    </row>
    <row r="323" spans="1:13" x14ac:dyDescent="0.2">
      <c r="A323" s="592" t="s">
        <v>216</v>
      </c>
      <c r="B323" s="136" t="s">
        <v>2091</v>
      </c>
      <c r="C323" s="592" t="s">
        <v>2184</v>
      </c>
      <c r="D323" s="590">
        <v>45180</v>
      </c>
      <c r="F323" s="596">
        <f t="shared" si="22"/>
        <v>0</v>
      </c>
      <c r="G323" s="584">
        <v>0</v>
      </c>
      <c r="H323" s="594">
        <f t="shared" si="21"/>
        <v>1</v>
      </c>
      <c r="I323" s="591">
        <v>274.7</v>
      </c>
      <c r="J323" s="590">
        <f t="shared" si="20"/>
        <v>45180</v>
      </c>
      <c r="K323" s="590" t="s">
        <v>227</v>
      </c>
      <c r="L323" s="592" t="s">
        <v>2318</v>
      </c>
    </row>
    <row r="324" spans="1:13" x14ac:dyDescent="0.2">
      <c r="A324" s="592" t="s">
        <v>216</v>
      </c>
      <c r="B324" s="136" t="s">
        <v>332</v>
      </c>
      <c r="C324" s="592" t="s">
        <v>2182</v>
      </c>
      <c r="D324" s="590">
        <v>45180</v>
      </c>
      <c r="F324" s="596">
        <f t="shared" si="22"/>
        <v>0</v>
      </c>
      <c r="G324" s="584">
        <v>0</v>
      </c>
      <c r="H324" s="594">
        <f t="shared" si="21"/>
        <v>1</v>
      </c>
      <c r="I324" s="591">
        <v>88.763000000000005</v>
      </c>
      <c r="J324" s="590">
        <f t="shared" si="20"/>
        <v>45180</v>
      </c>
      <c r="K324" s="590" t="s">
        <v>227</v>
      </c>
      <c r="L324" s="592" t="s">
        <v>2317</v>
      </c>
    </row>
    <row r="325" spans="1:13" x14ac:dyDescent="0.2">
      <c r="A325" s="592" t="s">
        <v>216</v>
      </c>
      <c r="B325" s="136" t="s">
        <v>1204</v>
      </c>
      <c r="C325" s="592" t="s">
        <v>2181</v>
      </c>
      <c r="D325" s="590">
        <v>45180</v>
      </c>
      <c r="F325" s="596">
        <f t="shared" si="22"/>
        <v>0</v>
      </c>
      <c r="G325" s="584">
        <v>0</v>
      </c>
      <c r="H325" s="594">
        <f t="shared" si="21"/>
        <v>1</v>
      </c>
      <c r="I325" s="591">
        <v>421.947</v>
      </c>
      <c r="J325" s="590">
        <f t="shared" si="20"/>
        <v>45180</v>
      </c>
      <c r="K325" s="590" t="s">
        <v>227</v>
      </c>
      <c r="L325" s="592" t="s">
        <v>2316</v>
      </c>
    </row>
    <row r="326" spans="1:13" x14ac:dyDescent="0.2">
      <c r="A326" s="592" t="s">
        <v>216</v>
      </c>
      <c r="B326" s="136" t="s">
        <v>679</v>
      </c>
      <c r="C326" s="592" t="s">
        <v>2180</v>
      </c>
      <c r="D326" s="590">
        <v>45180</v>
      </c>
      <c r="F326" s="596">
        <f t="shared" si="22"/>
        <v>0</v>
      </c>
      <c r="G326" s="584">
        <v>0</v>
      </c>
      <c r="H326" s="594">
        <f t="shared" si="21"/>
        <v>1</v>
      </c>
      <c r="I326" s="591">
        <v>729.28</v>
      </c>
      <c r="J326" s="590">
        <f t="shared" si="20"/>
        <v>45180</v>
      </c>
      <c r="K326" s="590" t="s">
        <v>227</v>
      </c>
      <c r="L326" s="592" t="s">
        <v>2315</v>
      </c>
      <c r="M326" s="609" t="s">
        <v>8000</v>
      </c>
    </row>
    <row r="327" spans="1:13" x14ac:dyDescent="0.2">
      <c r="A327" s="592" t="s">
        <v>216</v>
      </c>
      <c r="B327" s="136" t="s">
        <v>1451</v>
      </c>
      <c r="C327" s="592" t="s">
        <v>2179</v>
      </c>
      <c r="D327" s="590">
        <v>45180</v>
      </c>
      <c r="F327" s="596">
        <f t="shared" si="22"/>
        <v>0</v>
      </c>
      <c r="G327" s="584">
        <v>0</v>
      </c>
      <c r="H327" s="594">
        <f t="shared" si="21"/>
        <v>1</v>
      </c>
      <c r="I327" s="591">
        <v>21780</v>
      </c>
      <c r="J327" s="590">
        <f t="shared" si="20"/>
        <v>45180</v>
      </c>
      <c r="K327" s="590" t="s">
        <v>227</v>
      </c>
      <c r="L327" s="592" t="s">
        <v>2314</v>
      </c>
      <c r="M327" s="609" t="s">
        <v>8000</v>
      </c>
    </row>
    <row r="328" spans="1:13" x14ac:dyDescent="0.2">
      <c r="A328" s="592" t="s">
        <v>216</v>
      </c>
      <c r="B328" s="136" t="s">
        <v>1451</v>
      </c>
      <c r="C328" s="592" t="s">
        <v>2178</v>
      </c>
      <c r="D328" s="590">
        <v>45180</v>
      </c>
      <c r="F328" s="596">
        <f t="shared" si="22"/>
        <v>0</v>
      </c>
      <c r="G328" s="584">
        <v>0</v>
      </c>
      <c r="H328" s="594">
        <f t="shared" si="21"/>
        <v>1</v>
      </c>
      <c r="I328" s="591">
        <v>21780</v>
      </c>
      <c r="J328" s="590">
        <f t="shared" si="20"/>
        <v>45180</v>
      </c>
      <c r="K328" s="590" t="s">
        <v>227</v>
      </c>
      <c r="L328" s="592" t="s">
        <v>2313</v>
      </c>
      <c r="M328" s="609" t="s">
        <v>8000</v>
      </c>
    </row>
    <row r="329" spans="1:13" x14ac:dyDescent="0.2">
      <c r="A329" s="592" t="s">
        <v>216</v>
      </c>
      <c r="B329" s="136" t="s">
        <v>1451</v>
      </c>
      <c r="C329" s="592" t="s">
        <v>2177</v>
      </c>
      <c r="D329" s="590">
        <v>45180</v>
      </c>
      <c r="F329" s="596">
        <f t="shared" si="22"/>
        <v>0</v>
      </c>
      <c r="G329" s="584">
        <v>0</v>
      </c>
      <c r="H329" s="594">
        <f t="shared" si="21"/>
        <v>1</v>
      </c>
      <c r="I329" s="591">
        <v>21780</v>
      </c>
      <c r="J329" s="590">
        <f t="shared" si="20"/>
        <v>45180</v>
      </c>
      <c r="K329" s="590" t="s">
        <v>227</v>
      </c>
      <c r="L329" s="592" t="s">
        <v>2312</v>
      </c>
      <c r="M329" s="609" t="s">
        <v>8000</v>
      </c>
    </row>
    <row r="330" spans="1:13" x14ac:dyDescent="0.2">
      <c r="A330" s="592" t="s">
        <v>216</v>
      </c>
      <c r="B330" s="136" t="s">
        <v>1451</v>
      </c>
      <c r="C330" s="592" t="s">
        <v>2176</v>
      </c>
      <c r="D330" s="590">
        <v>45180</v>
      </c>
      <c r="F330" s="596">
        <f t="shared" si="22"/>
        <v>0</v>
      </c>
      <c r="G330" s="584">
        <v>0</v>
      </c>
      <c r="H330" s="594">
        <f t="shared" si="21"/>
        <v>1</v>
      </c>
      <c r="I330" s="591">
        <v>22634.312000000002</v>
      </c>
      <c r="J330" s="590">
        <f t="shared" si="20"/>
        <v>45180</v>
      </c>
      <c r="K330" s="590" t="s">
        <v>227</v>
      </c>
      <c r="L330" s="592" t="s">
        <v>2311</v>
      </c>
      <c r="M330" s="609" t="s">
        <v>8000</v>
      </c>
    </row>
    <row r="331" spans="1:13" x14ac:dyDescent="0.2">
      <c r="A331" s="592" t="s">
        <v>216</v>
      </c>
      <c r="B331" s="136" t="s">
        <v>1523</v>
      </c>
      <c r="C331" s="592" t="s">
        <v>2173</v>
      </c>
      <c r="D331" s="590">
        <v>45180</v>
      </c>
      <c r="F331" s="596">
        <f t="shared" si="22"/>
        <v>0</v>
      </c>
      <c r="G331" s="584">
        <v>0</v>
      </c>
      <c r="H331" s="594">
        <f t="shared" si="21"/>
        <v>1</v>
      </c>
      <c r="I331" s="591">
        <v>1142.2059999999999</v>
      </c>
      <c r="J331" s="590">
        <f t="shared" si="20"/>
        <v>45180</v>
      </c>
      <c r="K331" s="590" t="s">
        <v>227</v>
      </c>
      <c r="L331" s="592" t="s">
        <v>2308</v>
      </c>
    </row>
    <row r="332" spans="1:13" x14ac:dyDescent="0.2">
      <c r="A332" s="592" t="s">
        <v>216</v>
      </c>
      <c r="B332" s="136" t="s">
        <v>2387</v>
      </c>
      <c r="C332" s="592" t="s">
        <v>2172</v>
      </c>
      <c r="D332" s="590">
        <v>45180</v>
      </c>
      <c r="F332" s="596">
        <f t="shared" si="22"/>
        <v>191</v>
      </c>
      <c r="G332" s="584">
        <v>1</v>
      </c>
      <c r="H332" s="594">
        <f t="shared" si="21"/>
        <v>1</v>
      </c>
      <c r="I332" s="591">
        <v>191</v>
      </c>
      <c r="J332" s="590">
        <f t="shared" si="20"/>
        <v>45180</v>
      </c>
      <c r="K332" s="590" t="s">
        <v>227</v>
      </c>
      <c r="L332" s="592" t="s">
        <v>2307</v>
      </c>
    </row>
    <row r="333" spans="1:13" x14ac:dyDescent="0.2">
      <c r="A333" s="592" t="s">
        <v>216</v>
      </c>
      <c r="B333" s="136" t="s">
        <v>385</v>
      </c>
      <c r="C333" s="592" t="s">
        <v>2171</v>
      </c>
      <c r="D333" s="590">
        <v>45180</v>
      </c>
      <c r="F333" s="596">
        <f t="shared" si="22"/>
        <v>0</v>
      </c>
      <c r="G333" s="584">
        <v>0</v>
      </c>
      <c r="H333" s="594">
        <f t="shared" si="21"/>
        <v>1</v>
      </c>
      <c r="I333" s="591">
        <v>350</v>
      </c>
      <c r="J333" s="590">
        <f t="shared" si="20"/>
        <v>45180</v>
      </c>
      <c r="K333" s="590" t="s">
        <v>227</v>
      </c>
      <c r="L333" s="592" t="s">
        <v>2306</v>
      </c>
    </row>
    <row r="334" spans="1:13" x14ac:dyDescent="0.2">
      <c r="A334" s="592" t="s">
        <v>216</v>
      </c>
      <c r="B334" s="136" t="s">
        <v>2386</v>
      </c>
      <c r="C334" s="592" t="s">
        <v>2170</v>
      </c>
      <c r="D334" s="590">
        <v>45180</v>
      </c>
      <c r="F334" s="596">
        <f t="shared" si="22"/>
        <v>0</v>
      </c>
      <c r="G334" s="584">
        <v>0</v>
      </c>
      <c r="H334" s="594">
        <f t="shared" si="21"/>
        <v>1</v>
      </c>
      <c r="I334" s="591">
        <v>4413.4939999999997</v>
      </c>
      <c r="J334" s="590">
        <f t="shared" si="20"/>
        <v>45180</v>
      </c>
      <c r="K334" s="590" t="s">
        <v>227</v>
      </c>
      <c r="L334" s="592" t="s">
        <v>2305</v>
      </c>
    </row>
    <row r="335" spans="1:13" x14ac:dyDescent="0.2">
      <c r="A335" s="592" t="s">
        <v>216</v>
      </c>
      <c r="B335" s="136" t="s">
        <v>580</v>
      </c>
      <c r="C335" s="592" t="s">
        <v>2169</v>
      </c>
      <c r="D335" s="590">
        <v>45180</v>
      </c>
      <c r="F335" s="596">
        <f t="shared" si="22"/>
        <v>0</v>
      </c>
      <c r="G335" s="584">
        <v>0</v>
      </c>
      <c r="H335" s="594">
        <f t="shared" si="21"/>
        <v>1</v>
      </c>
      <c r="I335" s="591">
        <v>15269.165999999999</v>
      </c>
      <c r="J335" s="590">
        <f t="shared" si="20"/>
        <v>45180</v>
      </c>
      <c r="K335" s="590" t="s">
        <v>227</v>
      </c>
      <c r="L335" s="592" t="s">
        <v>2304</v>
      </c>
      <c r="M335" s="609" t="s">
        <v>8000</v>
      </c>
    </row>
    <row r="336" spans="1:13" x14ac:dyDescent="0.2">
      <c r="A336" s="592" t="s">
        <v>216</v>
      </c>
      <c r="B336" s="136" t="s">
        <v>2079</v>
      </c>
      <c r="C336" s="592" t="s">
        <v>2168</v>
      </c>
      <c r="D336" s="590">
        <v>45180</v>
      </c>
      <c r="F336" s="596">
        <f t="shared" si="22"/>
        <v>0</v>
      </c>
      <c r="G336" s="584">
        <v>0</v>
      </c>
      <c r="H336" s="594">
        <f t="shared" si="21"/>
        <v>1</v>
      </c>
      <c r="I336" s="591">
        <v>6188.3720000000003</v>
      </c>
      <c r="J336" s="590">
        <f t="shared" si="20"/>
        <v>45180</v>
      </c>
      <c r="K336" s="590" t="s">
        <v>227</v>
      </c>
      <c r="L336" s="592" t="s">
        <v>2303</v>
      </c>
    </row>
    <row r="337" spans="1:13" x14ac:dyDescent="0.2">
      <c r="A337" s="592" t="s">
        <v>216</v>
      </c>
      <c r="B337" s="136" t="s">
        <v>1337</v>
      </c>
      <c r="C337" s="592" t="s">
        <v>2165</v>
      </c>
      <c r="D337" s="590">
        <v>45180</v>
      </c>
      <c r="F337" s="596">
        <f t="shared" si="22"/>
        <v>0</v>
      </c>
      <c r="G337" s="584">
        <v>0</v>
      </c>
      <c r="H337" s="594">
        <f t="shared" si="21"/>
        <v>1</v>
      </c>
      <c r="I337" s="591">
        <v>1299.9939999999999</v>
      </c>
      <c r="J337" s="590">
        <f t="shared" si="20"/>
        <v>45180</v>
      </c>
      <c r="K337" s="590" t="s">
        <v>227</v>
      </c>
      <c r="L337" s="592" t="s">
        <v>2302</v>
      </c>
      <c r="M337" s="609" t="s">
        <v>8000</v>
      </c>
    </row>
    <row r="338" spans="1:13" x14ac:dyDescent="0.2">
      <c r="A338" s="592" t="s">
        <v>216</v>
      </c>
      <c r="B338" s="136" t="s">
        <v>1337</v>
      </c>
      <c r="C338" s="592" t="s">
        <v>2164</v>
      </c>
      <c r="D338" s="590">
        <v>45180</v>
      </c>
      <c r="F338" s="596">
        <f t="shared" si="22"/>
        <v>0</v>
      </c>
      <c r="G338" s="584">
        <v>0</v>
      </c>
      <c r="H338" s="594">
        <f t="shared" si="21"/>
        <v>1</v>
      </c>
      <c r="I338" s="591">
        <v>1492.8420000000001</v>
      </c>
      <c r="J338" s="590">
        <f t="shared" si="20"/>
        <v>45180</v>
      </c>
      <c r="K338" s="590" t="s">
        <v>227</v>
      </c>
      <c r="L338" s="592" t="s">
        <v>2301</v>
      </c>
      <c r="M338" s="609" t="s">
        <v>8000</v>
      </c>
    </row>
    <row r="339" spans="1:13" x14ac:dyDescent="0.2">
      <c r="A339" s="592" t="s">
        <v>216</v>
      </c>
      <c r="B339" s="136" t="s">
        <v>1825</v>
      </c>
      <c r="C339" s="592" t="s">
        <v>2163</v>
      </c>
      <c r="D339" s="590">
        <v>45180</v>
      </c>
      <c r="F339" s="596">
        <f t="shared" si="22"/>
        <v>0</v>
      </c>
      <c r="G339" s="584">
        <v>0</v>
      </c>
      <c r="H339" s="594">
        <f t="shared" si="21"/>
        <v>1</v>
      </c>
      <c r="I339" s="591">
        <v>13875.239</v>
      </c>
      <c r="J339" s="590">
        <f t="shared" si="20"/>
        <v>45180</v>
      </c>
      <c r="K339" s="590" t="s">
        <v>227</v>
      </c>
      <c r="L339" s="592" t="s">
        <v>2300</v>
      </c>
    </row>
    <row r="340" spans="1:13" x14ac:dyDescent="0.2">
      <c r="A340" s="592" t="s">
        <v>216</v>
      </c>
      <c r="B340" s="136" t="s">
        <v>2384</v>
      </c>
      <c r="C340" s="592" t="s">
        <v>2162</v>
      </c>
      <c r="D340" s="590">
        <v>45180</v>
      </c>
      <c r="F340" s="596">
        <f t="shared" si="22"/>
        <v>0</v>
      </c>
      <c r="G340" s="584">
        <v>0</v>
      </c>
      <c r="H340" s="594">
        <f t="shared" si="21"/>
        <v>1</v>
      </c>
      <c r="I340" s="591">
        <v>8111.7380000000003</v>
      </c>
      <c r="J340" s="590">
        <f t="shared" si="20"/>
        <v>45180</v>
      </c>
      <c r="K340" s="590" t="s">
        <v>227</v>
      </c>
      <c r="L340" s="592" t="s">
        <v>2299</v>
      </c>
    </row>
    <row r="341" spans="1:13" x14ac:dyDescent="0.2">
      <c r="A341" s="598" t="s">
        <v>216</v>
      </c>
      <c r="B341" s="597" t="s">
        <v>2383</v>
      </c>
      <c r="C341" s="598" t="s">
        <v>2161</v>
      </c>
      <c r="D341" s="599">
        <v>45180</v>
      </c>
      <c r="E341" s="599">
        <v>45182</v>
      </c>
      <c r="F341" s="600">
        <f t="shared" si="22"/>
        <v>0</v>
      </c>
      <c r="G341" s="584">
        <v>0</v>
      </c>
      <c r="H341" s="594">
        <f t="shared" si="21"/>
        <v>0</v>
      </c>
      <c r="I341" s="601">
        <v>2168.355</v>
      </c>
      <c r="J341" s="599">
        <f t="shared" si="20"/>
        <v>45180</v>
      </c>
      <c r="K341" s="599" t="s">
        <v>227</v>
      </c>
      <c r="L341" s="598" t="s">
        <v>2298</v>
      </c>
    </row>
    <row r="342" spans="1:13" x14ac:dyDescent="0.2">
      <c r="A342" s="598" t="s">
        <v>216</v>
      </c>
      <c r="B342" s="597" t="s">
        <v>221</v>
      </c>
      <c r="C342" s="598" t="s">
        <v>2160</v>
      </c>
      <c r="D342" s="599">
        <v>45180</v>
      </c>
      <c r="E342" s="599">
        <v>45182</v>
      </c>
      <c r="F342" s="600">
        <f t="shared" si="22"/>
        <v>0</v>
      </c>
      <c r="G342" s="584">
        <v>0</v>
      </c>
      <c r="H342" s="594">
        <f t="shared" si="21"/>
        <v>0</v>
      </c>
      <c r="I342" s="601">
        <v>3414.1489999999999</v>
      </c>
      <c r="J342" s="599">
        <f t="shared" si="20"/>
        <v>45180</v>
      </c>
      <c r="K342" s="599" t="s">
        <v>227</v>
      </c>
      <c r="L342" s="598" t="s">
        <v>2297</v>
      </c>
    </row>
    <row r="343" spans="1:13" x14ac:dyDescent="0.2">
      <c r="A343" s="598" t="s">
        <v>216</v>
      </c>
      <c r="B343" s="597" t="s">
        <v>2382</v>
      </c>
      <c r="C343" s="598" t="s">
        <v>2159</v>
      </c>
      <c r="D343" s="599">
        <v>45180</v>
      </c>
      <c r="E343" s="599">
        <v>45182</v>
      </c>
      <c r="F343" s="600">
        <f t="shared" si="22"/>
        <v>0</v>
      </c>
      <c r="G343" s="584">
        <v>0</v>
      </c>
      <c r="H343" s="594">
        <f t="shared" si="21"/>
        <v>0</v>
      </c>
      <c r="I343" s="601">
        <v>3014.232</v>
      </c>
      <c r="J343" s="599">
        <f t="shared" si="20"/>
        <v>45180</v>
      </c>
      <c r="K343" s="599" t="s">
        <v>227</v>
      </c>
      <c r="L343" s="598" t="s">
        <v>2296</v>
      </c>
    </row>
    <row r="344" spans="1:13" x14ac:dyDescent="0.2">
      <c r="A344" s="598" t="s">
        <v>216</v>
      </c>
      <c r="B344" s="597" t="s">
        <v>221</v>
      </c>
      <c r="C344" s="598" t="s">
        <v>2158</v>
      </c>
      <c r="D344" s="599">
        <v>45180</v>
      </c>
      <c r="E344" s="599">
        <v>45182</v>
      </c>
      <c r="F344" s="600">
        <f t="shared" si="22"/>
        <v>0</v>
      </c>
      <c r="G344" s="584">
        <v>0</v>
      </c>
      <c r="H344" s="594">
        <f t="shared" si="21"/>
        <v>0</v>
      </c>
      <c r="I344" s="601">
        <v>32634.417000000001</v>
      </c>
      <c r="J344" s="599">
        <f t="shared" si="20"/>
        <v>45180</v>
      </c>
      <c r="K344" s="599" t="s">
        <v>227</v>
      </c>
      <c r="L344" s="598" t="s">
        <v>2295</v>
      </c>
    </row>
    <row r="345" spans="1:13" x14ac:dyDescent="0.2">
      <c r="A345" s="592" t="s">
        <v>216</v>
      </c>
      <c r="B345" s="136" t="s">
        <v>295</v>
      </c>
      <c r="C345" s="592" t="s">
        <v>2134</v>
      </c>
      <c r="D345" s="590">
        <v>45189</v>
      </c>
      <c r="F345" s="596">
        <f t="shared" si="22"/>
        <v>0</v>
      </c>
      <c r="G345" s="584">
        <v>0</v>
      </c>
      <c r="H345" s="594">
        <f t="shared" si="21"/>
        <v>1</v>
      </c>
      <c r="I345" s="591">
        <v>48530.178999999996</v>
      </c>
      <c r="J345" s="590">
        <f t="shared" si="20"/>
        <v>45189</v>
      </c>
      <c r="K345" s="590" t="s">
        <v>227</v>
      </c>
      <c r="L345" s="592" t="s">
        <v>2271</v>
      </c>
      <c r="M345" s="609" t="s">
        <v>8000</v>
      </c>
    </row>
    <row r="346" spans="1:13" x14ac:dyDescent="0.2">
      <c r="A346" s="592" t="s">
        <v>216</v>
      </c>
      <c r="B346" s="136" t="s">
        <v>295</v>
      </c>
      <c r="C346" s="592" t="s">
        <v>2133</v>
      </c>
      <c r="D346" s="590">
        <v>45189</v>
      </c>
      <c r="F346" s="596">
        <f t="shared" si="22"/>
        <v>0</v>
      </c>
      <c r="G346" s="584">
        <v>0</v>
      </c>
      <c r="H346" s="594">
        <f t="shared" si="21"/>
        <v>1</v>
      </c>
      <c r="I346" s="591">
        <v>48510</v>
      </c>
      <c r="J346" s="590">
        <f t="shared" si="20"/>
        <v>45189</v>
      </c>
      <c r="K346" s="590" t="s">
        <v>227</v>
      </c>
      <c r="L346" s="592" t="s">
        <v>2270</v>
      </c>
      <c r="M346" s="609" t="s">
        <v>8000</v>
      </c>
    </row>
    <row r="347" spans="1:13" x14ac:dyDescent="0.2">
      <c r="A347" s="592" t="s">
        <v>216</v>
      </c>
      <c r="B347" s="136" t="s">
        <v>295</v>
      </c>
      <c r="C347" s="592" t="s">
        <v>2132</v>
      </c>
      <c r="D347" s="590">
        <v>45189</v>
      </c>
      <c r="F347" s="596">
        <f t="shared" si="22"/>
        <v>0</v>
      </c>
      <c r="G347" s="584">
        <v>0</v>
      </c>
      <c r="H347" s="594">
        <f t="shared" si="21"/>
        <v>1</v>
      </c>
      <c r="I347" s="591">
        <v>48510</v>
      </c>
      <c r="J347" s="590">
        <f t="shared" si="20"/>
        <v>45189</v>
      </c>
      <c r="K347" s="590" t="s">
        <v>227</v>
      </c>
      <c r="L347" s="592" t="s">
        <v>2269</v>
      </c>
      <c r="M347" s="609" t="s">
        <v>8000</v>
      </c>
    </row>
    <row r="348" spans="1:13" x14ac:dyDescent="0.2">
      <c r="A348" s="592" t="s">
        <v>216</v>
      </c>
      <c r="B348" s="136" t="s">
        <v>602</v>
      </c>
      <c r="C348" s="592" t="s">
        <v>2157</v>
      </c>
      <c r="D348" s="590">
        <v>45182</v>
      </c>
      <c r="F348" s="596">
        <f t="shared" si="22"/>
        <v>0</v>
      </c>
      <c r="G348" s="584">
        <v>0</v>
      </c>
      <c r="H348" s="594">
        <f t="shared" si="21"/>
        <v>1</v>
      </c>
      <c r="I348" s="591">
        <v>18627.812000000002</v>
      </c>
      <c r="J348" s="590">
        <f t="shared" si="20"/>
        <v>45182</v>
      </c>
      <c r="K348" s="590" t="s">
        <v>227</v>
      </c>
      <c r="L348" s="592" t="s">
        <v>2294</v>
      </c>
      <c r="M348" s="609" t="s">
        <v>8000</v>
      </c>
    </row>
    <row r="349" spans="1:13" x14ac:dyDescent="0.2">
      <c r="A349" s="592" t="s">
        <v>216</v>
      </c>
      <c r="B349" s="136" t="s">
        <v>385</v>
      </c>
      <c r="C349" s="592" t="s">
        <v>2156</v>
      </c>
      <c r="D349" s="590">
        <v>45182</v>
      </c>
      <c r="F349" s="596">
        <f t="shared" si="22"/>
        <v>0</v>
      </c>
      <c r="G349" s="584">
        <v>0</v>
      </c>
      <c r="H349" s="594">
        <f t="shared" si="21"/>
        <v>1</v>
      </c>
      <c r="I349" s="591">
        <v>160</v>
      </c>
      <c r="J349" s="590">
        <f t="shared" si="20"/>
        <v>45182</v>
      </c>
      <c r="K349" s="590" t="s">
        <v>227</v>
      </c>
      <c r="L349" s="592" t="s">
        <v>2293</v>
      </c>
    </row>
    <row r="350" spans="1:13" x14ac:dyDescent="0.2">
      <c r="A350" s="598" t="s">
        <v>216</v>
      </c>
      <c r="B350" s="597" t="s">
        <v>2382</v>
      </c>
      <c r="C350" s="598" t="s">
        <v>2155</v>
      </c>
      <c r="D350" s="599">
        <v>45183</v>
      </c>
      <c r="E350" s="599">
        <v>45187</v>
      </c>
      <c r="F350" s="600">
        <f t="shared" si="22"/>
        <v>0</v>
      </c>
      <c r="G350" s="584">
        <v>0</v>
      </c>
      <c r="H350" s="594">
        <f t="shared" si="21"/>
        <v>0</v>
      </c>
      <c r="I350" s="601">
        <v>9552.5</v>
      </c>
      <c r="J350" s="599">
        <f t="shared" si="20"/>
        <v>45183</v>
      </c>
      <c r="K350" s="599" t="s">
        <v>227</v>
      </c>
      <c r="L350" s="598" t="s">
        <v>2292</v>
      </c>
    </row>
    <row r="351" spans="1:13" x14ac:dyDescent="0.2">
      <c r="A351" s="598" t="s">
        <v>216</v>
      </c>
      <c r="B351" s="597" t="s">
        <v>2382</v>
      </c>
      <c r="C351" s="598" t="s">
        <v>2154</v>
      </c>
      <c r="D351" s="599">
        <v>45183</v>
      </c>
      <c r="E351" s="599">
        <v>45187</v>
      </c>
      <c r="F351" s="600">
        <f t="shared" si="22"/>
        <v>0</v>
      </c>
      <c r="G351" s="584">
        <v>1</v>
      </c>
      <c r="H351" s="594">
        <f t="shared" si="21"/>
        <v>0</v>
      </c>
      <c r="I351" s="601">
        <v>0</v>
      </c>
      <c r="J351" s="599">
        <f t="shared" si="20"/>
        <v>45183</v>
      </c>
      <c r="K351" s="599" t="s">
        <v>227</v>
      </c>
      <c r="L351" s="598" t="s">
        <v>2291</v>
      </c>
    </row>
    <row r="352" spans="1:13" x14ac:dyDescent="0.2">
      <c r="A352" s="598" t="s">
        <v>216</v>
      </c>
      <c r="B352" s="597" t="s">
        <v>221</v>
      </c>
      <c r="C352" s="598" t="s">
        <v>2153</v>
      </c>
      <c r="D352" s="599">
        <v>45183</v>
      </c>
      <c r="E352" s="599">
        <v>45187</v>
      </c>
      <c r="F352" s="600">
        <f t="shared" si="22"/>
        <v>0</v>
      </c>
      <c r="G352" s="584">
        <v>0</v>
      </c>
      <c r="H352" s="594">
        <f t="shared" si="21"/>
        <v>0</v>
      </c>
      <c r="I352" s="601">
        <v>19426.403999999999</v>
      </c>
      <c r="J352" s="599">
        <f t="shared" si="20"/>
        <v>45183</v>
      </c>
      <c r="K352" s="599" t="s">
        <v>227</v>
      </c>
      <c r="L352" s="598" t="s">
        <v>2290</v>
      </c>
    </row>
    <row r="353" spans="1:13" x14ac:dyDescent="0.2">
      <c r="A353" s="598" t="s">
        <v>216</v>
      </c>
      <c r="B353" s="597" t="s">
        <v>416</v>
      </c>
      <c r="C353" s="598" t="s">
        <v>2152</v>
      </c>
      <c r="D353" s="599">
        <v>45183</v>
      </c>
      <c r="E353" s="599">
        <v>45187</v>
      </c>
      <c r="F353" s="600">
        <f t="shared" si="22"/>
        <v>0</v>
      </c>
      <c r="G353" s="584">
        <v>0</v>
      </c>
      <c r="H353" s="594">
        <f t="shared" si="21"/>
        <v>0</v>
      </c>
      <c r="I353" s="601">
        <v>195.684</v>
      </c>
      <c r="J353" s="599">
        <f t="shared" si="20"/>
        <v>45183</v>
      </c>
      <c r="K353" s="599" t="s">
        <v>227</v>
      </c>
      <c r="L353" s="598" t="s">
        <v>2289</v>
      </c>
    </row>
    <row r="354" spans="1:13" x14ac:dyDescent="0.2">
      <c r="A354" s="598" t="s">
        <v>216</v>
      </c>
      <c r="B354" s="597" t="s">
        <v>2376</v>
      </c>
      <c r="C354" s="598" t="s">
        <v>2151</v>
      </c>
      <c r="D354" s="599">
        <v>45187</v>
      </c>
      <c r="E354" s="599">
        <v>45188</v>
      </c>
      <c r="F354" s="600">
        <f t="shared" si="22"/>
        <v>0</v>
      </c>
      <c r="G354" s="584">
        <v>0</v>
      </c>
      <c r="H354" s="594">
        <f t="shared" si="21"/>
        <v>0</v>
      </c>
      <c r="I354" s="601">
        <v>7686.8639999999996</v>
      </c>
      <c r="J354" s="599">
        <f t="shared" si="20"/>
        <v>45187</v>
      </c>
      <c r="K354" s="599" t="s">
        <v>227</v>
      </c>
      <c r="L354" s="598" t="s">
        <v>2288</v>
      </c>
    </row>
    <row r="355" spans="1:13" x14ac:dyDescent="0.2">
      <c r="A355" s="598" t="s">
        <v>216</v>
      </c>
      <c r="B355" s="597" t="s">
        <v>221</v>
      </c>
      <c r="C355" s="598" t="s">
        <v>2150</v>
      </c>
      <c r="D355" s="599">
        <v>45187</v>
      </c>
      <c r="E355" s="599">
        <v>45188</v>
      </c>
      <c r="F355" s="600">
        <f t="shared" si="22"/>
        <v>0</v>
      </c>
      <c r="G355" s="584">
        <v>0</v>
      </c>
      <c r="H355" s="594">
        <f t="shared" si="21"/>
        <v>0</v>
      </c>
      <c r="I355" s="601">
        <v>8924.0329999999994</v>
      </c>
      <c r="J355" s="599">
        <f t="shared" si="20"/>
        <v>45187</v>
      </c>
      <c r="K355" s="599" t="s">
        <v>227</v>
      </c>
      <c r="L355" s="598" t="s">
        <v>2287</v>
      </c>
    </row>
    <row r="356" spans="1:13" x14ac:dyDescent="0.2">
      <c r="A356" s="592" t="s">
        <v>216</v>
      </c>
      <c r="B356" s="136" t="s">
        <v>2381</v>
      </c>
      <c r="C356" s="592" t="s">
        <v>2149</v>
      </c>
      <c r="D356" s="590">
        <v>45187</v>
      </c>
      <c r="F356" s="596">
        <f t="shared" si="22"/>
        <v>0</v>
      </c>
      <c r="G356" s="584">
        <v>0</v>
      </c>
      <c r="H356" s="594">
        <f t="shared" si="21"/>
        <v>1</v>
      </c>
      <c r="I356" s="591">
        <v>57115.277999999998</v>
      </c>
      <c r="J356" s="590">
        <f t="shared" si="20"/>
        <v>45187</v>
      </c>
      <c r="K356" s="590" t="s">
        <v>227</v>
      </c>
      <c r="L356" s="592" t="s">
        <v>2286</v>
      </c>
      <c r="M356" s="609" t="s">
        <v>8000</v>
      </c>
    </row>
    <row r="357" spans="1:13" x14ac:dyDescent="0.2">
      <c r="A357" s="592" t="s">
        <v>216</v>
      </c>
      <c r="B357" s="136" t="s">
        <v>602</v>
      </c>
      <c r="C357" s="592" t="s">
        <v>2148</v>
      </c>
      <c r="D357" s="590">
        <v>45187</v>
      </c>
      <c r="F357" s="596">
        <f t="shared" si="22"/>
        <v>0</v>
      </c>
      <c r="G357" s="584">
        <v>0</v>
      </c>
      <c r="H357" s="594">
        <f t="shared" si="21"/>
        <v>1</v>
      </c>
      <c r="I357" s="591">
        <v>19981.095000000001</v>
      </c>
      <c r="J357" s="590">
        <f t="shared" si="20"/>
        <v>45187</v>
      </c>
      <c r="K357" s="590" t="s">
        <v>227</v>
      </c>
      <c r="L357" s="592" t="s">
        <v>2285</v>
      </c>
      <c r="M357" s="609" t="s">
        <v>8000</v>
      </c>
    </row>
    <row r="358" spans="1:13" x14ac:dyDescent="0.2">
      <c r="A358" s="592" t="s">
        <v>216</v>
      </c>
      <c r="B358" s="136" t="s">
        <v>602</v>
      </c>
      <c r="C358" s="592" t="s">
        <v>2147</v>
      </c>
      <c r="D358" s="590">
        <v>45187</v>
      </c>
      <c r="F358" s="596">
        <f t="shared" si="22"/>
        <v>0</v>
      </c>
      <c r="G358" s="584">
        <v>0</v>
      </c>
      <c r="H358" s="594">
        <f t="shared" si="21"/>
        <v>1</v>
      </c>
      <c r="I358" s="591">
        <v>15715.902</v>
      </c>
      <c r="J358" s="590">
        <f t="shared" si="20"/>
        <v>45187</v>
      </c>
      <c r="K358" s="590" t="s">
        <v>227</v>
      </c>
      <c r="L358" s="592" t="s">
        <v>2284</v>
      </c>
      <c r="M358" s="609" t="s">
        <v>8000</v>
      </c>
    </row>
    <row r="359" spans="1:13" x14ac:dyDescent="0.2">
      <c r="A359" s="592" t="s">
        <v>216</v>
      </c>
      <c r="B359" s="136" t="s">
        <v>1205</v>
      </c>
      <c r="C359" s="592" t="s">
        <v>2146</v>
      </c>
      <c r="D359" s="590">
        <v>45187</v>
      </c>
      <c r="F359" s="596">
        <f t="shared" si="22"/>
        <v>0</v>
      </c>
      <c r="G359" s="584">
        <v>0</v>
      </c>
      <c r="H359" s="594">
        <f t="shared" si="21"/>
        <v>1</v>
      </c>
      <c r="I359" s="591">
        <v>449.4</v>
      </c>
      <c r="J359" s="590">
        <f t="shared" si="20"/>
        <v>45187</v>
      </c>
      <c r="K359" s="590" t="s">
        <v>227</v>
      </c>
      <c r="L359" s="592" t="s">
        <v>2283</v>
      </c>
    </row>
    <row r="360" spans="1:13" x14ac:dyDescent="0.2">
      <c r="A360" s="592" t="s">
        <v>216</v>
      </c>
      <c r="B360" s="136" t="s">
        <v>602</v>
      </c>
      <c r="C360" s="592" t="s">
        <v>2145</v>
      </c>
      <c r="D360" s="590">
        <v>45187</v>
      </c>
      <c r="F360" s="596">
        <f t="shared" si="22"/>
        <v>0</v>
      </c>
      <c r="G360" s="584">
        <v>0</v>
      </c>
      <c r="H360" s="594">
        <f t="shared" si="21"/>
        <v>1</v>
      </c>
      <c r="I360" s="591">
        <v>18583.28</v>
      </c>
      <c r="J360" s="590">
        <f t="shared" si="20"/>
        <v>45187</v>
      </c>
      <c r="K360" s="590" t="s">
        <v>227</v>
      </c>
      <c r="L360" s="592" t="s">
        <v>2282</v>
      </c>
      <c r="M360" s="609" t="s">
        <v>8000</v>
      </c>
    </row>
    <row r="361" spans="1:13" x14ac:dyDescent="0.2">
      <c r="A361" s="592" t="s">
        <v>216</v>
      </c>
      <c r="B361" s="136" t="s">
        <v>602</v>
      </c>
      <c r="C361" s="592" t="s">
        <v>2144</v>
      </c>
      <c r="D361" s="590">
        <v>45187</v>
      </c>
      <c r="F361" s="596">
        <f t="shared" si="22"/>
        <v>0</v>
      </c>
      <c r="G361" s="584">
        <v>0</v>
      </c>
      <c r="H361" s="594">
        <f t="shared" si="21"/>
        <v>1</v>
      </c>
      <c r="I361" s="591">
        <v>18330.931</v>
      </c>
      <c r="J361" s="590">
        <f t="shared" si="20"/>
        <v>45187</v>
      </c>
      <c r="K361" s="590" t="s">
        <v>227</v>
      </c>
      <c r="L361" s="592" t="s">
        <v>2281</v>
      </c>
      <c r="M361" s="609" t="s">
        <v>8000</v>
      </c>
    </row>
    <row r="362" spans="1:13" x14ac:dyDescent="0.2">
      <c r="A362" s="592" t="s">
        <v>216</v>
      </c>
      <c r="B362" s="136" t="s">
        <v>1337</v>
      </c>
      <c r="C362" s="592" t="s">
        <v>2143</v>
      </c>
      <c r="D362" s="590">
        <v>45188</v>
      </c>
      <c r="F362" s="596">
        <f t="shared" si="22"/>
        <v>0</v>
      </c>
      <c r="G362" s="584">
        <v>0</v>
      </c>
      <c r="H362" s="594">
        <f t="shared" si="21"/>
        <v>1</v>
      </c>
      <c r="I362" s="591">
        <v>607.25</v>
      </c>
      <c r="J362" s="590">
        <f t="shared" si="20"/>
        <v>45188</v>
      </c>
      <c r="K362" s="590" t="s">
        <v>227</v>
      </c>
      <c r="L362" s="592" t="s">
        <v>2280</v>
      </c>
      <c r="M362" s="609" t="s">
        <v>8000</v>
      </c>
    </row>
    <row r="363" spans="1:13" x14ac:dyDescent="0.2">
      <c r="A363" s="592" t="s">
        <v>216</v>
      </c>
      <c r="B363" s="136" t="s">
        <v>2380</v>
      </c>
      <c r="C363" s="592" t="s">
        <v>2142</v>
      </c>
      <c r="D363" s="590">
        <v>45188</v>
      </c>
      <c r="F363" s="596">
        <f t="shared" si="22"/>
        <v>0</v>
      </c>
      <c r="G363" s="584">
        <v>0</v>
      </c>
      <c r="H363" s="594">
        <f t="shared" si="21"/>
        <v>1</v>
      </c>
      <c r="I363" s="591">
        <v>5198.5429999999997</v>
      </c>
      <c r="J363" s="590">
        <f t="shared" si="20"/>
        <v>45188</v>
      </c>
      <c r="K363" s="590" t="s">
        <v>227</v>
      </c>
      <c r="L363" s="592" t="s">
        <v>2279</v>
      </c>
    </row>
    <row r="364" spans="1:13" x14ac:dyDescent="0.2">
      <c r="A364" s="592" t="s">
        <v>216</v>
      </c>
      <c r="B364" s="136" t="s">
        <v>320</v>
      </c>
      <c r="C364" s="592" t="s">
        <v>2141</v>
      </c>
      <c r="D364" s="590">
        <v>45188</v>
      </c>
      <c r="F364" s="596">
        <f t="shared" si="22"/>
        <v>500</v>
      </c>
      <c r="G364" s="584">
        <v>1</v>
      </c>
      <c r="H364" s="594">
        <f t="shared" si="21"/>
        <v>1</v>
      </c>
      <c r="I364" s="591">
        <v>500</v>
      </c>
      <c r="J364" s="590">
        <f t="shared" si="20"/>
        <v>45188</v>
      </c>
      <c r="K364" s="590" t="s">
        <v>227</v>
      </c>
      <c r="L364" s="592" t="s">
        <v>2278</v>
      </c>
    </row>
    <row r="365" spans="1:13" x14ac:dyDescent="0.2">
      <c r="A365" s="592" t="s">
        <v>216</v>
      </c>
      <c r="B365" s="136" t="s">
        <v>385</v>
      </c>
      <c r="C365" s="592" t="s">
        <v>2140</v>
      </c>
      <c r="D365" s="590">
        <v>45188</v>
      </c>
      <c r="F365" s="596">
        <f t="shared" si="22"/>
        <v>0</v>
      </c>
      <c r="G365" s="584">
        <v>0</v>
      </c>
      <c r="H365" s="594">
        <f t="shared" si="21"/>
        <v>1</v>
      </c>
      <c r="I365" s="591">
        <v>20000</v>
      </c>
      <c r="J365" s="590">
        <f t="shared" si="20"/>
        <v>45188</v>
      </c>
      <c r="K365" s="590" t="s">
        <v>227</v>
      </c>
      <c r="L365" s="592" t="s">
        <v>2277</v>
      </c>
    </row>
    <row r="366" spans="1:13" x14ac:dyDescent="0.2">
      <c r="A366" s="592" t="s">
        <v>216</v>
      </c>
      <c r="B366" s="136" t="s">
        <v>385</v>
      </c>
      <c r="C366" s="592" t="s">
        <v>2139</v>
      </c>
      <c r="D366" s="590">
        <v>45188</v>
      </c>
      <c r="F366" s="596">
        <f t="shared" si="22"/>
        <v>0</v>
      </c>
      <c r="G366" s="584">
        <v>0</v>
      </c>
      <c r="H366" s="594">
        <f t="shared" si="21"/>
        <v>1</v>
      </c>
      <c r="I366" s="591">
        <v>148000</v>
      </c>
      <c r="J366" s="590">
        <f t="shared" si="20"/>
        <v>45188</v>
      </c>
      <c r="K366" s="590" t="s">
        <v>227</v>
      </c>
      <c r="L366" s="592" t="s">
        <v>2276</v>
      </c>
    </row>
    <row r="367" spans="1:13" x14ac:dyDescent="0.2">
      <c r="A367" s="592" t="s">
        <v>216</v>
      </c>
      <c r="B367" s="136" t="s">
        <v>385</v>
      </c>
      <c r="C367" s="592" t="s">
        <v>2138</v>
      </c>
      <c r="D367" s="590">
        <v>45189</v>
      </c>
      <c r="F367" s="596">
        <f t="shared" si="22"/>
        <v>0</v>
      </c>
      <c r="G367" s="584">
        <v>0</v>
      </c>
      <c r="H367" s="594">
        <f t="shared" si="21"/>
        <v>1</v>
      </c>
      <c r="I367" s="591">
        <v>3168</v>
      </c>
      <c r="J367" s="590">
        <f t="shared" si="20"/>
        <v>45189</v>
      </c>
      <c r="K367" s="590" t="s">
        <v>227</v>
      </c>
      <c r="L367" s="592" t="s">
        <v>2275</v>
      </c>
    </row>
    <row r="368" spans="1:13" x14ac:dyDescent="0.2">
      <c r="A368" s="592" t="s">
        <v>216</v>
      </c>
      <c r="B368" s="136" t="s">
        <v>2379</v>
      </c>
      <c r="C368" s="592" t="s">
        <v>2137</v>
      </c>
      <c r="D368" s="590">
        <v>45189</v>
      </c>
      <c r="F368" s="596">
        <f t="shared" si="22"/>
        <v>0</v>
      </c>
      <c r="G368" s="584">
        <v>0</v>
      </c>
      <c r="H368" s="594">
        <f t="shared" si="21"/>
        <v>1</v>
      </c>
      <c r="I368" s="591">
        <v>141.65799999999999</v>
      </c>
      <c r="J368" s="590">
        <f t="shared" si="20"/>
        <v>45189</v>
      </c>
      <c r="K368" s="590" t="s">
        <v>227</v>
      </c>
      <c r="L368" s="592" t="s">
        <v>2274</v>
      </c>
    </row>
    <row r="369" spans="1:13" x14ac:dyDescent="0.2">
      <c r="A369" s="592" t="s">
        <v>216</v>
      </c>
      <c r="B369" s="136" t="s">
        <v>2378</v>
      </c>
      <c r="C369" s="592" t="s">
        <v>2136</v>
      </c>
      <c r="D369" s="590">
        <v>45189</v>
      </c>
      <c r="F369" s="596">
        <f t="shared" si="22"/>
        <v>0</v>
      </c>
      <c r="G369" s="584">
        <v>0</v>
      </c>
      <c r="H369" s="594">
        <f t="shared" si="21"/>
        <v>1</v>
      </c>
      <c r="I369" s="591">
        <v>1964.52</v>
      </c>
      <c r="J369" s="590">
        <f t="shared" si="20"/>
        <v>45189</v>
      </c>
      <c r="K369" s="590" t="s">
        <v>227</v>
      </c>
      <c r="L369" s="592" t="s">
        <v>2273</v>
      </c>
    </row>
    <row r="370" spans="1:13" x14ac:dyDescent="0.2">
      <c r="A370" s="592" t="s">
        <v>216</v>
      </c>
      <c r="B370" s="136" t="s">
        <v>320</v>
      </c>
      <c r="C370" s="592" t="s">
        <v>2135</v>
      </c>
      <c r="D370" s="590">
        <v>45189</v>
      </c>
      <c r="F370" s="596">
        <f t="shared" si="22"/>
        <v>0</v>
      </c>
      <c r="G370" s="584">
        <v>0</v>
      </c>
      <c r="H370" s="594">
        <f t="shared" si="21"/>
        <v>1</v>
      </c>
      <c r="I370" s="591">
        <v>452.72800000000001</v>
      </c>
      <c r="J370" s="590">
        <f t="shared" si="20"/>
        <v>45189</v>
      </c>
      <c r="K370" s="590" t="s">
        <v>227</v>
      </c>
      <c r="L370" s="592" t="s">
        <v>2272</v>
      </c>
    </row>
    <row r="371" spans="1:13" x14ac:dyDescent="0.2">
      <c r="A371" s="592" t="s">
        <v>216</v>
      </c>
      <c r="B371" s="136" t="s">
        <v>2377</v>
      </c>
      <c r="C371" s="592" t="s">
        <v>2131</v>
      </c>
      <c r="D371" s="590">
        <v>45189</v>
      </c>
      <c r="F371" s="596">
        <f t="shared" si="22"/>
        <v>0</v>
      </c>
      <c r="G371" s="584">
        <v>0</v>
      </c>
      <c r="H371" s="594">
        <f t="shared" si="21"/>
        <v>1</v>
      </c>
      <c r="I371" s="591">
        <v>3000</v>
      </c>
      <c r="J371" s="590">
        <f t="shared" si="20"/>
        <v>45189</v>
      </c>
      <c r="K371" s="590" t="s">
        <v>227</v>
      </c>
      <c r="L371" s="592" t="s">
        <v>2268</v>
      </c>
    </row>
    <row r="372" spans="1:13" x14ac:dyDescent="0.2">
      <c r="A372" s="592" t="s">
        <v>216</v>
      </c>
      <c r="B372" s="136" t="s">
        <v>941</v>
      </c>
      <c r="C372" s="592" t="s">
        <v>2130</v>
      </c>
      <c r="D372" s="590">
        <v>45189</v>
      </c>
      <c r="F372" s="596">
        <f t="shared" si="22"/>
        <v>0</v>
      </c>
      <c r="G372" s="584">
        <v>0</v>
      </c>
      <c r="H372" s="594">
        <f t="shared" si="21"/>
        <v>1</v>
      </c>
      <c r="I372" s="591">
        <v>2475</v>
      </c>
      <c r="J372" s="590">
        <f t="shared" si="20"/>
        <v>45189</v>
      </c>
      <c r="K372" s="590" t="s">
        <v>227</v>
      </c>
      <c r="L372" s="592" t="s">
        <v>2267</v>
      </c>
    </row>
    <row r="373" spans="1:13" x14ac:dyDescent="0.2">
      <c r="A373" s="592" t="s">
        <v>216</v>
      </c>
      <c r="B373" s="136" t="s">
        <v>385</v>
      </c>
      <c r="C373" s="592" t="s">
        <v>2129</v>
      </c>
      <c r="D373" s="590">
        <v>45189</v>
      </c>
      <c r="F373" s="596">
        <f t="shared" si="22"/>
        <v>0</v>
      </c>
      <c r="G373" s="584">
        <v>0</v>
      </c>
      <c r="H373" s="594">
        <f t="shared" si="21"/>
        <v>1</v>
      </c>
      <c r="I373" s="591">
        <v>1150.816</v>
      </c>
      <c r="J373" s="590">
        <f t="shared" si="20"/>
        <v>45189</v>
      </c>
      <c r="K373" s="590" t="s">
        <v>227</v>
      </c>
      <c r="L373" s="592" t="s">
        <v>2266</v>
      </c>
    </row>
    <row r="374" spans="1:13" x14ac:dyDescent="0.2">
      <c r="A374" s="598" t="s">
        <v>216</v>
      </c>
      <c r="B374" s="597" t="s">
        <v>2376</v>
      </c>
      <c r="C374" s="598" t="s">
        <v>2128</v>
      </c>
      <c r="D374" s="599">
        <v>45190</v>
      </c>
      <c r="E374" s="599">
        <v>45191</v>
      </c>
      <c r="F374" s="600">
        <f t="shared" si="22"/>
        <v>0</v>
      </c>
      <c r="G374" s="584">
        <v>0</v>
      </c>
      <c r="H374" s="594">
        <f t="shared" si="21"/>
        <v>0</v>
      </c>
      <c r="I374" s="601">
        <v>7826.3270000000002</v>
      </c>
      <c r="J374" s="599">
        <f t="shared" si="20"/>
        <v>45190</v>
      </c>
      <c r="K374" s="599" t="s">
        <v>227</v>
      </c>
      <c r="L374" s="598" t="s">
        <v>2265</v>
      </c>
    </row>
    <row r="375" spans="1:13" x14ac:dyDescent="0.2">
      <c r="A375" s="598" t="s">
        <v>216</v>
      </c>
      <c r="B375" s="597" t="s">
        <v>221</v>
      </c>
      <c r="C375" s="598" t="s">
        <v>2127</v>
      </c>
      <c r="D375" s="599">
        <v>45190</v>
      </c>
      <c r="E375" s="599">
        <v>45191</v>
      </c>
      <c r="F375" s="600">
        <f t="shared" si="22"/>
        <v>0</v>
      </c>
      <c r="G375" s="584">
        <v>0</v>
      </c>
      <c r="H375" s="594">
        <f t="shared" si="21"/>
        <v>0</v>
      </c>
      <c r="I375" s="601">
        <v>8442.7389999999996</v>
      </c>
      <c r="J375" s="599">
        <f t="shared" ref="J375:J438" si="23">+D375</f>
        <v>45190</v>
      </c>
      <c r="K375" s="599" t="s">
        <v>227</v>
      </c>
      <c r="L375" s="598" t="s">
        <v>2264</v>
      </c>
    </row>
    <row r="376" spans="1:13" x14ac:dyDescent="0.2">
      <c r="A376" s="592" t="s">
        <v>216</v>
      </c>
      <c r="B376" s="136" t="s">
        <v>1316</v>
      </c>
      <c r="C376" s="592" t="s">
        <v>2125</v>
      </c>
      <c r="D376" s="590">
        <v>45190</v>
      </c>
      <c r="F376" s="596">
        <f t="shared" si="22"/>
        <v>0</v>
      </c>
      <c r="G376" s="584">
        <v>0</v>
      </c>
      <c r="H376" s="594">
        <f t="shared" si="21"/>
        <v>1</v>
      </c>
      <c r="I376" s="591">
        <v>149783.60500000001</v>
      </c>
      <c r="J376" s="590">
        <f t="shared" si="23"/>
        <v>45190</v>
      </c>
      <c r="K376" s="590" t="s">
        <v>227</v>
      </c>
      <c r="L376" s="592" t="s">
        <v>2262</v>
      </c>
    </row>
    <row r="377" spans="1:13" x14ac:dyDescent="0.2">
      <c r="A377" s="592" t="s">
        <v>216</v>
      </c>
      <c r="B377" s="136" t="s">
        <v>602</v>
      </c>
      <c r="C377" s="592" t="s">
        <v>2124</v>
      </c>
      <c r="D377" s="590">
        <v>45190</v>
      </c>
      <c r="F377" s="596">
        <f t="shared" si="22"/>
        <v>0</v>
      </c>
      <c r="G377" s="584">
        <v>0</v>
      </c>
      <c r="H377" s="594">
        <f t="shared" si="21"/>
        <v>1</v>
      </c>
      <c r="I377" s="591">
        <v>18929.641</v>
      </c>
      <c r="J377" s="590">
        <f t="shared" si="23"/>
        <v>45190</v>
      </c>
      <c r="K377" s="590" t="s">
        <v>227</v>
      </c>
      <c r="L377" s="592" t="s">
        <v>2261</v>
      </c>
      <c r="M377" s="609" t="s">
        <v>8000</v>
      </c>
    </row>
    <row r="378" spans="1:13" x14ac:dyDescent="0.2">
      <c r="A378" s="592" t="s">
        <v>216</v>
      </c>
      <c r="B378" s="136" t="s">
        <v>602</v>
      </c>
      <c r="C378" s="592" t="s">
        <v>2123</v>
      </c>
      <c r="D378" s="590">
        <v>45190</v>
      </c>
      <c r="F378" s="596">
        <f t="shared" si="22"/>
        <v>0</v>
      </c>
      <c r="G378" s="584">
        <v>0</v>
      </c>
      <c r="H378" s="594">
        <f t="shared" ref="H378:H441" si="24">IF(E378="",1,0)</f>
        <v>1</v>
      </c>
      <c r="I378" s="591">
        <v>35968.148000000001</v>
      </c>
      <c r="J378" s="590">
        <f t="shared" si="23"/>
        <v>45190</v>
      </c>
      <c r="K378" s="590" t="s">
        <v>227</v>
      </c>
      <c r="L378" s="592" t="s">
        <v>2260</v>
      </c>
      <c r="M378" s="609" t="s">
        <v>8000</v>
      </c>
    </row>
    <row r="379" spans="1:13" x14ac:dyDescent="0.2">
      <c r="A379" s="592" t="s">
        <v>216</v>
      </c>
      <c r="B379" s="136" t="s">
        <v>1451</v>
      </c>
      <c r="C379" s="592" t="s">
        <v>2122</v>
      </c>
      <c r="D379" s="590">
        <v>45190</v>
      </c>
      <c r="F379" s="596">
        <f t="shared" si="22"/>
        <v>0</v>
      </c>
      <c r="G379" s="584">
        <v>0</v>
      </c>
      <c r="H379" s="594">
        <f t="shared" si="24"/>
        <v>1</v>
      </c>
      <c r="I379" s="591">
        <v>24750</v>
      </c>
      <c r="J379" s="590">
        <f t="shared" si="23"/>
        <v>45190</v>
      </c>
      <c r="K379" s="590" t="s">
        <v>227</v>
      </c>
      <c r="L379" s="592" t="s">
        <v>2259</v>
      </c>
      <c r="M379" s="609" t="s">
        <v>8000</v>
      </c>
    </row>
    <row r="380" spans="1:13" x14ac:dyDescent="0.2">
      <c r="A380" s="592" t="s">
        <v>216</v>
      </c>
      <c r="B380" s="136" t="s">
        <v>1451</v>
      </c>
      <c r="C380" s="592" t="s">
        <v>2121</v>
      </c>
      <c r="D380" s="590">
        <v>45190</v>
      </c>
      <c r="F380" s="596">
        <f t="shared" si="22"/>
        <v>0</v>
      </c>
      <c r="G380" s="584">
        <v>0</v>
      </c>
      <c r="H380" s="594">
        <f t="shared" si="24"/>
        <v>1</v>
      </c>
      <c r="I380" s="591">
        <v>24750</v>
      </c>
      <c r="J380" s="590">
        <f t="shared" si="23"/>
        <v>45190</v>
      </c>
      <c r="K380" s="590" t="s">
        <v>227</v>
      </c>
      <c r="L380" s="592" t="s">
        <v>2258</v>
      </c>
      <c r="M380" s="609" t="s">
        <v>8000</v>
      </c>
    </row>
    <row r="381" spans="1:13" x14ac:dyDescent="0.2">
      <c r="A381" s="592" t="s">
        <v>216</v>
      </c>
      <c r="B381" s="136" t="s">
        <v>1451</v>
      </c>
      <c r="C381" s="592" t="s">
        <v>2120</v>
      </c>
      <c r="D381" s="590">
        <v>45190</v>
      </c>
      <c r="F381" s="596">
        <f t="shared" si="22"/>
        <v>0</v>
      </c>
      <c r="G381" s="584">
        <v>0</v>
      </c>
      <c r="H381" s="594">
        <f t="shared" si="24"/>
        <v>1</v>
      </c>
      <c r="I381" s="591">
        <v>24750</v>
      </c>
      <c r="J381" s="590">
        <f t="shared" si="23"/>
        <v>45190</v>
      </c>
      <c r="K381" s="590" t="s">
        <v>227</v>
      </c>
      <c r="L381" s="592" t="s">
        <v>2257</v>
      </c>
      <c r="M381" s="609" t="s">
        <v>8000</v>
      </c>
    </row>
    <row r="382" spans="1:13" x14ac:dyDescent="0.2">
      <c r="A382" s="592" t="s">
        <v>216</v>
      </c>
      <c r="B382" s="136" t="s">
        <v>1451</v>
      </c>
      <c r="C382" s="592" t="s">
        <v>2119</v>
      </c>
      <c r="D382" s="590">
        <v>45190</v>
      </c>
      <c r="F382" s="596">
        <f t="shared" si="22"/>
        <v>0</v>
      </c>
      <c r="G382" s="584">
        <v>0</v>
      </c>
      <c r="H382" s="594">
        <f t="shared" si="24"/>
        <v>1</v>
      </c>
      <c r="I382" s="591">
        <v>22883.097000000002</v>
      </c>
      <c r="J382" s="590">
        <f t="shared" si="23"/>
        <v>45190</v>
      </c>
      <c r="K382" s="590" t="s">
        <v>227</v>
      </c>
      <c r="L382" s="592" t="s">
        <v>2256</v>
      </c>
      <c r="M382" s="609" t="s">
        <v>8000</v>
      </c>
    </row>
    <row r="383" spans="1:13" x14ac:dyDescent="0.2">
      <c r="A383" s="592" t="s">
        <v>216</v>
      </c>
      <c r="B383" s="136" t="s">
        <v>1451</v>
      </c>
      <c r="C383" s="592" t="s">
        <v>2118</v>
      </c>
      <c r="D383" s="590">
        <v>45190</v>
      </c>
      <c r="F383" s="596">
        <f t="shared" si="22"/>
        <v>0</v>
      </c>
      <c r="G383" s="584">
        <v>0</v>
      </c>
      <c r="H383" s="594">
        <f t="shared" si="24"/>
        <v>1</v>
      </c>
      <c r="I383" s="591">
        <v>32748.635999999999</v>
      </c>
      <c r="J383" s="590">
        <f t="shared" si="23"/>
        <v>45190</v>
      </c>
      <c r="K383" s="590" t="s">
        <v>227</v>
      </c>
      <c r="L383" s="592" t="s">
        <v>2255</v>
      </c>
      <c r="M383" s="609" t="s">
        <v>8000</v>
      </c>
    </row>
    <row r="384" spans="1:13" x14ac:dyDescent="0.2">
      <c r="A384" s="592" t="s">
        <v>216</v>
      </c>
      <c r="B384" s="136" t="s">
        <v>320</v>
      </c>
      <c r="C384" s="592" t="s">
        <v>2117</v>
      </c>
      <c r="D384" s="590">
        <v>45190</v>
      </c>
      <c r="F384" s="596">
        <f t="shared" si="22"/>
        <v>0</v>
      </c>
      <c r="G384" s="584">
        <v>0</v>
      </c>
      <c r="H384" s="594">
        <f t="shared" si="24"/>
        <v>1</v>
      </c>
      <c r="I384" s="591">
        <v>1000</v>
      </c>
      <c r="J384" s="590">
        <f t="shared" si="23"/>
        <v>45190</v>
      </c>
      <c r="K384" s="590" t="s">
        <v>227</v>
      </c>
      <c r="L384" s="592" t="s">
        <v>2254</v>
      </c>
    </row>
    <row r="385" spans="1:13" x14ac:dyDescent="0.2">
      <c r="A385" s="136" t="s">
        <v>216</v>
      </c>
      <c r="B385" s="136" t="s">
        <v>1274</v>
      </c>
      <c r="C385" s="592" t="s">
        <v>2588</v>
      </c>
      <c r="D385" s="590">
        <v>45191</v>
      </c>
      <c r="F385" s="596">
        <f t="shared" si="22"/>
        <v>0</v>
      </c>
      <c r="G385" s="584">
        <v>0</v>
      </c>
      <c r="H385" s="594">
        <f t="shared" si="24"/>
        <v>1</v>
      </c>
      <c r="I385" s="591">
        <v>67.963999999999999</v>
      </c>
      <c r="J385" s="590">
        <f t="shared" si="23"/>
        <v>45191</v>
      </c>
      <c r="K385" s="590" t="s">
        <v>227</v>
      </c>
      <c r="L385" s="592" t="s">
        <v>2730</v>
      </c>
    </row>
    <row r="386" spans="1:13" x14ac:dyDescent="0.2">
      <c r="A386" s="136" t="s">
        <v>216</v>
      </c>
      <c r="B386" s="136" t="s">
        <v>2092</v>
      </c>
      <c r="C386" s="592" t="s">
        <v>2585</v>
      </c>
      <c r="D386" s="590">
        <v>45191</v>
      </c>
      <c r="F386" s="596">
        <f t="shared" ref="F386:F449" si="25">SUM(I386*G386)</f>
        <v>0</v>
      </c>
      <c r="G386" s="584">
        <v>0</v>
      </c>
      <c r="H386" s="594">
        <f t="shared" si="24"/>
        <v>1</v>
      </c>
      <c r="I386" s="591">
        <v>10434.683999999999</v>
      </c>
      <c r="J386" s="590">
        <f t="shared" si="23"/>
        <v>45191</v>
      </c>
      <c r="K386" s="590" t="s">
        <v>227</v>
      </c>
      <c r="L386" s="592" t="s">
        <v>2729</v>
      </c>
    </row>
    <row r="387" spans="1:13" x14ac:dyDescent="0.2">
      <c r="A387" s="136" t="s">
        <v>216</v>
      </c>
      <c r="B387" s="136" t="s">
        <v>1752</v>
      </c>
      <c r="C387" s="592" t="s">
        <v>2584</v>
      </c>
      <c r="D387" s="590">
        <v>45191</v>
      </c>
      <c r="F387" s="596">
        <f t="shared" si="25"/>
        <v>0</v>
      </c>
      <c r="G387" s="584">
        <v>0</v>
      </c>
      <c r="H387" s="594">
        <f t="shared" si="24"/>
        <v>1</v>
      </c>
      <c r="I387" s="591">
        <v>5841</v>
      </c>
      <c r="J387" s="590">
        <f t="shared" si="23"/>
        <v>45191</v>
      </c>
      <c r="K387" s="590" t="s">
        <v>227</v>
      </c>
      <c r="L387" s="592" t="s">
        <v>2728</v>
      </c>
    </row>
    <row r="388" spans="1:13" x14ac:dyDescent="0.2">
      <c r="A388" s="136" t="s">
        <v>216</v>
      </c>
      <c r="B388" s="136" t="s">
        <v>2096</v>
      </c>
      <c r="C388" s="592" t="s">
        <v>2583</v>
      </c>
      <c r="D388" s="590">
        <v>45191</v>
      </c>
      <c r="F388" s="596">
        <f t="shared" si="25"/>
        <v>0</v>
      </c>
      <c r="G388" s="584">
        <v>0</v>
      </c>
      <c r="H388" s="594">
        <f t="shared" si="24"/>
        <v>1</v>
      </c>
      <c r="I388" s="591">
        <v>5611.28</v>
      </c>
      <c r="J388" s="590">
        <f t="shared" si="23"/>
        <v>45191</v>
      </c>
      <c r="K388" s="590" t="s">
        <v>227</v>
      </c>
      <c r="L388" s="592" t="s">
        <v>2727</v>
      </c>
    </row>
    <row r="389" spans="1:13" x14ac:dyDescent="0.2">
      <c r="A389" s="136" t="s">
        <v>216</v>
      </c>
      <c r="B389" s="136" t="s">
        <v>580</v>
      </c>
      <c r="C389" s="592" t="s">
        <v>2582</v>
      </c>
      <c r="D389" s="590">
        <v>45191</v>
      </c>
      <c r="F389" s="596">
        <f t="shared" si="25"/>
        <v>0</v>
      </c>
      <c r="G389" s="584">
        <v>0</v>
      </c>
      <c r="H389" s="594">
        <f t="shared" si="24"/>
        <v>1</v>
      </c>
      <c r="I389" s="591">
        <v>15000.56</v>
      </c>
      <c r="J389" s="590">
        <f t="shared" si="23"/>
        <v>45191</v>
      </c>
      <c r="K389" s="590" t="s">
        <v>227</v>
      </c>
      <c r="L389" s="592" t="s">
        <v>2726</v>
      </c>
      <c r="M389" s="609" t="s">
        <v>8000</v>
      </c>
    </row>
    <row r="390" spans="1:13" x14ac:dyDescent="0.2">
      <c r="A390" s="136" t="s">
        <v>216</v>
      </c>
      <c r="B390" s="136" t="s">
        <v>1276</v>
      </c>
      <c r="C390" s="592" t="s">
        <v>2581</v>
      </c>
      <c r="D390" s="590">
        <v>45191</v>
      </c>
      <c r="F390" s="596">
        <f t="shared" si="25"/>
        <v>0</v>
      </c>
      <c r="G390" s="584">
        <v>0</v>
      </c>
      <c r="H390" s="594">
        <f t="shared" si="24"/>
        <v>1</v>
      </c>
      <c r="I390" s="591">
        <v>2386.643</v>
      </c>
      <c r="J390" s="590">
        <f t="shared" si="23"/>
        <v>45191</v>
      </c>
      <c r="K390" s="590" t="s">
        <v>227</v>
      </c>
      <c r="L390" s="592" t="s">
        <v>2725</v>
      </c>
    </row>
    <row r="391" spans="1:13" x14ac:dyDescent="0.2">
      <c r="A391" s="136" t="s">
        <v>216</v>
      </c>
      <c r="B391" s="136" t="s">
        <v>2388</v>
      </c>
      <c r="C391" s="592" t="s">
        <v>2580</v>
      </c>
      <c r="D391" s="590">
        <v>45191</v>
      </c>
      <c r="F391" s="596">
        <f t="shared" si="25"/>
        <v>0</v>
      </c>
      <c r="G391" s="584">
        <v>0</v>
      </c>
      <c r="H391" s="594">
        <f t="shared" si="24"/>
        <v>1</v>
      </c>
      <c r="I391" s="591">
        <v>450.4</v>
      </c>
      <c r="J391" s="590">
        <f t="shared" si="23"/>
        <v>45191</v>
      </c>
      <c r="K391" s="590" t="s">
        <v>227</v>
      </c>
      <c r="L391" s="592" t="s">
        <v>2724</v>
      </c>
    </row>
    <row r="392" spans="1:13" x14ac:dyDescent="0.2">
      <c r="A392" s="136" t="s">
        <v>216</v>
      </c>
      <c r="B392" s="136" t="s">
        <v>1204</v>
      </c>
      <c r="C392" s="592" t="s">
        <v>2579</v>
      </c>
      <c r="D392" s="590">
        <v>45191</v>
      </c>
      <c r="F392" s="596">
        <f t="shared" si="25"/>
        <v>0</v>
      </c>
      <c r="G392" s="584">
        <v>0</v>
      </c>
      <c r="H392" s="594">
        <f t="shared" si="24"/>
        <v>1</v>
      </c>
      <c r="I392" s="591">
        <v>3575.6819999999998</v>
      </c>
      <c r="J392" s="590">
        <f t="shared" si="23"/>
        <v>45191</v>
      </c>
      <c r="K392" s="590" t="s">
        <v>227</v>
      </c>
      <c r="L392" s="592" t="s">
        <v>2723</v>
      </c>
    </row>
    <row r="393" spans="1:13" x14ac:dyDescent="0.2">
      <c r="A393" s="136" t="s">
        <v>216</v>
      </c>
      <c r="B393" s="136" t="s">
        <v>720</v>
      </c>
      <c r="C393" s="592" t="s">
        <v>2576</v>
      </c>
      <c r="D393" s="590">
        <v>45191</v>
      </c>
      <c r="F393" s="596">
        <f t="shared" si="25"/>
        <v>0</v>
      </c>
      <c r="G393" s="584">
        <v>0</v>
      </c>
      <c r="H393" s="594">
        <f t="shared" si="24"/>
        <v>1</v>
      </c>
      <c r="I393" s="591">
        <v>3440.1419999999998</v>
      </c>
      <c r="J393" s="590">
        <f t="shared" si="23"/>
        <v>45191</v>
      </c>
      <c r="K393" s="590" t="s">
        <v>227</v>
      </c>
      <c r="L393" s="592" t="s">
        <v>2721</v>
      </c>
    </row>
    <row r="394" spans="1:13" x14ac:dyDescent="0.2">
      <c r="A394" s="136" t="s">
        <v>216</v>
      </c>
      <c r="B394" s="136" t="s">
        <v>1521</v>
      </c>
      <c r="C394" s="592" t="s">
        <v>2574</v>
      </c>
      <c r="D394" s="590">
        <v>45191</v>
      </c>
      <c r="F394" s="596">
        <f t="shared" si="25"/>
        <v>0</v>
      </c>
      <c r="G394" s="584">
        <v>0</v>
      </c>
      <c r="H394" s="594">
        <f t="shared" si="24"/>
        <v>1</v>
      </c>
      <c r="I394" s="591">
        <v>7438.3</v>
      </c>
      <c r="J394" s="590">
        <f t="shared" si="23"/>
        <v>45191</v>
      </c>
      <c r="K394" s="590" t="s">
        <v>227</v>
      </c>
      <c r="L394" s="592" t="s">
        <v>2720</v>
      </c>
    </row>
    <row r="395" spans="1:13" x14ac:dyDescent="0.2">
      <c r="A395" s="136" t="s">
        <v>216</v>
      </c>
      <c r="B395" s="136" t="s">
        <v>2387</v>
      </c>
      <c r="C395" s="592" t="s">
        <v>2573</v>
      </c>
      <c r="D395" s="590">
        <v>45191</v>
      </c>
      <c r="F395" s="596">
        <f t="shared" si="25"/>
        <v>373</v>
      </c>
      <c r="G395" s="584">
        <v>1</v>
      </c>
      <c r="H395" s="594">
        <f t="shared" si="24"/>
        <v>1</v>
      </c>
      <c r="I395" s="591">
        <v>373</v>
      </c>
      <c r="J395" s="590">
        <f t="shared" si="23"/>
        <v>45191</v>
      </c>
      <c r="K395" s="590" t="s">
        <v>227</v>
      </c>
      <c r="L395" s="592" t="s">
        <v>2719</v>
      </c>
    </row>
    <row r="396" spans="1:13" x14ac:dyDescent="0.2">
      <c r="A396" s="136" t="s">
        <v>216</v>
      </c>
      <c r="B396" s="136" t="s">
        <v>2071</v>
      </c>
      <c r="C396" s="592" t="s">
        <v>2571</v>
      </c>
      <c r="D396" s="590">
        <v>45191</v>
      </c>
      <c r="F396" s="596">
        <f t="shared" si="25"/>
        <v>0</v>
      </c>
      <c r="G396" s="584">
        <v>0</v>
      </c>
      <c r="H396" s="594">
        <f t="shared" si="24"/>
        <v>1</v>
      </c>
      <c r="I396" s="591">
        <v>921.6</v>
      </c>
      <c r="J396" s="590">
        <f t="shared" si="23"/>
        <v>45191</v>
      </c>
      <c r="K396" s="590" t="s">
        <v>227</v>
      </c>
      <c r="L396" s="592" t="s">
        <v>2718</v>
      </c>
    </row>
    <row r="397" spans="1:13" x14ac:dyDescent="0.2">
      <c r="A397" s="136" t="s">
        <v>216</v>
      </c>
      <c r="B397" s="136" t="s">
        <v>2748</v>
      </c>
      <c r="C397" s="592" t="s">
        <v>2570</v>
      </c>
      <c r="D397" s="590">
        <v>45191</v>
      </c>
      <c r="F397" s="596">
        <f t="shared" si="25"/>
        <v>0</v>
      </c>
      <c r="G397" s="584">
        <v>0</v>
      </c>
      <c r="H397" s="594">
        <f t="shared" si="24"/>
        <v>1</v>
      </c>
      <c r="I397" s="591">
        <v>2098.0079999999998</v>
      </c>
      <c r="J397" s="590">
        <f t="shared" si="23"/>
        <v>45191</v>
      </c>
      <c r="K397" s="590" t="s">
        <v>227</v>
      </c>
      <c r="L397" s="592" t="s">
        <v>2717</v>
      </c>
    </row>
    <row r="398" spans="1:13" x14ac:dyDescent="0.2">
      <c r="A398" s="136" t="s">
        <v>216</v>
      </c>
      <c r="B398" s="136" t="s">
        <v>1453</v>
      </c>
      <c r="C398" s="592" t="s">
        <v>2569</v>
      </c>
      <c r="D398" s="590">
        <v>45191</v>
      </c>
      <c r="F398" s="596">
        <f t="shared" si="25"/>
        <v>0</v>
      </c>
      <c r="G398" s="584">
        <v>0</v>
      </c>
      <c r="H398" s="594">
        <f t="shared" si="24"/>
        <v>1</v>
      </c>
      <c r="I398" s="591">
        <v>104.6</v>
      </c>
      <c r="J398" s="590">
        <f t="shared" si="23"/>
        <v>45191</v>
      </c>
      <c r="K398" s="590" t="s">
        <v>227</v>
      </c>
      <c r="L398" s="592" t="s">
        <v>2716</v>
      </c>
    </row>
    <row r="399" spans="1:13" x14ac:dyDescent="0.2">
      <c r="A399" s="136" t="s">
        <v>216</v>
      </c>
      <c r="B399" s="136" t="s">
        <v>2075</v>
      </c>
      <c r="C399" s="592" t="s">
        <v>2568</v>
      </c>
      <c r="D399" s="590">
        <v>45191</v>
      </c>
      <c r="F399" s="596">
        <f t="shared" si="25"/>
        <v>0</v>
      </c>
      <c r="G399" s="584">
        <v>0</v>
      </c>
      <c r="H399" s="594">
        <f t="shared" si="24"/>
        <v>1</v>
      </c>
      <c r="I399" s="591">
        <v>228.76599999999999</v>
      </c>
      <c r="J399" s="590">
        <f t="shared" si="23"/>
        <v>45191</v>
      </c>
      <c r="K399" s="590" t="s">
        <v>227</v>
      </c>
      <c r="L399" s="592" t="s">
        <v>2715</v>
      </c>
    </row>
    <row r="400" spans="1:13" x14ac:dyDescent="0.2">
      <c r="A400" s="136" t="s">
        <v>216</v>
      </c>
      <c r="B400" s="136" t="s">
        <v>2079</v>
      </c>
      <c r="C400" s="592" t="s">
        <v>2567</v>
      </c>
      <c r="D400" s="590">
        <v>45191</v>
      </c>
      <c r="F400" s="596">
        <f t="shared" si="25"/>
        <v>0</v>
      </c>
      <c r="G400" s="584">
        <v>0</v>
      </c>
      <c r="H400" s="594">
        <f t="shared" si="24"/>
        <v>1</v>
      </c>
      <c r="I400" s="591">
        <v>6783.1130000000003</v>
      </c>
      <c r="J400" s="590">
        <f t="shared" si="23"/>
        <v>45191</v>
      </c>
      <c r="K400" s="590" t="s">
        <v>227</v>
      </c>
      <c r="L400" s="592" t="s">
        <v>2714</v>
      </c>
    </row>
    <row r="401" spans="1:13" x14ac:dyDescent="0.2">
      <c r="A401" s="136" t="s">
        <v>216</v>
      </c>
      <c r="B401" s="136" t="s">
        <v>580</v>
      </c>
      <c r="C401" s="592" t="s">
        <v>2566</v>
      </c>
      <c r="D401" s="590">
        <v>45191</v>
      </c>
      <c r="F401" s="596">
        <f t="shared" si="25"/>
        <v>0</v>
      </c>
      <c r="G401" s="584">
        <v>0</v>
      </c>
      <c r="H401" s="594">
        <f t="shared" si="24"/>
        <v>1</v>
      </c>
      <c r="I401" s="591">
        <v>11862.101000000001</v>
      </c>
      <c r="J401" s="590">
        <f t="shared" si="23"/>
        <v>45191</v>
      </c>
      <c r="K401" s="590" t="s">
        <v>227</v>
      </c>
      <c r="L401" s="592" t="s">
        <v>2713</v>
      </c>
      <c r="M401" s="609" t="s">
        <v>8000</v>
      </c>
    </row>
    <row r="402" spans="1:13" x14ac:dyDescent="0.2">
      <c r="A402" s="136" t="s">
        <v>216</v>
      </c>
      <c r="B402" s="136" t="s">
        <v>2091</v>
      </c>
      <c r="C402" s="592" t="s">
        <v>2565</v>
      </c>
      <c r="D402" s="590">
        <v>45191</v>
      </c>
      <c r="F402" s="596">
        <f t="shared" si="25"/>
        <v>0</v>
      </c>
      <c r="G402" s="584">
        <v>0</v>
      </c>
      <c r="H402" s="594">
        <f t="shared" si="24"/>
        <v>1</v>
      </c>
      <c r="I402" s="591">
        <v>18028.939999999999</v>
      </c>
      <c r="J402" s="590">
        <f t="shared" si="23"/>
        <v>45191</v>
      </c>
      <c r="K402" s="590" t="s">
        <v>227</v>
      </c>
      <c r="L402" s="592" t="s">
        <v>2712</v>
      </c>
    </row>
    <row r="403" spans="1:13" x14ac:dyDescent="0.2">
      <c r="A403" s="136" t="s">
        <v>216</v>
      </c>
      <c r="B403" s="136" t="s">
        <v>2747</v>
      </c>
      <c r="C403" s="592" t="s">
        <v>2563</v>
      </c>
      <c r="D403" s="590">
        <v>45191</v>
      </c>
      <c r="F403" s="596">
        <f t="shared" si="25"/>
        <v>0</v>
      </c>
      <c r="G403" s="584">
        <v>0</v>
      </c>
      <c r="H403" s="594">
        <f t="shared" si="24"/>
        <v>1</v>
      </c>
      <c r="I403" s="591">
        <v>2384.415</v>
      </c>
      <c r="J403" s="590">
        <f t="shared" si="23"/>
        <v>45191</v>
      </c>
      <c r="K403" s="590" t="s">
        <v>227</v>
      </c>
      <c r="L403" s="592" t="s">
        <v>2711</v>
      </c>
    </row>
    <row r="404" spans="1:13" x14ac:dyDescent="0.2">
      <c r="A404" s="136" t="s">
        <v>216</v>
      </c>
      <c r="B404" s="136" t="s">
        <v>580</v>
      </c>
      <c r="C404" s="592" t="s">
        <v>2562</v>
      </c>
      <c r="D404" s="590">
        <v>45191</v>
      </c>
      <c r="F404" s="596">
        <f t="shared" si="25"/>
        <v>0</v>
      </c>
      <c r="G404" s="584">
        <v>0</v>
      </c>
      <c r="H404" s="594">
        <f t="shared" si="24"/>
        <v>1</v>
      </c>
      <c r="I404" s="591">
        <v>15636.734</v>
      </c>
      <c r="J404" s="590">
        <f t="shared" si="23"/>
        <v>45191</v>
      </c>
      <c r="K404" s="590" t="s">
        <v>227</v>
      </c>
      <c r="L404" s="592" t="s">
        <v>2710</v>
      </c>
      <c r="M404" s="609" t="s">
        <v>8000</v>
      </c>
    </row>
    <row r="405" spans="1:13" x14ac:dyDescent="0.2">
      <c r="A405" s="136" t="s">
        <v>216</v>
      </c>
      <c r="B405" s="136" t="s">
        <v>833</v>
      </c>
      <c r="C405" s="592" t="s">
        <v>2560</v>
      </c>
      <c r="D405" s="590">
        <v>45191</v>
      </c>
      <c r="F405" s="596">
        <f t="shared" si="25"/>
        <v>0</v>
      </c>
      <c r="G405" s="584">
        <v>0</v>
      </c>
      <c r="H405" s="594">
        <f t="shared" si="24"/>
        <v>1</v>
      </c>
      <c r="I405" s="591">
        <v>268.036</v>
      </c>
      <c r="J405" s="590">
        <f t="shared" si="23"/>
        <v>45191</v>
      </c>
      <c r="K405" s="590" t="s">
        <v>227</v>
      </c>
      <c r="L405" s="592" t="s">
        <v>2709</v>
      </c>
    </row>
    <row r="406" spans="1:13" x14ac:dyDescent="0.2">
      <c r="A406" s="136" t="s">
        <v>216</v>
      </c>
      <c r="B406" s="136" t="s">
        <v>385</v>
      </c>
      <c r="C406" s="592" t="s">
        <v>2559</v>
      </c>
      <c r="D406" s="590">
        <v>45191</v>
      </c>
      <c r="F406" s="596">
        <f t="shared" si="25"/>
        <v>0</v>
      </c>
      <c r="G406" s="584">
        <v>0</v>
      </c>
      <c r="H406" s="594">
        <f t="shared" si="24"/>
        <v>1</v>
      </c>
      <c r="I406" s="591">
        <v>470</v>
      </c>
      <c r="J406" s="590">
        <f t="shared" si="23"/>
        <v>45191</v>
      </c>
      <c r="K406" s="590" t="s">
        <v>227</v>
      </c>
      <c r="L406" s="592" t="s">
        <v>2708</v>
      </c>
    </row>
    <row r="407" spans="1:13" x14ac:dyDescent="0.2">
      <c r="A407" s="136" t="s">
        <v>216</v>
      </c>
      <c r="B407" s="136" t="s">
        <v>1332</v>
      </c>
      <c r="C407" s="592" t="s">
        <v>2558</v>
      </c>
      <c r="D407" s="590">
        <v>45191</v>
      </c>
      <c r="F407" s="596">
        <f t="shared" si="25"/>
        <v>0</v>
      </c>
      <c r="G407" s="584">
        <v>0</v>
      </c>
      <c r="H407" s="594">
        <f t="shared" si="24"/>
        <v>1</v>
      </c>
      <c r="I407" s="591">
        <v>405.9</v>
      </c>
      <c r="J407" s="590">
        <f t="shared" si="23"/>
        <v>45191</v>
      </c>
      <c r="K407" s="590" t="s">
        <v>227</v>
      </c>
      <c r="L407" s="592" t="s">
        <v>2707</v>
      </c>
    </row>
    <row r="408" spans="1:13" x14ac:dyDescent="0.2">
      <c r="A408" s="136" t="s">
        <v>216</v>
      </c>
      <c r="B408" s="136" t="s">
        <v>720</v>
      </c>
      <c r="C408" s="592" t="s">
        <v>2557</v>
      </c>
      <c r="D408" s="590">
        <v>45191</v>
      </c>
      <c r="F408" s="596">
        <f t="shared" si="25"/>
        <v>0</v>
      </c>
      <c r="G408" s="584">
        <v>0</v>
      </c>
      <c r="H408" s="594">
        <f t="shared" si="24"/>
        <v>1</v>
      </c>
      <c r="I408" s="591">
        <v>308.33999999999997</v>
      </c>
      <c r="J408" s="590">
        <f t="shared" si="23"/>
        <v>45191</v>
      </c>
      <c r="K408" s="590" t="s">
        <v>227</v>
      </c>
      <c r="L408" s="592" t="s">
        <v>2706</v>
      </c>
    </row>
    <row r="409" spans="1:13" x14ac:dyDescent="0.2">
      <c r="A409" s="136" t="s">
        <v>216</v>
      </c>
      <c r="B409" s="136" t="s">
        <v>1040</v>
      </c>
      <c r="C409" s="592" t="s">
        <v>2555</v>
      </c>
      <c r="D409" s="590">
        <v>45191</v>
      </c>
      <c r="F409" s="596">
        <f t="shared" si="25"/>
        <v>0</v>
      </c>
      <c r="G409" s="584">
        <v>0</v>
      </c>
      <c r="H409" s="594">
        <f t="shared" si="24"/>
        <v>1</v>
      </c>
      <c r="I409" s="591">
        <v>902.06399999999996</v>
      </c>
      <c r="J409" s="590">
        <f t="shared" si="23"/>
        <v>45191</v>
      </c>
      <c r="K409" s="590" t="s">
        <v>227</v>
      </c>
      <c r="L409" s="592" t="s">
        <v>2705</v>
      </c>
    </row>
    <row r="410" spans="1:13" x14ac:dyDescent="0.2">
      <c r="A410" s="136" t="s">
        <v>216</v>
      </c>
      <c r="B410" s="136" t="s">
        <v>832</v>
      </c>
      <c r="C410" s="592" t="s">
        <v>2552</v>
      </c>
      <c r="D410" s="590">
        <v>45191</v>
      </c>
      <c r="F410" s="596">
        <f t="shared" si="25"/>
        <v>0</v>
      </c>
      <c r="G410" s="584">
        <v>0</v>
      </c>
      <c r="H410" s="594">
        <f t="shared" si="24"/>
        <v>1</v>
      </c>
      <c r="I410" s="591">
        <v>149.155</v>
      </c>
      <c r="J410" s="590">
        <f t="shared" si="23"/>
        <v>45191</v>
      </c>
      <c r="K410" s="590" t="s">
        <v>227</v>
      </c>
      <c r="L410" s="592" t="s">
        <v>2704</v>
      </c>
    </row>
    <row r="411" spans="1:13" x14ac:dyDescent="0.2">
      <c r="A411" s="136" t="s">
        <v>216</v>
      </c>
      <c r="B411" s="136" t="s">
        <v>1054</v>
      </c>
      <c r="C411" s="592" t="s">
        <v>2549</v>
      </c>
      <c r="D411" s="590">
        <v>45191</v>
      </c>
      <c r="F411" s="596">
        <f t="shared" si="25"/>
        <v>0</v>
      </c>
      <c r="G411" s="584">
        <v>0</v>
      </c>
      <c r="H411" s="594">
        <f t="shared" si="24"/>
        <v>1</v>
      </c>
      <c r="I411" s="591">
        <v>451.19799999999998</v>
      </c>
      <c r="J411" s="590">
        <f t="shared" si="23"/>
        <v>45191</v>
      </c>
      <c r="K411" s="590" t="s">
        <v>227</v>
      </c>
      <c r="L411" s="592" t="s">
        <v>2703</v>
      </c>
    </row>
    <row r="412" spans="1:13" x14ac:dyDescent="0.2">
      <c r="A412" s="136" t="s">
        <v>216</v>
      </c>
      <c r="B412" s="136" t="s">
        <v>1227</v>
      </c>
      <c r="C412" s="592" t="s">
        <v>2548</v>
      </c>
      <c r="D412" s="590">
        <v>45191</v>
      </c>
      <c r="F412" s="596">
        <f t="shared" si="25"/>
        <v>0</v>
      </c>
      <c r="G412" s="584">
        <v>0</v>
      </c>
      <c r="H412" s="594">
        <f t="shared" si="24"/>
        <v>1</v>
      </c>
      <c r="I412" s="591">
        <v>1309.672</v>
      </c>
      <c r="J412" s="590">
        <f t="shared" si="23"/>
        <v>45191</v>
      </c>
      <c r="K412" s="590" t="s">
        <v>227</v>
      </c>
      <c r="L412" s="592" t="s">
        <v>2702</v>
      </c>
    </row>
    <row r="413" spans="1:13" x14ac:dyDescent="0.2">
      <c r="A413" s="136" t="s">
        <v>216</v>
      </c>
      <c r="B413" s="136" t="s">
        <v>320</v>
      </c>
      <c r="C413" s="592" t="s">
        <v>2547</v>
      </c>
      <c r="D413" s="590">
        <v>45191</v>
      </c>
      <c r="F413" s="596">
        <f t="shared" si="25"/>
        <v>0</v>
      </c>
      <c r="G413" s="584">
        <v>0</v>
      </c>
      <c r="H413" s="594">
        <f t="shared" si="24"/>
        <v>1</v>
      </c>
      <c r="I413" s="591">
        <v>572</v>
      </c>
      <c r="J413" s="590">
        <f t="shared" si="23"/>
        <v>45191</v>
      </c>
      <c r="K413" s="590" t="s">
        <v>227</v>
      </c>
      <c r="L413" s="592" t="s">
        <v>2701</v>
      </c>
    </row>
    <row r="414" spans="1:13" x14ac:dyDescent="0.2">
      <c r="A414" s="136" t="s">
        <v>216</v>
      </c>
      <c r="B414" s="136" t="s">
        <v>385</v>
      </c>
      <c r="C414" s="592" t="s">
        <v>2546</v>
      </c>
      <c r="D414" s="590">
        <v>45194</v>
      </c>
      <c r="F414" s="596">
        <f t="shared" si="25"/>
        <v>0</v>
      </c>
      <c r="G414" s="584">
        <v>0</v>
      </c>
      <c r="H414" s="594">
        <f t="shared" si="24"/>
        <v>1</v>
      </c>
      <c r="I414" s="591">
        <v>467.37</v>
      </c>
      <c r="J414" s="590">
        <f t="shared" si="23"/>
        <v>45194</v>
      </c>
      <c r="K414" s="590" t="s">
        <v>227</v>
      </c>
      <c r="L414" s="592" t="s">
        <v>2700</v>
      </c>
    </row>
    <row r="415" spans="1:13" x14ac:dyDescent="0.2">
      <c r="A415" s="136" t="s">
        <v>216</v>
      </c>
      <c r="B415" s="136" t="s">
        <v>1337</v>
      </c>
      <c r="C415" s="592" t="s">
        <v>2545</v>
      </c>
      <c r="D415" s="590">
        <v>45194</v>
      </c>
      <c r="F415" s="596">
        <f t="shared" si="25"/>
        <v>0</v>
      </c>
      <c r="G415" s="584">
        <v>0</v>
      </c>
      <c r="H415" s="594">
        <f t="shared" si="24"/>
        <v>1</v>
      </c>
      <c r="I415" s="591">
        <v>1492.8420000000001</v>
      </c>
      <c r="J415" s="590">
        <f t="shared" si="23"/>
        <v>45194</v>
      </c>
      <c r="K415" s="590" t="s">
        <v>227</v>
      </c>
      <c r="L415" s="592" t="s">
        <v>2699</v>
      </c>
      <c r="M415" s="609" t="s">
        <v>8000</v>
      </c>
    </row>
    <row r="416" spans="1:13" x14ac:dyDescent="0.2">
      <c r="A416" s="136" t="s">
        <v>216</v>
      </c>
      <c r="B416" s="136" t="s">
        <v>2746</v>
      </c>
      <c r="C416" s="592" t="s">
        <v>2544</v>
      </c>
      <c r="D416" s="590">
        <v>45194</v>
      </c>
      <c r="F416" s="596">
        <f t="shared" si="25"/>
        <v>0</v>
      </c>
      <c r="G416" s="584">
        <v>0</v>
      </c>
      <c r="H416" s="594">
        <f t="shared" si="24"/>
        <v>1</v>
      </c>
      <c r="I416" s="591">
        <v>239</v>
      </c>
      <c r="J416" s="590">
        <f t="shared" si="23"/>
        <v>45194</v>
      </c>
      <c r="K416" s="590" t="s">
        <v>227</v>
      </c>
      <c r="L416" s="592" t="s">
        <v>2698</v>
      </c>
    </row>
    <row r="417" spans="1:13" x14ac:dyDescent="0.2">
      <c r="A417" s="136" t="s">
        <v>216</v>
      </c>
      <c r="B417" s="136" t="s">
        <v>385</v>
      </c>
      <c r="C417" s="592" t="s">
        <v>2543</v>
      </c>
      <c r="D417" s="590">
        <v>45194</v>
      </c>
      <c r="F417" s="596">
        <f t="shared" si="25"/>
        <v>0</v>
      </c>
      <c r="G417" s="584">
        <v>0</v>
      </c>
      <c r="H417" s="594">
        <f t="shared" si="24"/>
        <v>1</v>
      </c>
      <c r="I417" s="591">
        <v>1485.99</v>
      </c>
      <c r="J417" s="590">
        <f t="shared" si="23"/>
        <v>45194</v>
      </c>
      <c r="K417" s="590" t="s">
        <v>227</v>
      </c>
      <c r="L417" s="592" t="s">
        <v>2697</v>
      </c>
    </row>
    <row r="418" spans="1:13" x14ac:dyDescent="0.2">
      <c r="A418" s="597" t="s">
        <v>216</v>
      </c>
      <c r="B418" s="597" t="s">
        <v>2376</v>
      </c>
      <c r="C418" s="598" t="s">
        <v>2541</v>
      </c>
      <c r="D418" s="599">
        <v>45195</v>
      </c>
      <c r="E418" s="599">
        <v>45202</v>
      </c>
      <c r="F418" s="600">
        <f t="shared" si="25"/>
        <v>0</v>
      </c>
      <c r="G418" s="584">
        <v>0</v>
      </c>
      <c r="H418" s="594">
        <f t="shared" si="24"/>
        <v>0</v>
      </c>
      <c r="I418" s="601">
        <v>7685.3410000000003</v>
      </c>
      <c r="J418" s="599">
        <f t="shared" si="23"/>
        <v>45195</v>
      </c>
      <c r="K418" s="599" t="s">
        <v>227</v>
      </c>
      <c r="L418" s="598" t="s">
        <v>2695</v>
      </c>
    </row>
    <row r="419" spans="1:13" x14ac:dyDescent="0.2">
      <c r="A419" s="597" t="s">
        <v>216</v>
      </c>
      <c r="B419" s="597" t="s">
        <v>221</v>
      </c>
      <c r="C419" s="598" t="s">
        <v>2540</v>
      </c>
      <c r="D419" s="599">
        <v>45195</v>
      </c>
      <c r="E419" s="599">
        <v>45202</v>
      </c>
      <c r="F419" s="600">
        <f t="shared" si="25"/>
        <v>0</v>
      </c>
      <c r="G419" s="584">
        <v>0</v>
      </c>
      <c r="H419" s="594">
        <f t="shared" si="24"/>
        <v>0</v>
      </c>
      <c r="I419" s="601">
        <v>10593.175999999999</v>
      </c>
      <c r="J419" s="599">
        <f t="shared" si="23"/>
        <v>45195</v>
      </c>
      <c r="K419" s="599" t="s">
        <v>227</v>
      </c>
      <c r="L419" s="598" t="s">
        <v>2694</v>
      </c>
    </row>
    <row r="420" spans="1:13" x14ac:dyDescent="0.2">
      <c r="A420" s="136" t="s">
        <v>216</v>
      </c>
      <c r="B420" s="136" t="s">
        <v>602</v>
      </c>
      <c r="C420" s="592" t="s">
        <v>2539</v>
      </c>
      <c r="D420" s="590">
        <v>45197</v>
      </c>
      <c r="F420" s="596">
        <f t="shared" si="25"/>
        <v>0</v>
      </c>
      <c r="G420" s="584">
        <v>0</v>
      </c>
      <c r="H420" s="594">
        <f t="shared" si="24"/>
        <v>1</v>
      </c>
      <c r="I420" s="591">
        <v>18140.432000000001</v>
      </c>
      <c r="J420" s="590">
        <f t="shared" si="23"/>
        <v>45197</v>
      </c>
      <c r="K420" s="590" t="s">
        <v>227</v>
      </c>
      <c r="L420" s="592" t="s">
        <v>2693</v>
      </c>
      <c r="M420" s="609" t="s">
        <v>8000</v>
      </c>
    </row>
    <row r="421" spans="1:13" x14ac:dyDescent="0.2">
      <c r="A421" s="136" t="s">
        <v>216</v>
      </c>
      <c r="B421" s="136" t="s">
        <v>602</v>
      </c>
      <c r="C421" s="592" t="s">
        <v>2538</v>
      </c>
      <c r="D421" s="590">
        <v>45197</v>
      </c>
      <c r="F421" s="596">
        <f t="shared" si="25"/>
        <v>0</v>
      </c>
      <c r="G421" s="584">
        <v>0</v>
      </c>
      <c r="H421" s="594">
        <f t="shared" si="24"/>
        <v>1</v>
      </c>
      <c r="I421" s="591">
        <v>35839.499000000003</v>
      </c>
      <c r="J421" s="590">
        <f t="shared" si="23"/>
        <v>45197</v>
      </c>
      <c r="K421" s="590" t="s">
        <v>227</v>
      </c>
      <c r="L421" s="592" t="s">
        <v>2692</v>
      </c>
      <c r="M421" s="609" t="s">
        <v>8000</v>
      </c>
    </row>
    <row r="422" spans="1:13" x14ac:dyDescent="0.2">
      <c r="A422" s="136" t="s">
        <v>216</v>
      </c>
      <c r="B422" s="136" t="s">
        <v>1204</v>
      </c>
      <c r="C422" s="592" t="s">
        <v>2536</v>
      </c>
      <c r="D422" s="590">
        <v>45198</v>
      </c>
      <c r="F422" s="596">
        <f t="shared" si="25"/>
        <v>0</v>
      </c>
      <c r="G422" s="584">
        <v>0</v>
      </c>
      <c r="H422" s="594">
        <f t="shared" si="24"/>
        <v>1</v>
      </c>
      <c r="I422" s="591">
        <v>1100.586</v>
      </c>
      <c r="J422" s="590">
        <f t="shared" si="23"/>
        <v>45198</v>
      </c>
      <c r="K422" s="590" t="s">
        <v>227</v>
      </c>
      <c r="L422" s="592" t="s">
        <v>2690</v>
      </c>
    </row>
    <row r="423" spans="1:13" x14ac:dyDescent="0.2">
      <c r="A423" s="136" t="s">
        <v>216</v>
      </c>
      <c r="B423" s="136" t="s">
        <v>2089</v>
      </c>
      <c r="C423" s="592" t="s">
        <v>2535</v>
      </c>
      <c r="D423" s="590">
        <v>45198</v>
      </c>
      <c r="F423" s="596">
        <f t="shared" si="25"/>
        <v>0</v>
      </c>
      <c r="G423" s="584">
        <v>0</v>
      </c>
      <c r="H423" s="594">
        <f t="shared" si="24"/>
        <v>1</v>
      </c>
      <c r="I423" s="591">
        <v>3874.86</v>
      </c>
      <c r="J423" s="590">
        <f t="shared" si="23"/>
        <v>45198</v>
      </c>
      <c r="K423" s="590" t="s">
        <v>227</v>
      </c>
      <c r="L423" s="592" t="s">
        <v>2689</v>
      </c>
    </row>
    <row r="424" spans="1:13" x14ac:dyDescent="0.2">
      <c r="A424" s="136" t="s">
        <v>216</v>
      </c>
      <c r="B424" s="136" t="s">
        <v>2388</v>
      </c>
      <c r="C424" s="592" t="s">
        <v>2534</v>
      </c>
      <c r="D424" s="590">
        <v>45198</v>
      </c>
      <c r="F424" s="596">
        <f t="shared" si="25"/>
        <v>0</v>
      </c>
      <c r="G424" s="584">
        <v>0</v>
      </c>
      <c r="H424" s="594">
        <f t="shared" si="24"/>
        <v>1</v>
      </c>
      <c r="I424" s="591">
        <v>3519.0540000000001</v>
      </c>
      <c r="J424" s="590">
        <f t="shared" si="23"/>
        <v>45198</v>
      </c>
      <c r="K424" s="590" t="s">
        <v>227</v>
      </c>
      <c r="L424" s="592" t="s">
        <v>2688</v>
      </c>
    </row>
    <row r="425" spans="1:13" x14ac:dyDescent="0.2">
      <c r="A425" s="136" t="s">
        <v>216</v>
      </c>
      <c r="B425" s="136" t="s">
        <v>1360</v>
      </c>
      <c r="C425" s="592" t="s">
        <v>2533</v>
      </c>
      <c r="D425" s="590">
        <v>45198</v>
      </c>
      <c r="F425" s="596">
        <f t="shared" si="25"/>
        <v>0</v>
      </c>
      <c r="G425" s="584">
        <v>0</v>
      </c>
      <c r="H425" s="594">
        <f t="shared" si="24"/>
        <v>1</v>
      </c>
      <c r="I425" s="591">
        <v>1495.999</v>
      </c>
      <c r="J425" s="590">
        <f t="shared" si="23"/>
        <v>45198</v>
      </c>
      <c r="K425" s="590" t="s">
        <v>227</v>
      </c>
      <c r="L425" s="592" t="s">
        <v>2687</v>
      </c>
    </row>
    <row r="426" spans="1:13" x14ac:dyDescent="0.2">
      <c r="A426" s="136" t="s">
        <v>216</v>
      </c>
      <c r="B426" s="136" t="s">
        <v>580</v>
      </c>
      <c r="C426" s="592" t="s">
        <v>2531</v>
      </c>
      <c r="D426" s="590">
        <v>45198</v>
      </c>
      <c r="F426" s="596">
        <f t="shared" si="25"/>
        <v>0</v>
      </c>
      <c r="G426" s="584">
        <v>0</v>
      </c>
      <c r="H426" s="594">
        <f t="shared" si="24"/>
        <v>1</v>
      </c>
      <c r="I426" s="591">
        <v>834</v>
      </c>
      <c r="J426" s="590">
        <f t="shared" si="23"/>
        <v>45198</v>
      </c>
      <c r="K426" s="590" t="s">
        <v>227</v>
      </c>
      <c r="L426" s="592" t="s">
        <v>2685</v>
      </c>
      <c r="M426" s="609" t="s">
        <v>8000</v>
      </c>
    </row>
    <row r="427" spans="1:13" x14ac:dyDescent="0.2">
      <c r="A427" s="136" t="s">
        <v>216</v>
      </c>
      <c r="B427" s="136" t="s">
        <v>385</v>
      </c>
      <c r="C427" s="592" t="s">
        <v>2530</v>
      </c>
      <c r="D427" s="590">
        <v>45198</v>
      </c>
      <c r="F427" s="596">
        <f t="shared" si="25"/>
        <v>0</v>
      </c>
      <c r="G427" s="584">
        <v>0</v>
      </c>
      <c r="H427" s="594">
        <f t="shared" si="24"/>
        <v>1</v>
      </c>
      <c r="I427" s="591">
        <v>500.8</v>
      </c>
      <c r="J427" s="590">
        <f t="shared" si="23"/>
        <v>45198</v>
      </c>
      <c r="K427" s="590" t="s">
        <v>227</v>
      </c>
      <c r="L427" s="592" t="s">
        <v>2684</v>
      </c>
    </row>
    <row r="428" spans="1:13" x14ac:dyDescent="0.2">
      <c r="A428" s="136" t="s">
        <v>216</v>
      </c>
      <c r="B428" s="136" t="s">
        <v>385</v>
      </c>
      <c r="C428" s="592" t="s">
        <v>2529</v>
      </c>
      <c r="D428" s="590">
        <v>45198</v>
      </c>
      <c r="F428" s="596">
        <f t="shared" si="25"/>
        <v>0</v>
      </c>
      <c r="G428" s="584">
        <v>0</v>
      </c>
      <c r="H428" s="594">
        <f t="shared" si="24"/>
        <v>1</v>
      </c>
      <c r="I428" s="591">
        <v>400</v>
      </c>
      <c r="J428" s="590">
        <f t="shared" si="23"/>
        <v>45198</v>
      </c>
      <c r="K428" s="590" t="s">
        <v>227</v>
      </c>
      <c r="L428" s="592" t="s">
        <v>2683</v>
      </c>
    </row>
    <row r="429" spans="1:13" x14ac:dyDescent="0.2">
      <c r="A429" s="136" t="s">
        <v>216</v>
      </c>
      <c r="B429" s="136" t="s">
        <v>2097</v>
      </c>
      <c r="C429" s="592" t="s">
        <v>2527</v>
      </c>
      <c r="D429" s="590">
        <v>45198</v>
      </c>
      <c r="F429" s="596">
        <f t="shared" si="25"/>
        <v>0</v>
      </c>
      <c r="G429" s="584">
        <v>0</v>
      </c>
      <c r="H429" s="594">
        <f t="shared" si="24"/>
        <v>1</v>
      </c>
      <c r="I429" s="591">
        <v>56.98</v>
      </c>
      <c r="J429" s="590">
        <f t="shared" si="23"/>
        <v>45198</v>
      </c>
      <c r="K429" s="590" t="s">
        <v>227</v>
      </c>
      <c r="L429" s="592" t="s">
        <v>2681</v>
      </c>
    </row>
    <row r="430" spans="1:13" x14ac:dyDescent="0.2">
      <c r="A430" s="136" t="s">
        <v>216</v>
      </c>
      <c r="B430" s="136" t="s">
        <v>1753</v>
      </c>
      <c r="C430" s="592" t="s">
        <v>2526</v>
      </c>
      <c r="D430" s="590">
        <v>45198</v>
      </c>
      <c r="F430" s="596">
        <f t="shared" si="25"/>
        <v>0</v>
      </c>
      <c r="G430" s="584">
        <v>0</v>
      </c>
      <c r="H430" s="594">
        <f t="shared" si="24"/>
        <v>1</v>
      </c>
      <c r="I430" s="591">
        <v>750</v>
      </c>
      <c r="J430" s="590">
        <f t="shared" si="23"/>
        <v>45198</v>
      </c>
      <c r="K430" s="590" t="s">
        <v>227</v>
      </c>
      <c r="L430" s="592" t="s">
        <v>2680</v>
      </c>
    </row>
    <row r="431" spans="1:13" x14ac:dyDescent="0.2">
      <c r="A431" s="136" t="s">
        <v>216</v>
      </c>
      <c r="B431" s="136" t="s">
        <v>1832</v>
      </c>
      <c r="C431" s="592" t="s">
        <v>2525</v>
      </c>
      <c r="D431" s="590">
        <v>45198</v>
      </c>
      <c r="F431" s="596">
        <f t="shared" si="25"/>
        <v>0</v>
      </c>
      <c r="G431" s="584">
        <v>0</v>
      </c>
      <c r="H431" s="594">
        <f t="shared" si="24"/>
        <v>1</v>
      </c>
      <c r="I431" s="591">
        <v>705</v>
      </c>
      <c r="J431" s="590">
        <f t="shared" si="23"/>
        <v>45198</v>
      </c>
      <c r="K431" s="590" t="s">
        <v>227</v>
      </c>
      <c r="L431" s="592" t="s">
        <v>2679</v>
      </c>
    </row>
    <row r="432" spans="1:13" x14ac:dyDescent="0.2">
      <c r="A432" s="136" t="s">
        <v>216</v>
      </c>
      <c r="B432" s="136" t="s">
        <v>1829</v>
      </c>
      <c r="C432" s="592" t="s">
        <v>2524</v>
      </c>
      <c r="D432" s="590">
        <v>45198</v>
      </c>
      <c r="F432" s="596">
        <f t="shared" si="25"/>
        <v>0</v>
      </c>
      <c r="G432" s="584">
        <v>0</v>
      </c>
      <c r="H432" s="594">
        <f t="shared" si="24"/>
        <v>1</v>
      </c>
      <c r="I432" s="591">
        <v>1229.1600000000001</v>
      </c>
      <c r="J432" s="590">
        <f t="shared" si="23"/>
        <v>45198</v>
      </c>
      <c r="K432" s="590" t="s">
        <v>227</v>
      </c>
      <c r="L432" s="592" t="s">
        <v>2678</v>
      </c>
    </row>
    <row r="433" spans="1:13" x14ac:dyDescent="0.2">
      <c r="A433" s="136" t="s">
        <v>216</v>
      </c>
      <c r="B433" s="136" t="s">
        <v>1277</v>
      </c>
      <c r="C433" s="592" t="s">
        <v>2523</v>
      </c>
      <c r="D433" s="590">
        <v>45198</v>
      </c>
      <c r="F433" s="596">
        <f t="shared" si="25"/>
        <v>0</v>
      </c>
      <c r="G433" s="584">
        <v>0</v>
      </c>
      <c r="H433" s="594">
        <f t="shared" si="24"/>
        <v>1</v>
      </c>
      <c r="I433" s="591">
        <v>744.75</v>
      </c>
      <c r="J433" s="590">
        <f t="shared" si="23"/>
        <v>45198</v>
      </c>
      <c r="K433" s="590" t="s">
        <v>227</v>
      </c>
      <c r="L433" s="592" t="s">
        <v>2677</v>
      </c>
    </row>
    <row r="434" spans="1:13" x14ac:dyDescent="0.2">
      <c r="A434" s="136" t="s">
        <v>216</v>
      </c>
      <c r="B434" s="136" t="s">
        <v>1040</v>
      </c>
      <c r="C434" s="592" t="s">
        <v>2522</v>
      </c>
      <c r="D434" s="590">
        <v>45198</v>
      </c>
      <c r="F434" s="596">
        <f t="shared" si="25"/>
        <v>0</v>
      </c>
      <c r="G434" s="584">
        <v>0</v>
      </c>
      <c r="H434" s="594">
        <f t="shared" si="24"/>
        <v>1</v>
      </c>
      <c r="I434" s="591">
        <v>2591.181</v>
      </c>
      <c r="J434" s="590">
        <f t="shared" si="23"/>
        <v>45198</v>
      </c>
      <c r="K434" s="590" t="s">
        <v>227</v>
      </c>
      <c r="L434" s="592" t="s">
        <v>2676</v>
      </c>
    </row>
    <row r="435" spans="1:13" x14ac:dyDescent="0.2">
      <c r="A435" s="136" t="s">
        <v>216</v>
      </c>
      <c r="B435" s="136" t="s">
        <v>2745</v>
      </c>
      <c r="C435" s="592" t="s">
        <v>2521</v>
      </c>
      <c r="D435" s="590">
        <v>45198</v>
      </c>
      <c r="F435" s="596">
        <f t="shared" si="25"/>
        <v>0</v>
      </c>
      <c r="G435" s="584">
        <v>0</v>
      </c>
      <c r="H435" s="594">
        <f t="shared" si="24"/>
        <v>1</v>
      </c>
      <c r="I435" s="591">
        <v>1249.7760000000001</v>
      </c>
      <c r="J435" s="590">
        <f t="shared" si="23"/>
        <v>45198</v>
      </c>
      <c r="K435" s="590" t="s">
        <v>227</v>
      </c>
      <c r="L435" s="592" t="s">
        <v>2675</v>
      </c>
    </row>
    <row r="436" spans="1:13" x14ac:dyDescent="0.2">
      <c r="A436" s="136" t="s">
        <v>216</v>
      </c>
      <c r="B436" s="136" t="s">
        <v>1274</v>
      </c>
      <c r="C436" s="592" t="s">
        <v>2520</v>
      </c>
      <c r="D436" s="590">
        <v>45198</v>
      </c>
      <c r="F436" s="596">
        <f t="shared" si="25"/>
        <v>0</v>
      </c>
      <c r="G436" s="584">
        <v>0</v>
      </c>
      <c r="H436" s="594">
        <f t="shared" si="24"/>
        <v>1</v>
      </c>
      <c r="I436" s="591">
        <v>6989.5330000000004</v>
      </c>
      <c r="J436" s="590">
        <f t="shared" si="23"/>
        <v>45198</v>
      </c>
      <c r="K436" s="590" t="s">
        <v>227</v>
      </c>
      <c r="L436" s="592" t="s">
        <v>2674</v>
      </c>
    </row>
    <row r="437" spans="1:13" x14ac:dyDescent="0.2">
      <c r="A437" s="136" t="s">
        <v>216</v>
      </c>
      <c r="B437" s="136" t="s">
        <v>1227</v>
      </c>
      <c r="C437" s="592" t="s">
        <v>2517</v>
      </c>
      <c r="D437" s="590">
        <v>45198</v>
      </c>
      <c r="F437" s="596">
        <f t="shared" si="25"/>
        <v>0</v>
      </c>
      <c r="G437" s="584">
        <v>0</v>
      </c>
      <c r="H437" s="594">
        <f t="shared" si="24"/>
        <v>1</v>
      </c>
      <c r="I437" s="591">
        <v>3621.5309999999999</v>
      </c>
      <c r="J437" s="590">
        <f t="shared" si="23"/>
        <v>45198</v>
      </c>
      <c r="K437" s="590" t="s">
        <v>227</v>
      </c>
      <c r="L437" s="592" t="s">
        <v>2673</v>
      </c>
    </row>
    <row r="438" spans="1:13" x14ac:dyDescent="0.2">
      <c r="A438" s="136" t="s">
        <v>216</v>
      </c>
      <c r="B438" s="136" t="s">
        <v>1523</v>
      </c>
      <c r="C438" s="592" t="s">
        <v>2516</v>
      </c>
      <c r="D438" s="590">
        <v>45198</v>
      </c>
      <c r="F438" s="596">
        <f t="shared" si="25"/>
        <v>0</v>
      </c>
      <c r="G438" s="584">
        <v>0</v>
      </c>
      <c r="H438" s="594">
        <f t="shared" si="24"/>
        <v>1</v>
      </c>
      <c r="I438" s="591">
        <v>419.96199999999999</v>
      </c>
      <c r="J438" s="590">
        <f t="shared" si="23"/>
        <v>45198</v>
      </c>
      <c r="K438" s="590" t="s">
        <v>227</v>
      </c>
      <c r="L438" s="592" t="s">
        <v>2672</v>
      </c>
    </row>
    <row r="439" spans="1:13" x14ac:dyDescent="0.2">
      <c r="A439" s="136" t="s">
        <v>216</v>
      </c>
      <c r="B439" s="136" t="s">
        <v>385</v>
      </c>
      <c r="C439" s="592" t="s">
        <v>2515</v>
      </c>
      <c r="D439" s="590">
        <v>45198</v>
      </c>
      <c r="F439" s="596">
        <f t="shared" si="25"/>
        <v>0</v>
      </c>
      <c r="G439" s="584">
        <v>0</v>
      </c>
      <c r="H439" s="594">
        <f t="shared" si="24"/>
        <v>1</v>
      </c>
      <c r="I439" s="591">
        <v>150</v>
      </c>
      <c r="J439" s="590">
        <f t="shared" ref="J439:J502" si="26">+D439</f>
        <v>45198</v>
      </c>
      <c r="K439" s="590" t="s">
        <v>227</v>
      </c>
      <c r="L439" s="592" t="s">
        <v>2671</v>
      </c>
    </row>
    <row r="440" spans="1:13" x14ac:dyDescent="0.2">
      <c r="A440" s="136" t="s">
        <v>216</v>
      </c>
      <c r="B440" s="136" t="s">
        <v>2743</v>
      </c>
      <c r="C440" s="592" t="s">
        <v>2512</v>
      </c>
      <c r="D440" s="590">
        <v>45198</v>
      </c>
      <c r="F440" s="596">
        <f t="shared" si="25"/>
        <v>0</v>
      </c>
      <c r="G440" s="584">
        <v>0</v>
      </c>
      <c r="H440" s="594">
        <f t="shared" si="24"/>
        <v>1</v>
      </c>
      <c r="I440" s="591">
        <v>3485.7950000000001</v>
      </c>
      <c r="J440" s="590">
        <f t="shared" si="26"/>
        <v>45198</v>
      </c>
      <c r="K440" s="590" t="s">
        <v>227</v>
      </c>
      <c r="L440" s="592" t="s">
        <v>2670</v>
      </c>
    </row>
    <row r="441" spans="1:13" x14ac:dyDescent="0.2">
      <c r="A441" s="136" t="s">
        <v>216</v>
      </c>
      <c r="B441" s="136" t="s">
        <v>2388</v>
      </c>
      <c r="C441" s="592" t="s">
        <v>2510</v>
      </c>
      <c r="D441" s="590">
        <v>45198</v>
      </c>
      <c r="F441" s="596">
        <f t="shared" si="25"/>
        <v>0</v>
      </c>
      <c r="G441" s="584">
        <v>0</v>
      </c>
      <c r="H441" s="594">
        <f t="shared" si="24"/>
        <v>1</v>
      </c>
      <c r="I441" s="591">
        <v>899.8</v>
      </c>
      <c r="J441" s="590">
        <f t="shared" si="26"/>
        <v>45198</v>
      </c>
      <c r="K441" s="590" t="s">
        <v>227</v>
      </c>
      <c r="L441" s="592" t="s">
        <v>2669</v>
      </c>
    </row>
    <row r="442" spans="1:13" x14ac:dyDescent="0.2">
      <c r="A442" s="136" t="s">
        <v>216</v>
      </c>
      <c r="B442" s="136" t="s">
        <v>1337</v>
      </c>
      <c r="C442" s="592" t="s">
        <v>2509</v>
      </c>
      <c r="D442" s="590">
        <v>45198</v>
      </c>
      <c r="F442" s="596">
        <f t="shared" si="25"/>
        <v>0</v>
      </c>
      <c r="G442" s="584">
        <v>0</v>
      </c>
      <c r="H442" s="594">
        <f t="shared" ref="H442:H505" si="27">IF(E442="",1,0)</f>
        <v>1</v>
      </c>
      <c r="I442" s="591">
        <v>1492.8420000000001</v>
      </c>
      <c r="J442" s="590">
        <f t="shared" si="26"/>
        <v>45198</v>
      </c>
      <c r="K442" s="590" t="s">
        <v>227</v>
      </c>
      <c r="L442" s="592" t="s">
        <v>2668</v>
      </c>
      <c r="M442" s="609" t="s">
        <v>8000</v>
      </c>
    </row>
    <row r="443" spans="1:13" x14ac:dyDescent="0.2">
      <c r="A443" s="136" t="s">
        <v>216</v>
      </c>
      <c r="B443" s="136" t="s">
        <v>1676</v>
      </c>
      <c r="C443" s="592" t="s">
        <v>2508</v>
      </c>
      <c r="D443" s="590">
        <v>45198</v>
      </c>
      <c r="F443" s="596">
        <f t="shared" si="25"/>
        <v>0</v>
      </c>
      <c r="G443" s="584">
        <v>0</v>
      </c>
      <c r="H443" s="594">
        <f t="shared" si="27"/>
        <v>1</v>
      </c>
      <c r="I443" s="591">
        <v>393.3</v>
      </c>
      <c r="J443" s="590">
        <f t="shared" si="26"/>
        <v>45198</v>
      </c>
      <c r="K443" s="590" t="s">
        <v>227</v>
      </c>
      <c r="L443" s="592" t="s">
        <v>2667</v>
      </c>
    </row>
    <row r="444" spans="1:13" x14ac:dyDescent="0.2">
      <c r="A444" s="136" t="s">
        <v>216</v>
      </c>
      <c r="B444" s="136" t="s">
        <v>2084</v>
      </c>
      <c r="C444" s="592" t="s">
        <v>2507</v>
      </c>
      <c r="D444" s="590">
        <v>45198</v>
      </c>
      <c r="F444" s="596">
        <f t="shared" si="25"/>
        <v>0</v>
      </c>
      <c r="G444" s="584">
        <v>0</v>
      </c>
      <c r="H444" s="594">
        <f t="shared" si="27"/>
        <v>1</v>
      </c>
      <c r="I444" s="591">
        <v>34268.11</v>
      </c>
      <c r="J444" s="590">
        <f t="shared" si="26"/>
        <v>45198</v>
      </c>
      <c r="K444" s="590" t="s">
        <v>227</v>
      </c>
      <c r="L444" s="592" t="s">
        <v>2666</v>
      </c>
    </row>
    <row r="445" spans="1:13" x14ac:dyDescent="0.2">
      <c r="A445" s="136" t="s">
        <v>216</v>
      </c>
      <c r="B445" s="136" t="s">
        <v>2084</v>
      </c>
      <c r="C445" s="592" t="s">
        <v>2506</v>
      </c>
      <c r="D445" s="590">
        <v>45198</v>
      </c>
      <c r="F445" s="596">
        <f t="shared" si="25"/>
        <v>0</v>
      </c>
      <c r="G445" s="584">
        <v>0</v>
      </c>
      <c r="H445" s="594">
        <f t="shared" si="27"/>
        <v>1</v>
      </c>
      <c r="I445" s="591">
        <v>20924</v>
      </c>
      <c r="J445" s="590">
        <f t="shared" si="26"/>
        <v>45198</v>
      </c>
      <c r="K445" s="590" t="s">
        <v>227</v>
      </c>
      <c r="L445" s="592" t="s">
        <v>2665</v>
      </c>
    </row>
    <row r="446" spans="1:13" x14ac:dyDescent="0.2">
      <c r="A446" s="136" t="s">
        <v>216</v>
      </c>
      <c r="B446" s="136" t="s">
        <v>2084</v>
      </c>
      <c r="C446" s="592" t="s">
        <v>2505</v>
      </c>
      <c r="D446" s="590">
        <v>45198</v>
      </c>
      <c r="F446" s="596">
        <f t="shared" si="25"/>
        <v>0</v>
      </c>
      <c r="G446" s="584">
        <v>0</v>
      </c>
      <c r="H446" s="594">
        <f t="shared" si="27"/>
        <v>1</v>
      </c>
      <c r="I446" s="591">
        <v>23371.969000000001</v>
      </c>
      <c r="J446" s="590">
        <f t="shared" si="26"/>
        <v>45198</v>
      </c>
      <c r="K446" s="590" t="s">
        <v>227</v>
      </c>
      <c r="L446" s="592" t="s">
        <v>2664</v>
      </c>
    </row>
    <row r="447" spans="1:13" x14ac:dyDescent="0.2">
      <c r="A447" s="136" t="s">
        <v>216</v>
      </c>
      <c r="B447" s="136" t="s">
        <v>2094</v>
      </c>
      <c r="C447" s="592" t="s">
        <v>2504</v>
      </c>
      <c r="D447" s="590">
        <v>45198</v>
      </c>
      <c r="F447" s="596">
        <f t="shared" si="25"/>
        <v>0</v>
      </c>
      <c r="G447" s="584">
        <v>0</v>
      </c>
      <c r="H447" s="594">
        <f t="shared" si="27"/>
        <v>1</v>
      </c>
      <c r="I447" s="591">
        <v>8900.1</v>
      </c>
      <c r="J447" s="590">
        <f t="shared" si="26"/>
        <v>45198</v>
      </c>
      <c r="K447" s="590" t="s">
        <v>227</v>
      </c>
      <c r="L447" s="592" t="s">
        <v>2663</v>
      </c>
    </row>
    <row r="448" spans="1:13" x14ac:dyDescent="0.2">
      <c r="A448" s="136" t="s">
        <v>216</v>
      </c>
      <c r="B448" s="136" t="s">
        <v>1827</v>
      </c>
      <c r="C448" s="592" t="s">
        <v>2503</v>
      </c>
      <c r="D448" s="590">
        <v>45198</v>
      </c>
      <c r="F448" s="596">
        <f t="shared" si="25"/>
        <v>0</v>
      </c>
      <c r="G448" s="584">
        <v>0</v>
      </c>
      <c r="H448" s="594">
        <f t="shared" si="27"/>
        <v>1</v>
      </c>
      <c r="I448" s="591">
        <v>149.19999999999999</v>
      </c>
      <c r="J448" s="590">
        <f t="shared" si="26"/>
        <v>45198</v>
      </c>
      <c r="K448" s="590" t="s">
        <v>227</v>
      </c>
      <c r="L448" s="592" t="s">
        <v>2662</v>
      </c>
    </row>
    <row r="449" spans="1:13" x14ac:dyDescent="0.2">
      <c r="A449" s="136" t="s">
        <v>216</v>
      </c>
      <c r="B449" s="136" t="s">
        <v>320</v>
      </c>
      <c r="C449" s="592" t="s">
        <v>2502</v>
      </c>
      <c r="D449" s="590">
        <v>45198</v>
      </c>
      <c r="F449" s="596">
        <f t="shared" si="25"/>
        <v>0</v>
      </c>
      <c r="G449" s="584">
        <v>0</v>
      </c>
      <c r="H449" s="594">
        <f t="shared" si="27"/>
        <v>1</v>
      </c>
      <c r="I449" s="591">
        <v>1435.8</v>
      </c>
      <c r="J449" s="590">
        <f t="shared" si="26"/>
        <v>45198</v>
      </c>
      <c r="K449" s="590" t="s">
        <v>227</v>
      </c>
      <c r="L449" s="592" t="s">
        <v>2661</v>
      </c>
    </row>
    <row r="450" spans="1:13" x14ac:dyDescent="0.2">
      <c r="A450" s="136" t="s">
        <v>216</v>
      </c>
      <c r="B450" s="136" t="s">
        <v>320</v>
      </c>
      <c r="C450" s="592" t="s">
        <v>2501</v>
      </c>
      <c r="D450" s="590">
        <v>45198</v>
      </c>
      <c r="F450" s="596">
        <f t="shared" ref="F450:F513" si="28">SUM(I450*G450)</f>
        <v>0</v>
      </c>
      <c r="G450" s="584">
        <v>0</v>
      </c>
      <c r="H450" s="594">
        <f t="shared" si="27"/>
        <v>1</v>
      </c>
      <c r="I450" s="591">
        <v>1651.277</v>
      </c>
      <c r="J450" s="590">
        <f t="shared" si="26"/>
        <v>45198</v>
      </c>
      <c r="K450" s="590" t="s">
        <v>227</v>
      </c>
      <c r="L450" s="592" t="s">
        <v>2660</v>
      </c>
    </row>
    <row r="451" spans="1:13" x14ac:dyDescent="0.2">
      <c r="A451" s="136" t="s">
        <v>216</v>
      </c>
      <c r="B451" s="136" t="s">
        <v>320</v>
      </c>
      <c r="C451" s="592" t="s">
        <v>2500</v>
      </c>
      <c r="D451" s="590">
        <v>45198</v>
      </c>
      <c r="F451" s="596">
        <f t="shared" si="28"/>
        <v>0</v>
      </c>
      <c r="G451" s="584">
        <v>0</v>
      </c>
      <c r="H451" s="594">
        <f t="shared" si="27"/>
        <v>1</v>
      </c>
      <c r="I451" s="591">
        <v>564.33000000000004</v>
      </c>
      <c r="J451" s="590">
        <f t="shared" si="26"/>
        <v>45198</v>
      </c>
      <c r="K451" s="590" t="s">
        <v>227</v>
      </c>
      <c r="L451" s="592" t="s">
        <v>2659</v>
      </c>
    </row>
    <row r="452" spans="1:13" x14ac:dyDescent="0.2">
      <c r="A452" s="136" t="s">
        <v>216</v>
      </c>
      <c r="B452" s="136" t="s">
        <v>320</v>
      </c>
      <c r="C452" s="592" t="s">
        <v>2499</v>
      </c>
      <c r="D452" s="590">
        <v>45198</v>
      </c>
      <c r="F452" s="596">
        <f t="shared" si="28"/>
        <v>0</v>
      </c>
      <c r="G452" s="584">
        <v>0</v>
      </c>
      <c r="H452" s="594">
        <f t="shared" si="27"/>
        <v>1</v>
      </c>
      <c r="I452" s="591">
        <v>969.80200000000002</v>
      </c>
      <c r="J452" s="590">
        <f t="shared" si="26"/>
        <v>45198</v>
      </c>
      <c r="K452" s="590" t="s">
        <v>227</v>
      </c>
      <c r="L452" s="592" t="s">
        <v>2658</v>
      </c>
    </row>
    <row r="453" spans="1:13" x14ac:dyDescent="0.2">
      <c r="A453" s="136" t="s">
        <v>216</v>
      </c>
      <c r="B453" s="136" t="s">
        <v>320</v>
      </c>
      <c r="C453" s="592" t="s">
        <v>2498</v>
      </c>
      <c r="D453" s="590">
        <v>45198</v>
      </c>
      <c r="F453" s="596">
        <f t="shared" si="28"/>
        <v>0</v>
      </c>
      <c r="G453" s="584">
        <v>0</v>
      </c>
      <c r="H453" s="594">
        <f t="shared" si="27"/>
        <v>1</v>
      </c>
      <c r="I453" s="591">
        <v>854.04499999999996</v>
      </c>
      <c r="J453" s="590">
        <f t="shared" si="26"/>
        <v>45198</v>
      </c>
      <c r="K453" s="590" t="s">
        <v>227</v>
      </c>
      <c r="L453" s="592" t="s">
        <v>2657</v>
      </c>
    </row>
    <row r="454" spans="1:13" x14ac:dyDescent="0.2">
      <c r="A454" s="136" t="s">
        <v>216</v>
      </c>
      <c r="B454" s="136" t="s">
        <v>320</v>
      </c>
      <c r="C454" s="592" t="s">
        <v>2497</v>
      </c>
      <c r="D454" s="590">
        <v>45198</v>
      </c>
      <c r="F454" s="596">
        <f t="shared" si="28"/>
        <v>0</v>
      </c>
      <c r="G454" s="584">
        <v>0</v>
      </c>
      <c r="H454" s="594">
        <f t="shared" si="27"/>
        <v>1</v>
      </c>
      <c r="I454" s="591">
        <v>341.34</v>
      </c>
      <c r="J454" s="590">
        <f t="shared" si="26"/>
        <v>45198</v>
      </c>
      <c r="K454" s="590" t="s">
        <v>227</v>
      </c>
      <c r="L454" s="592" t="s">
        <v>2656</v>
      </c>
    </row>
    <row r="455" spans="1:13" x14ac:dyDescent="0.2">
      <c r="A455" s="136" t="s">
        <v>216</v>
      </c>
      <c r="B455" s="136" t="s">
        <v>1451</v>
      </c>
      <c r="C455" s="592" t="s">
        <v>2496</v>
      </c>
      <c r="D455" s="590">
        <v>45198</v>
      </c>
      <c r="F455" s="596">
        <f t="shared" si="28"/>
        <v>0</v>
      </c>
      <c r="G455" s="584">
        <v>0</v>
      </c>
      <c r="H455" s="594">
        <f t="shared" si="27"/>
        <v>1</v>
      </c>
      <c r="I455" s="591">
        <v>24750</v>
      </c>
      <c r="J455" s="590">
        <f t="shared" si="26"/>
        <v>45198</v>
      </c>
      <c r="K455" s="590" t="s">
        <v>227</v>
      </c>
      <c r="L455" s="592" t="s">
        <v>2655</v>
      </c>
      <c r="M455" s="609" t="s">
        <v>8000</v>
      </c>
    </row>
    <row r="456" spans="1:13" x14ac:dyDescent="0.2">
      <c r="A456" s="136" t="s">
        <v>216</v>
      </c>
      <c r="B456" s="136" t="s">
        <v>1451</v>
      </c>
      <c r="C456" s="592" t="s">
        <v>2495</v>
      </c>
      <c r="D456" s="590">
        <v>45198</v>
      </c>
      <c r="F456" s="596">
        <f t="shared" si="28"/>
        <v>0</v>
      </c>
      <c r="G456" s="584">
        <v>0</v>
      </c>
      <c r="H456" s="594">
        <f t="shared" si="27"/>
        <v>1</v>
      </c>
      <c r="I456" s="591">
        <v>24750</v>
      </c>
      <c r="J456" s="590">
        <f t="shared" si="26"/>
        <v>45198</v>
      </c>
      <c r="K456" s="590" t="s">
        <v>227</v>
      </c>
      <c r="L456" s="592" t="s">
        <v>2654</v>
      </c>
      <c r="M456" s="609" t="s">
        <v>8000</v>
      </c>
    </row>
    <row r="457" spans="1:13" x14ac:dyDescent="0.2">
      <c r="A457" s="136" t="s">
        <v>216</v>
      </c>
      <c r="B457" s="136" t="s">
        <v>1451</v>
      </c>
      <c r="C457" s="592" t="s">
        <v>2494</v>
      </c>
      <c r="D457" s="590">
        <v>45198</v>
      </c>
      <c r="F457" s="596">
        <f t="shared" si="28"/>
        <v>0</v>
      </c>
      <c r="G457" s="584">
        <v>0</v>
      </c>
      <c r="H457" s="594">
        <f t="shared" si="27"/>
        <v>1</v>
      </c>
      <c r="I457" s="591">
        <v>24750</v>
      </c>
      <c r="J457" s="590">
        <f t="shared" si="26"/>
        <v>45198</v>
      </c>
      <c r="K457" s="590" t="s">
        <v>227</v>
      </c>
      <c r="L457" s="592" t="s">
        <v>2653</v>
      </c>
      <c r="M457" s="609" t="s">
        <v>8000</v>
      </c>
    </row>
    <row r="458" spans="1:13" x14ac:dyDescent="0.2">
      <c r="A458" s="136" t="s">
        <v>216</v>
      </c>
      <c r="B458" s="136" t="s">
        <v>1451</v>
      </c>
      <c r="C458" s="592" t="s">
        <v>2493</v>
      </c>
      <c r="D458" s="590">
        <v>45198</v>
      </c>
      <c r="F458" s="596">
        <f t="shared" si="28"/>
        <v>0</v>
      </c>
      <c r="G458" s="584">
        <v>0</v>
      </c>
      <c r="H458" s="594">
        <f t="shared" si="27"/>
        <v>1</v>
      </c>
      <c r="I458" s="591">
        <v>21547.132000000001</v>
      </c>
      <c r="J458" s="590">
        <f t="shared" si="26"/>
        <v>45198</v>
      </c>
      <c r="K458" s="590" t="s">
        <v>227</v>
      </c>
      <c r="L458" s="592" t="s">
        <v>2652</v>
      </c>
      <c r="M458" s="609" t="s">
        <v>8000</v>
      </c>
    </row>
    <row r="459" spans="1:13" x14ac:dyDescent="0.2">
      <c r="A459" s="136" t="s">
        <v>216</v>
      </c>
      <c r="B459" s="136" t="s">
        <v>1451</v>
      </c>
      <c r="C459" s="592" t="s">
        <v>2489</v>
      </c>
      <c r="D459" s="590">
        <v>45198</v>
      </c>
      <c r="F459" s="596">
        <f t="shared" si="28"/>
        <v>0</v>
      </c>
      <c r="G459" s="584">
        <v>0</v>
      </c>
      <c r="H459" s="594">
        <f t="shared" si="27"/>
        <v>1</v>
      </c>
      <c r="I459" s="591">
        <v>29924.141</v>
      </c>
      <c r="J459" s="590">
        <f t="shared" si="26"/>
        <v>45198</v>
      </c>
      <c r="K459" s="590" t="s">
        <v>227</v>
      </c>
      <c r="L459" s="592" t="s">
        <v>2648</v>
      </c>
      <c r="M459" s="609" t="s">
        <v>8000</v>
      </c>
    </row>
    <row r="460" spans="1:13" x14ac:dyDescent="0.2">
      <c r="A460" s="597" t="s">
        <v>216</v>
      </c>
      <c r="B460" s="597" t="s">
        <v>2376</v>
      </c>
      <c r="C460" s="598" t="s">
        <v>2488</v>
      </c>
      <c r="D460" s="599">
        <v>45201</v>
      </c>
      <c r="E460" s="599">
        <v>45202</v>
      </c>
      <c r="F460" s="600">
        <f t="shared" si="28"/>
        <v>0</v>
      </c>
      <c r="G460" s="584">
        <v>0</v>
      </c>
      <c r="H460" s="594">
        <f t="shared" si="27"/>
        <v>0</v>
      </c>
      <c r="I460" s="601">
        <v>7272.6409999999996</v>
      </c>
      <c r="J460" s="599">
        <f t="shared" si="26"/>
        <v>45201</v>
      </c>
      <c r="K460" s="599" t="s">
        <v>227</v>
      </c>
      <c r="L460" s="598" t="s">
        <v>2647</v>
      </c>
    </row>
    <row r="461" spans="1:13" x14ac:dyDescent="0.2">
      <c r="A461" s="597" t="s">
        <v>216</v>
      </c>
      <c r="B461" s="597" t="s">
        <v>221</v>
      </c>
      <c r="C461" s="598" t="s">
        <v>2487</v>
      </c>
      <c r="D461" s="599">
        <v>45201</v>
      </c>
      <c r="E461" s="599">
        <v>45202</v>
      </c>
      <c r="F461" s="600">
        <f t="shared" si="28"/>
        <v>0</v>
      </c>
      <c r="G461" s="584">
        <v>0</v>
      </c>
      <c r="H461" s="594">
        <f t="shared" si="27"/>
        <v>0</v>
      </c>
      <c r="I461" s="601">
        <v>13258.864</v>
      </c>
      <c r="J461" s="599">
        <f t="shared" si="26"/>
        <v>45201</v>
      </c>
      <c r="K461" s="599" t="s">
        <v>227</v>
      </c>
      <c r="L461" s="598" t="s">
        <v>2646</v>
      </c>
    </row>
    <row r="462" spans="1:13" x14ac:dyDescent="0.2">
      <c r="A462" s="597" t="s">
        <v>216</v>
      </c>
      <c r="B462" s="597" t="s">
        <v>526</v>
      </c>
      <c r="C462" s="598" t="s">
        <v>2486</v>
      </c>
      <c r="D462" s="599">
        <v>45201</v>
      </c>
      <c r="E462" s="599">
        <v>45202</v>
      </c>
      <c r="F462" s="600">
        <f t="shared" si="28"/>
        <v>0</v>
      </c>
      <c r="G462" s="584">
        <v>1</v>
      </c>
      <c r="H462" s="594">
        <f t="shared" si="27"/>
        <v>0</v>
      </c>
      <c r="I462" s="601">
        <v>0</v>
      </c>
      <c r="J462" s="599">
        <f t="shared" si="26"/>
        <v>45201</v>
      </c>
      <c r="K462" s="599" t="s">
        <v>227</v>
      </c>
      <c r="L462" s="598" t="s">
        <v>2645</v>
      </c>
    </row>
    <row r="463" spans="1:13" x14ac:dyDescent="0.2">
      <c r="A463" s="597" t="s">
        <v>216</v>
      </c>
      <c r="B463" s="597" t="s">
        <v>221</v>
      </c>
      <c r="C463" s="598" t="s">
        <v>2485</v>
      </c>
      <c r="D463" s="599">
        <v>45201</v>
      </c>
      <c r="E463" s="599">
        <v>45202</v>
      </c>
      <c r="F463" s="600">
        <f t="shared" si="28"/>
        <v>0</v>
      </c>
      <c r="G463" s="584">
        <v>0</v>
      </c>
      <c r="H463" s="594">
        <f t="shared" si="27"/>
        <v>0</v>
      </c>
      <c r="I463" s="601">
        <v>27939.757000000001</v>
      </c>
      <c r="J463" s="599">
        <f t="shared" si="26"/>
        <v>45201</v>
      </c>
      <c r="K463" s="599" t="s">
        <v>227</v>
      </c>
      <c r="L463" s="598" t="s">
        <v>2644</v>
      </c>
    </row>
    <row r="464" spans="1:13" x14ac:dyDescent="0.2">
      <c r="A464" s="136" t="s">
        <v>216</v>
      </c>
      <c r="B464" s="136" t="s">
        <v>2068</v>
      </c>
      <c r="C464" s="592" t="s">
        <v>2484</v>
      </c>
      <c r="D464" s="590">
        <v>45201</v>
      </c>
      <c r="F464" s="596">
        <f t="shared" si="28"/>
        <v>0</v>
      </c>
      <c r="G464" s="584">
        <v>0</v>
      </c>
      <c r="H464" s="594">
        <f t="shared" si="27"/>
        <v>1</v>
      </c>
      <c r="I464" s="591">
        <v>720.23199999999997</v>
      </c>
      <c r="J464" s="590">
        <f t="shared" si="26"/>
        <v>45201</v>
      </c>
      <c r="K464" s="590" t="s">
        <v>227</v>
      </c>
      <c r="L464" s="592" t="s">
        <v>2643</v>
      </c>
    </row>
    <row r="465" spans="1:13" x14ac:dyDescent="0.2">
      <c r="A465" s="136" t="s">
        <v>216</v>
      </c>
      <c r="B465" s="136" t="s">
        <v>2742</v>
      </c>
      <c r="C465" s="592" t="s">
        <v>2483</v>
      </c>
      <c r="D465" s="590">
        <v>45201</v>
      </c>
      <c r="F465" s="596">
        <f t="shared" si="28"/>
        <v>0</v>
      </c>
      <c r="G465" s="584">
        <v>0</v>
      </c>
      <c r="H465" s="594">
        <f t="shared" si="27"/>
        <v>1</v>
      </c>
      <c r="I465" s="591">
        <v>822.57500000000005</v>
      </c>
      <c r="J465" s="590">
        <f t="shared" si="26"/>
        <v>45201</v>
      </c>
      <c r="K465" s="590" t="s">
        <v>227</v>
      </c>
      <c r="L465" s="592" t="s">
        <v>2642</v>
      </c>
    </row>
    <row r="466" spans="1:13" x14ac:dyDescent="0.2">
      <c r="A466" s="136" t="s">
        <v>216</v>
      </c>
      <c r="B466" s="136" t="s">
        <v>2741</v>
      </c>
      <c r="C466" s="592" t="s">
        <v>2482</v>
      </c>
      <c r="D466" s="590">
        <v>45201</v>
      </c>
      <c r="F466" s="596">
        <f t="shared" si="28"/>
        <v>0</v>
      </c>
      <c r="G466" s="584">
        <v>0</v>
      </c>
      <c r="H466" s="594">
        <f t="shared" si="27"/>
        <v>1</v>
      </c>
      <c r="I466" s="591">
        <v>2028.548</v>
      </c>
      <c r="J466" s="590">
        <f t="shared" si="26"/>
        <v>45201</v>
      </c>
      <c r="K466" s="590" t="s">
        <v>227</v>
      </c>
      <c r="L466" s="592" t="s">
        <v>2641</v>
      </c>
    </row>
    <row r="467" spans="1:13" x14ac:dyDescent="0.2">
      <c r="A467" s="136" t="s">
        <v>216</v>
      </c>
      <c r="B467" s="136" t="s">
        <v>385</v>
      </c>
      <c r="C467" s="592" t="s">
        <v>2481</v>
      </c>
      <c r="D467" s="590">
        <v>45201</v>
      </c>
      <c r="F467" s="596">
        <f t="shared" si="28"/>
        <v>0</v>
      </c>
      <c r="G467" s="584">
        <v>0</v>
      </c>
      <c r="H467" s="594">
        <f t="shared" si="27"/>
        <v>1</v>
      </c>
      <c r="I467" s="591">
        <v>1179.0899999999999</v>
      </c>
      <c r="J467" s="590">
        <f t="shared" si="26"/>
        <v>45201</v>
      </c>
      <c r="K467" s="590" t="s">
        <v>227</v>
      </c>
      <c r="L467" s="592" t="s">
        <v>2640</v>
      </c>
    </row>
    <row r="468" spans="1:13" x14ac:dyDescent="0.2">
      <c r="A468" s="136" t="s">
        <v>216</v>
      </c>
      <c r="B468" s="136" t="s">
        <v>2079</v>
      </c>
      <c r="C468" s="592" t="s">
        <v>2480</v>
      </c>
      <c r="D468" s="590">
        <v>45201</v>
      </c>
      <c r="F468" s="596">
        <f t="shared" si="28"/>
        <v>0</v>
      </c>
      <c r="G468" s="584">
        <v>0</v>
      </c>
      <c r="H468" s="594">
        <f t="shared" si="27"/>
        <v>1</v>
      </c>
      <c r="I468" s="591">
        <v>27332.062000000002</v>
      </c>
      <c r="J468" s="590">
        <f t="shared" si="26"/>
        <v>45201</v>
      </c>
      <c r="K468" s="590" t="s">
        <v>227</v>
      </c>
      <c r="L468" s="592" t="s">
        <v>2639</v>
      </c>
    </row>
    <row r="469" spans="1:13" x14ac:dyDescent="0.2">
      <c r="A469" s="136" t="s">
        <v>216</v>
      </c>
      <c r="B469" s="136" t="s">
        <v>2069</v>
      </c>
      <c r="C469" s="592" t="s">
        <v>2478</v>
      </c>
      <c r="D469" s="590">
        <v>45201</v>
      </c>
      <c r="F469" s="596">
        <f t="shared" si="28"/>
        <v>0</v>
      </c>
      <c r="G469" s="584">
        <v>0</v>
      </c>
      <c r="H469" s="594">
        <f t="shared" si="27"/>
        <v>1</v>
      </c>
      <c r="I469" s="591">
        <v>13955</v>
      </c>
      <c r="J469" s="590">
        <f t="shared" si="26"/>
        <v>45201</v>
      </c>
      <c r="K469" s="590" t="s">
        <v>227</v>
      </c>
      <c r="L469" s="592" t="s">
        <v>2638</v>
      </c>
    </row>
    <row r="470" spans="1:13" x14ac:dyDescent="0.2">
      <c r="A470" s="597" t="s">
        <v>216</v>
      </c>
      <c r="B470" s="597" t="s">
        <v>708</v>
      </c>
      <c r="C470" s="598" t="s">
        <v>2477</v>
      </c>
      <c r="D470" s="599">
        <v>45201</v>
      </c>
      <c r="E470" s="599">
        <v>45202</v>
      </c>
      <c r="F470" s="600">
        <f t="shared" si="28"/>
        <v>0</v>
      </c>
      <c r="G470" s="584">
        <v>0</v>
      </c>
      <c r="H470" s="594">
        <f t="shared" si="27"/>
        <v>0</v>
      </c>
      <c r="I470" s="601">
        <v>10207.620999999999</v>
      </c>
      <c r="J470" s="599">
        <f t="shared" si="26"/>
        <v>45201</v>
      </c>
      <c r="K470" s="599" t="s">
        <v>227</v>
      </c>
      <c r="L470" s="598" t="s">
        <v>2637</v>
      </c>
    </row>
    <row r="471" spans="1:13" x14ac:dyDescent="0.2">
      <c r="A471" s="597" t="s">
        <v>216</v>
      </c>
      <c r="B471" s="597" t="s">
        <v>221</v>
      </c>
      <c r="C471" s="598" t="s">
        <v>2476</v>
      </c>
      <c r="D471" s="599">
        <v>45201</v>
      </c>
      <c r="E471" s="599">
        <v>45202</v>
      </c>
      <c r="F471" s="600">
        <f t="shared" si="28"/>
        <v>0</v>
      </c>
      <c r="G471" s="584">
        <v>0</v>
      </c>
      <c r="H471" s="594">
        <f t="shared" si="27"/>
        <v>0</v>
      </c>
      <c r="I471" s="601">
        <v>42078.559000000001</v>
      </c>
      <c r="J471" s="599">
        <f t="shared" si="26"/>
        <v>45201</v>
      </c>
      <c r="K471" s="599" t="s">
        <v>227</v>
      </c>
      <c r="L471" s="598" t="s">
        <v>2636</v>
      </c>
    </row>
    <row r="472" spans="1:13" x14ac:dyDescent="0.2">
      <c r="A472" s="136" t="s">
        <v>216</v>
      </c>
      <c r="B472" s="136" t="s">
        <v>602</v>
      </c>
      <c r="C472" s="592" t="s">
        <v>2475</v>
      </c>
      <c r="D472" s="590">
        <v>45201</v>
      </c>
      <c r="F472" s="596">
        <f t="shared" si="28"/>
        <v>0</v>
      </c>
      <c r="G472" s="584">
        <v>0</v>
      </c>
      <c r="H472" s="594">
        <f t="shared" si="27"/>
        <v>1</v>
      </c>
      <c r="I472" s="591">
        <v>28711.877</v>
      </c>
      <c r="J472" s="590">
        <f t="shared" si="26"/>
        <v>45201</v>
      </c>
      <c r="K472" s="590" t="s">
        <v>227</v>
      </c>
      <c r="L472" s="592" t="s">
        <v>2635</v>
      </c>
      <c r="M472" s="609" t="s">
        <v>8000</v>
      </c>
    </row>
    <row r="473" spans="1:13" x14ac:dyDescent="0.2">
      <c r="A473" s="136" t="s">
        <v>216</v>
      </c>
      <c r="B473" s="136" t="s">
        <v>2740</v>
      </c>
      <c r="C473" s="592" t="s">
        <v>2474</v>
      </c>
      <c r="D473" s="590">
        <v>45201</v>
      </c>
      <c r="F473" s="596">
        <f t="shared" si="28"/>
        <v>0</v>
      </c>
      <c r="G473" s="584">
        <v>0</v>
      </c>
      <c r="H473" s="594">
        <f t="shared" si="27"/>
        <v>1</v>
      </c>
      <c r="I473" s="591">
        <v>65295.432999999997</v>
      </c>
      <c r="J473" s="590">
        <f t="shared" si="26"/>
        <v>45201</v>
      </c>
      <c r="K473" s="590" t="s">
        <v>227</v>
      </c>
      <c r="L473" s="592" t="s">
        <v>2634</v>
      </c>
      <c r="M473" s="609" t="s">
        <v>8000</v>
      </c>
    </row>
    <row r="474" spans="1:13" x14ac:dyDescent="0.2">
      <c r="A474" s="597" t="s">
        <v>216</v>
      </c>
      <c r="B474" s="597" t="s">
        <v>2383</v>
      </c>
      <c r="C474" s="598" t="s">
        <v>2473</v>
      </c>
      <c r="D474" s="599">
        <v>45201</v>
      </c>
      <c r="E474" s="599">
        <v>45202</v>
      </c>
      <c r="F474" s="600">
        <f t="shared" si="28"/>
        <v>0</v>
      </c>
      <c r="G474" s="584">
        <v>0</v>
      </c>
      <c r="H474" s="594">
        <f t="shared" si="27"/>
        <v>0</v>
      </c>
      <c r="I474" s="601">
        <v>7315.6540000000005</v>
      </c>
      <c r="J474" s="599">
        <f t="shared" si="26"/>
        <v>45201</v>
      </c>
      <c r="K474" s="599" t="s">
        <v>227</v>
      </c>
      <c r="L474" s="598" t="s">
        <v>2633</v>
      </c>
    </row>
    <row r="475" spans="1:13" x14ac:dyDescent="0.2">
      <c r="A475" s="597" t="s">
        <v>216</v>
      </c>
      <c r="B475" s="597" t="s">
        <v>221</v>
      </c>
      <c r="C475" s="598" t="s">
        <v>2472</v>
      </c>
      <c r="D475" s="599">
        <v>45201</v>
      </c>
      <c r="E475" s="599">
        <v>45202</v>
      </c>
      <c r="F475" s="600">
        <f t="shared" si="28"/>
        <v>0</v>
      </c>
      <c r="G475" s="584">
        <v>0</v>
      </c>
      <c r="H475" s="594">
        <f t="shared" si="27"/>
        <v>0</v>
      </c>
      <c r="I475" s="601">
        <v>9066.6</v>
      </c>
      <c r="J475" s="599">
        <f t="shared" si="26"/>
        <v>45201</v>
      </c>
      <c r="K475" s="599" t="s">
        <v>227</v>
      </c>
      <c r="L475" s="598" t="s">
        <v>2632</v>
      </c>
    </row>
    <row r="476" spans="1:13" x14ac:dyDescent="0.2">
      <c r="A476" s="136" t="s">
        <v>216</v>
      </c>
      <c r="B476" s="136" t="s">
        <v>385</v>
      </c>
      <c r="C476" s="592" t="s">
        <v>2471</v>
      </c>
      <c r="D476" s="590">
        <v>45201</v>
      </c>
      <c r="F476" s="596">
        <f t="shared" si="28"/>
        <v>0</v>
      </c>
      <c r="G476" s="584">
        <v>0</v>
      </c>
      <c r="H476" s="594">
        <f t="shared" si="27"/>
        <v>1</v>
      </c>
      <c r="I476" s="591">
        <v>128000</v>
      </c>
      <c r="J476" s="590">
        <f t="shared" si="26"/>
        <v>45201</v>
      </c>
      <c r="K476" s="590" t="s">
        <v>227</v>
      </c>
      <c r="L476" s="592" t="s">
        <v>2631</v>
      </c>
    </row>
    <row r="477" spans="1:13" x14ac:dyDescent="0.2">
      <c r="A477" s="136" t="s">
        <v>216</v>
      </c>
      <c r="B477" s="136" t="s">
        <v>385</v>
      </c>
      <c r="C477" s="592" t="s">
        <v>2470</v>
      </c>
      <c r="D477" s="590">
        <v>45201</v>
      </c>
      <c r="F477" s="596">
        <f t="shared" si="28"/>
        <v>0</v>
      </c>
      <c r="G477" s="584">
        <v>0</v>
      </c>
      <c r="H477" s="594">
        <f t="shared" si="27"/>
        <v>1</v>
      </c>
      <c r="I477" s="591">
        <v>22000</v>
      </c>
      <c r="J477" s="590">
        <f t="shared" si="26"/>
        <v>45201</v>
      </c>
      <c r="K477" s="590" t="s">
        <v>227</v>
      </c>
      <c r="L477" s="592" t="s">
        <v>2630</v>
      </c>
    </row>
    <row r="478" spans="1:13" x14ac:dyDescent="0.2">
      <c r="A478" s="136" t="s">
        <v>216</v>
      </c>
      <c r="B478" s="136" t="s">
        <v>602</v>
      </c>
      <c r="C478" s="592" t="s">
        <v>2469</v>
      </c>
      <c r="D478" s="590">
        <v>45201</v>
      </c>
      <c r="F478" s="596">
        <f t="shared" si="28"/>
        <v>0</v>
      </c>
      <c r="G478" s="584">
        <v>0</v>
      </c>
      <c r="H478" s="594">
        <f t="shared" si="27"/>
        <v>1</v>
      </c>
      <c r="I478" s="591">
        <v>41366.438000000002</v>
      </c>
      <c r="J478" s="590">
        <f t="shared" si="26"/>
        <v>45201</v>
      </c>
      <c r="K478" s="590" t="s">
        <v>227</v>
      </c>
      <c r="L478" s="592" t="s">
        <v>2629</v>
      </c>
      <c r="M478" s="609" t="s">
        <v>8000</v>
      </c>
    </row>
    <row r="479" spans="1:13" x14ac:dyDescent="0.2">
      <c r="A479" s="136" t="s">
        <v>216</v>
      </c>
      <c r="B479" s="136" t="s">
        <v>1451</v>
      </c>
      <c r="C479" s="592" t="s">
        <v>2468</v>
      </c>
      <c r="D479" s="590">
        <v>45201</v>
      </c>
      <c r="F479" s="596">
        <f t="shared" si="28"/>
        <v>0</v>
      </c>
      <c r="G479" s="584">
        <v>0</v>
      </c>
      <c r="H479" s="594">
        <f t="shared" si="27"/>
        <v>1</v>
      </c>
      <c r="I479" s="591">
        <v>39519.766000000003</v>
      </c>
      <c r="J479" s="590">
        <f t="shared" si="26"/>
        <v>45201</v>
      </c>
      <c r="K479" s="590" t="s">
        <v>227</v>
      </c>
      <c r="L479" s="592" t="s">
        <v>2628</v>
      </c>
      <c r="M479" s="609" t="s">
        <v>8000</v>
      </c>
    </row>
    <row r="480" spans="1:13" x14ac:dyDescent="0.2">
      <c r="A480" s="136" t="s">
        <v>216</v>
      </c>
      <c r="B480" s="136" t="s">
        <v>1622</v>
      </c>
      <c r="C480" s="592" t="s">
        <v>2463</v>
      </c>
      <c r="D480" s="590">
        <v>45203</v>
      </c>
      <c r="F480" s="596">
        <f t="shared" si="28"/>
        <v>0</v>
      </c>
      <c r="G480" s="584">
        <v>0</v>
      </c>
      <c r="H480" s="594">
        <f t="shared" si="27"/>
        <v>1</v>
      </c>
      <c r="I480" s="591">
        <v>1059.7850000000001</v>
      </c>
      <c r="J480" s="590">
        <f t="shared" si="26"/>
        <v>45203</v>
      </c>
      <c r="K480" s="590" t="s">
        <v>227</v>
      </c>
      <c r="L480" s="592" t="s">
        <v>2625</v>
      </c>
    </row>
    <row r="481" spans="1:13" x14ac:dyDescent="0.2">
      <c r="A481" s="136" t="s">
        <v>216</v>
      </c>
      <c r="B481" s="136" t="s">
        <v>1276</v>
      </c>
      <c r="C481" s="592" t="s">
        <v>2462</v>
      </c>
      <c r="D481" s="590">
        <v>45203</v>
      </c>
      <c r="F481" s="596">
        <f t="shared" si="28"/>
        <v>0</v>
      </c>
      <c r="G481" s="584">
        <v>0</v>
      </c>
      <c r="H481" s="594">
        <f t="shared" si="27"/>
        <v>1</v>
      </c>
      <c r="I481" s="591">
        <v>655.5</v>
      </c>
      <c r="J481" s="590">
        <f t="shared" si="26"/>
        <v>45203</v>
      </c>
      <c r="K481" s="590" t="s">
        <v>227</v>
      </c>
      <c r="L481" s="592" t="s">
        <v>2624</v>
      </c>
    </row>
    <row r="482" spans="1:13" x14ac:dyDescent="0.2">
      <c r="A482" s="136" t="s">
        <v>216</v>
      </c>
      <c r="B482" s="136" t="s">
        <v>1312</v>
      </c>
      <c r="C482" s="592" t="s">
        <v>2460</v>
      </c>
      <c r="D482" s="590">
        <v>45203</v>
      </c>
      <c r="F482" s="596">
        <f t="shared" si="28"/>
        <v>0</v>
      </c>
      <c r="G482" s="584">
        <v>0</v>
      </c>
      <c r="H482" s="594">
        <f t="shared" si="27"/>
        <v>1</v>
      </c>
      <c r="I482" s="591">
        <v>2671.4839999999999</v>
      </c>
      <c r="J482" s="590">
        <f t="shared" si="26"/>
        <v>45203</v>
      </c>
      <c r="K482" s="590" t="s">
        <v>227</v>
      </c>
      <c r="L482" s="592" t="s">
        <v>2623</v>
      </c>
    </row>
    <row r="483" spans="1:13" x14ac:dyDescent="0.2">
      <c r="A483" s="136" t="s">
        <v>216</v>
      </c>
      <c r="B483" s="136" t="s">
        <v>2388</v>
      </c>
      <c r="C483" s="592" t="s">
        <v>2459</v>
      </c>
      <c r="D483" s="590">
        <v>45203</v>
      </c>
      <c r="F483" s="596">
        <f t="shared" si="28"/>
        <v>0</v>
      </c>
      <c r="G483" s="584">
        <v>0</v>
      </c>
      <c r="H483" s="594">
        <f t="shared" si="27"/>
        <v>1</v>
      </c>
      <c r="I483" s="591">
        <v>450.4</v>
      </c>
      <c r="J483" s="590">
        <f t="shared" si="26"/>
        <v>45203</v>
      </c>
      <c r="K483" s="590" t="s">
        <v>227</v>
      </c>
      <c r="L483" s="592" t="s">
        <v>2622</v>
      </c>
    </row>
    <row r="484" spans="1:13" x14ac:dyDescent="0.2">
      <c r="A484" s="136" t="s">
        <v>216</v>
      </c>
      <c r="B484" s="136" t="s">
        <v>1445</v>
      </c>
      <c r="C484" s="592" t="s">
        <v>2456</v>
      </c>
      <c r="D484" s="590">
        <v>45203</v>
      </c>
      <c r="F484" s="596">
        <f t="shared" si="28"/>
        <v>0</v>
      </c>
      <c r="G484" s="584">
        <v>0</v>
      </c>
      <c r="H484" s="594">
        <f t="shared" si="27"/>
        <v>1</v>
      </c>
      <c r="I484" s="591">
        <v>1485</v>
      </c>
      <c r="J484" s="590">
        <f t="shared" si="26"/>
        <v>45203</v>
      </c>
      <c r="K484" s="590" t="s">
        <v>227</v>
      </c>
      <c r="L484" s="592" t="s">
        <v>2621</v>
      </c>
    </row>
    <row r="485" spans="1:13" x14ac:dyDescent="0.2">
      <c r="A485" s="136" t="s">
        <v>216</v>
      </c>
      <c r="B485" s="136" t="s">
        <v>580</v>
      </c>
      <c r="C485" s="592" t="s">
        <v>2455</v>
      </c>
      <c r="D485" s="590">
        <v>45203</v>
      </c>
      <c r="F485" s="596">
        <f t="shared" si="28"/>
        <v>0</v>
      </c>
      <c r="G485" s="584">
        <v>0</v>
      </c>
      <c r="H485" s="594">
        <f t="shared" si="27"/>
        <v>1</v>
      </c>
      <c r="I485" s="591">
        <v>12710.333000000001</v>
      </c>
      <c r="J485" s="590">
        <f t="shared" si="26"/>
        <v>45203</v>
      </c>
      <c r="K485" s="590" t="s">
        <v>227</v>
      </c>
      <c r="L485" s="592" t="s">
        <v>2620</v>
      </c>
      <c r="M485" s="609" t="s">
        <v>8000</v>
      </c>
    </row>
    <row r="486" spans="1:13" x14ac:dyDescent="0.2">
      <c r="A486" s="136" t="s">
        <v>216</v>
      </c>
      <c r="B486" s="136" t="s">
        <v>2739</v>
      </c>
      <c r="C486" s="592" t="s">
        <v>2453</v>
      </c>
      <c r="D486" s="590">
        <v>45203</v>
      </c>
      <c r="F486" s="596">
        <f t="shared" si="28"/>
        <v>0</v>
      </c>
      <c r="G486" s="584">
        <v>0</v>
      </c>
      <c r="H486" s="594">
        <f t="shared" si="27"/>
        <v>1</v>
      </c>
      <c r="I486" s="591">
        <v>2255.098</v>
      </c>
      <c r="J486" s="590">
        <f t="shared" si="26"/>
        <v>45203</v>
      </c>
      <c r="K486" s="590" t="s">
        <v>227</v>
      </c>
      <c r="L486" s="592" t="s">
        <v>2619</v>
      </c>
    </row>
    <row r="487" spans="1:13" x14ac:dyDescent="0.2">
      <c r="A487" s="136" t="s">
        <v>216</v>
      </c>
      <c r="B487" s="136" t="s">
        <v>2738</v>
      </c>
      <c r="C487" s="592" t="s">
        <v>2452</v>
      </c>
      <c r="D487" s="590">
        <v>45203</v>
      </c>
      <c r="F487" s="596">
        <f t="shared" si="28"/>
        <v>0</v>
      </c>
      <c r="G487" s="584">
        <v>0</v>
      </c>
      <c r="H487" s="594">
        <f t="shared" si="27"/>
        <v>1</v>
      </c>
      <c r="I487" s="591">
        <v>440</v>
      </c>
      <c r="J487" s="590">
        <f t="shared" si="26"/>
        <v>45203</v>
      </c>
      <c r="K487" s="590" t="s">
        <v>227</v>
      </c>
      <c r="L487" s="592" t="s">
        <v>2618</v>
      </c>
    </row>
    <row r="488" spans="1:13" x14ac:dyDescent="0.2">
      <c r="A488" s="136" t="s">
        <v>216</v>
      </c>
      <c r="B488" s="136" t="s">
        <v>1040</v>
      </c>
      <c r="C488" s="592" t="s">
        <v>2449</v>
      </c>
      <c r="D488" s="590">
        <v>45203</v>
      </c>
      <c r="F488" s="596">
        <f t="shared" si="28"/>
        <v>0</v>
      </c>
      <c r="G488" s="584">
        <v>0</v>
      </c>
      <c r="H488" s="594">
        <f t="shared" si="27"/>
        <v>1</v>
      </c>
      <c r="I488" s="591">
        <v>221.465</v>
      </c>
      <c r="J488" s="590">
        <f t="shared" si="26"/>
        <v>45203</v>
      </c>
      <c r="K488" s="590" t="s">
        <v>227</v>
      </c>
      <c r="L488" s="592" t="s">
        <v>2617</v>
      </c>
    </row>
    <row r="489" spans="1:13" x14ac:dyDescent="0.2">
      <c r="A489" s="136" t="s">
        <v>216</v>
      </c>
      <c r="B489" s="136" t="s">
        <v>2074</v>
      </c>
      <c r="C489" s="592" t="s">
        <v>2448</v>
      </c>
      <c r="D489" s="590">
        <v>45203</v>
      </c>
      <c r="F489" s="596">
        <f t="shared" si="28"/>
        <v>0</v>
      </c>
      <c r="G489" s="584">
        <v>0</v>
      </c>
      <c r="H489" s="594">
        <f t="shared" si="27"/>
        <v>1</v>
      </c>
      <c r="I489" s="591">
        <v>886.61</v>
      </c>
      <c r="J489" s="590">
        <f t="shared" si="26"/>
        <v>45203</v>
      </c>
      <c r="K489" s="590" t="s">
        <v>227</v>
      </c>
      <c r="L489" s="592" t="s">
        <v>2616</v>
      </c>
    </row>
    <row r="490" spans="1:13" x14ac:dyDescent="0.2">
      <c r="A490" s="136" t="s">
        <v>216</v>
      </c>
      <c r="B490" s="136" t="s">
        <v>1830</v>
      </c>
      <c r="C490" s="592" t="s">
        <v>2446</v>
      </c>
      <c r="D490" s="590">
        <v>45203</v>
      </c>
      <c r="F490" s="596">
        <f t="shared" si="28"/>
        <v>0</v>
      </c>
      <c r="G490" s="584">
        <v>0</v>
      </c>
      <c r="H490" s="594">
        <f t="shared" si="27"/>
        <v>1</v>
      </c>
      <c r="I490" s="591">
        <v>1852.6389999999999</v>
      </c>
      <c r="J490" s="590">
        <f t="shared" si="26"/>
        <v>45203</v>
      </c>
      <c r="K490" s="590" t="s">
        <v>227</v>
      </c>
      <c r="L490" s="592" t="s">
        <v>2615</v>
      </c>
    </row>
    <row r="491" spans="1:13" x14ac:dyDescent="0.2">
      <c r="A491" s="136" t="s">
        <v>216</v>
      </c>
      <c r="B491" s="136" t="s">
        <v>2095</v>
      </c>
      <c r="C491" s="592" t="s">
        <v>2445</v>
      </c>
      <c r="D491" s="590">
        <v>45203</v>
      </c>
      <c r="F491" s="596">
        <f t="shared" si="28"/>
        <v>0</v>
      </c>
      <c r="G491" s="584">
        <v>0</v>
      </c>
      <c r="H491" s="594">
        <f t="shared" si="27"/>
        <v>1</v>
      </c>
      <c r="I491" s="591">
        <v>2342.34</v>
      </c>
      <c r="J491" s="590">
        <f t="shared" si="26"/>
        <v>45203</v>
      </c>
      <c r="K491" s="590" t="s">
        <v>227</v>
      </c>
      <c r="L491" s="592" t="s">
        <v>2614</v>
      </c>
    </row>
    <row r="492" spans="1:13" x14ac:dyDescent="0.2">
      <c r="A492" s="136" t="s">
        <v>216</v>
      </c>
      <c r="B492" s="136" t="s">
        <v>2388</v>
      </c>
      <c r="C492" s="592" t="s">
        <v>2444</v>
      </c>
      <c r="D492" s="590">
        <v>45203</v>
      </c>
      <c r="F492" s="596">
        <f t="shared" si="28"/>
        <v>0</v>
      </c>
      <c r="G492" s="584">
        <v>0</v>
      </c>
      <c r="H492" s="594">
        <f t="shared" si="27"/>
        <v>1</v>
      </c>
      <c r="I492" s="591">
        <v>536</v>
      </c>
      <c r="J492" s="590">
        <f t="shared" si="26"/>
        <v>45203</v>
      </c>
      <c r="K492" s="590" t="s">
        <v>227</v>
      </c>
      <c r="L492" s="592" t="s">
        <v>2613</v>
      </c>
    </row>
    <row r="493" spans="1:13" x14ac:dyDescent="0.2">
      <c r="A493" s="136" t="s">
        <v>216</v>
      </c>
      <c r="B493" s="136" t="s">
        <v>1825</v>
      </c>
      <c r="C493" s="592" t="s">
        <v>2442</v>
      </c>
      <c r="D493" s="590">
        <v>45203</v>
      </c>
      <c r="F493" s="596">
        <f t="shared" si="28"/>
        <v>0</v>
      </c>
      <c r="G493" s="584">
        <v>0</v>
      </c>
      <c r="H493" s="594">
        <f t="shared" si="27"/>
        <v>1</v>
      </c>
      <c r="I493" s="591">
        <v>18719.349999999999</v>
      </c>
      <c r="J493" s="590">
        <f t="shared" si="26"/>
        <v>45203</v>
      </c>
      <c r="K493" s="590" t="s">
        <v>227</v>
      </c>
      <c r="L493" s="592" t="s">
        <v>2612</v>
      </c>
    </row>
    <row r="494" spans="1:13" x14ac:dyDescent="0.2">
      <c r="A494" s="136" t="s">
        <v>216</v>
      </c>
      <c r="B494" s="136" t="s">
        <v>2736</v>
      </c>
      <c r="C494" s="592" t="s">
        <v>2441</v>
      </c>
      <c r="D494" s="590">
        <v>45203</v>
      </c>
      <c r="F494" s="596">
        <f t="shared" si="28"/>
        <v>0</v>
      </c>
      <c r="G494" s="584">
        <v>0</v>
      </c>
      <c r="H494" s="594">
        <f t="shared" si="27"/>
        <v>1</v>
      </c>
      <c r="I494" s="591">
        <v>334.2</v>
      </c>
      <c r="J494" s="590">
        <f t="shared" si="26"/>
        <v>45203</v>
      </c>
      <c r="K494" s="590" t="s">
        <v>227</v>
      </c>
      <c r="L494" s="592" t="s">
        <v>2611</v>
      </c>
    </row>
    <row r="495" spans="1:13" x14ac:dyDescent="0.2">
      <c r="A495" s="136" t="s">
        <v>216</v>
      </c>
      <c r="B495" s="136" t="s">
        <v>332</v>
      </c>
      <c r="C495" s="592" t="s">
        <v>2439</v>
      </c>
      <c r="D495" s="590">
        <v>45203</v>
      </c>
      <c r="F495" s="596">
        <f t="shared" si="28"/>
        <v>0</v>
      </c>
      <c r="G495" s="584">
        <v>0</v>
      </c>
      <c r="H495" s="594">
        <f t="shared" si="27"/>
        <v>1</v>
      </c>
      <c r="I495" s="591">
        <v>71.805000000000007</v>
      </c>
      <c r="J495" s="590">
        <f t="shared" si="26"/>
        <v>45203</v>
      </c>
      <c r="K495" s="590" t="s">
        <v>227</v>
      </c>
      <c r="L495" s="592" t="s">
        <v>2610</v>
      </c>
    </row>
    <row r="496" spans="1:13" x14ac:dyDescent="0.2">
      <c r="A496" s="136" t="s">
        <v>216</v>
      </c>
      <c r="B496" s="136" t="s">
        <v>1523</v>
      </c>
      <c r="C496" s="592" t="s">
        <v>2438</v>
      </c>
      <c r="D496" s="590">
        <v>45203</v>
      </c>
      <c r="F496" s="596">
        <f t="shared" si="28"/>
        <v>0</v>
      </c>
      <c r="G496" s="584">
        <v>0</v>
      </c>
      <c r="H496" s="594">
        <f t="shared" si="27"/>
        <v>1</v>
      </c>
      <c r="I496" s="591">
        <v>189.01300000000001</v>
      </c>
      <c r="J496" s="590">
        <f t="shared" si="26"/>
        <v>45203</v>
      </c>
      <c r="K496" s="590" t="s">
        <v>227</v>
      </c>
      <c r="L496" s="592" t="s">
        <v>2609</v>
      </c>
    </row>
    <row r="497" spans="1:13" x14ac:dyDescent="0.2">
      <c r="A497" s="136" t="s">
        <v>216</v>
      </c>
      <c r="B497" s="136" t="s">
        <v>2092</v>
      </c>
      <c r="C497" s="592" t="s">
        <v>2437</v>
      </c>
      <c r="D497" s="590">
        <v>45203</v>
      </c>
      <c r="F497" s="596">
        <f t="shared" si="28"/>
        <v>1891.6579999999999</v>
      </c>
      <c r="G497" s="584">
        <v>1</v>
      </c>
      <c r="H497" s="594">
        <f t="shared" si="27"/>
        <v>1</v>
      </c>
      <c r="I497" s="591">
        <v>1891.6579999999999</v>
      </c>
      <c r="J497" s="590">
        <f t="shared" si="26"/>
        <v>45203</v>
      </c>
      <c r="K497" s="590" t="s">
        <v>227</v>
      </c>
      <c r="L497" s="592" t="s">
        <v>2608</v>
      </c>
    </row>
    <row r="498" spans="1:13" x14ac:dyDescent="0.2">
      <c r="A498" s="136" t="s">
        <v>216</v>
      </c>
      <c r="B498" s="136" t="s">
        <v>720</v>
      </c>
      <c r="C498" s="592" t="s">
        <v>2436</v>
      </c>
      <c r="D498" s="590">
        <v>45203</v>
      </c>
      <c r="F498" s="596">
        <f t="shared" si="28"/>
        <v>0</v>
      </c>
      <c r="G498" s="584">
        <v>0</v>
      </c>
      <c r="H498" s="594">
        <f t="shared" si="27"/>
        <v>1</v>
      </c>
      <c r="I498" s="591">
        <v>4364.3900000000003</v>
      </c>
      <c r="J498" s="590">
        <f t="shared" si="26"/>
        <v>45203</v>
      </c>
      <c r="K498" s="590" t="s">
        <v>227</v>
      </c>
      <c r="L498" s="592" t="s">
        <v>2607</v>
      </c>
    </row>
    <row r="499" spans="1:13" x14ac:dyDescent="0.2">
      <c r="A499" s="136" t="s">
        <v>216</v>
      </c>
      <c r="B499" s="136" t="s">
        <v>1304</v>
      </c>
      <c r="C499" s="592" t="s">
        <v>2435</v>
      </c>
      <c r="D499" s="590">
        <v>45203</v>
      </c>
      <c r="F499" s="596">
        <f t="shared" si="28"/>
        <v>0</v>
      </c>
      <c r="G499" s="584">
        <v>0</v>
      </c>
      <c r="H499" s="594">
        <f t="shared" si="27"/>
        <v>1</v>
      </c>
      <c r="I499" s="591">
        <v>5613.5140000000001</v>
      </c>
      <c r="J499" s="590">
        <f t="shared" si="26"/>
        <v>45203</v>
      </c>
      <c r="K499" s="590" t="s">
        <v>227</v>
      </c>
      <c r="L499" s="592" t="s">
        <v>2606</v>
      </c>
    </row>
    <row r="500" spans="1:13" x14ac:dyDescent="0.2">
      <c r="A500" s="136" t="s">
        <v>216</v>
      </c>
      <c r="B500" s="136" t="s">
        <v>2731</v>
      </c>
      <c r="C500" s="592" t="s">
        <v>2434</v>
      </c>
      <c r="D500" s="590">
        <v>45203</v>
      </c>
      <c r="F500" s="596">
        <f t="shared" si="28"/>
        <v>0</v>
      </c>
      <c r="G500" s="584">
        <v>0</v>
      </c>
      <c r="H500" s="594">
        <f t="shared" si="27"/>
        <v>1</v>
      </c>
      <c r="I500" s="591">
        <v>2993.364</v>
      </c>
      <c r="J500" s="590">
        <f t="shared" si="26"/>
        <v>45203</v>
      </c>
      <c r="K500" s="590" t="s">
        <v>227</v>
      </c>
      <c r="L500" s="592" t="s">
        <v>2605</v>
      </c>
    </row>
    <row r="501" spans="1:13" x14ac:dyDescent="0.2">
      <c r="A501" s="136" t="s">
        <v>216</v>
      </c>
      <c r="B501" s="136" t="s">
        <v>2091</v>
      </c>
      <c r="C501" s="592" t="s">
        <v>2431</v>
      </c>
      <c r="D501" s="590">
        <v>45203</v>
      </c>
      <c r="F501" s="596">
        <f t="shared" si="28"/>
        <v>0</v>
      </c>
      <c r="G501" s="584">
        <v>0</v>
      </c>
      <c r="H501" s="594">
        <f t="shared" si="27"/>
        <v>1</v>
      </c>
      <c r="I501" s="591">
        <v>14727.24</v>
      </c>
      <c r="J501" s="590">
        <f t="shared" si="26"/>
        <v>45203</v>
      </c>
      <c r="K501" s="590" t="s">
        <v>227</v>
      </c>
      <c r="L501" s="592" t="s">
        <v>2604</v>
      </c>
    </row>
    <row r="502" spans="1:13" x14ac:dyDescent="0.2">
      <c r="A502" s="136" t="s">
        <v>216</v>
      </c>
      <c r="B502" s="136" t="s">
        <v>385</v>
      </c>
      <c r="C502" s="592" t="s">
        <v>2430</v>
      </c>
      <c r="D502" s="590">
        <v>45203</v>
      </c>
      <c r="F502" s="596">
        <f t="shared" si="28"/>
        <v>350</v>
      </c>
      <c r="G502" s="584">
        <v>1</v>
      </c>
      <c r="H502" s="594">
        <f t="shared" si="27"/>
        <v>1</v>
      </c>
      <c r="I502" s="591">
        <v>350</v>
      </c>
      <c r="J502" s="590">
        <f t="shared" si="26"/>
        <v>45203</v>
      </c>
      <c r="K502" s="590" t="s">
        <v>227</v>
      </c>
      <c r="L502" s="592" t="s">
        <v>2603</v>
      </c>
    </row>
    <row r="503" spans="1:13" x14ac:dyDescent="0.2">
      <c r="A503" s="136" t="s">
        <v>216</v>
      </c>
      <c r="B503" s="136" t="s">
        <v>2734</v>
      </c>
      <c r="C503" s="592" t="s">
        <v>2425</v>
      </c>
      <c r="D503" s="590">
        <v>45203</v>
      </c>
      <c r="F503" s="596">
        <f t="shared" si="28"/>
        <v>1650.33</v>
      </c>
      <c r="G503" s="584">
        <v>1</v>
      </c>
      <c r="H503" s="594">
        <f t="shared" si="27"/>
        <v>1</v>
      </c>
      <c r="I503" s="591">
        <v>1650.33</v>
      </c>
      <c r="J503" s="590">
        <f t="shared" ref="J503:J558" si="29">+D503</f>
        <v>45203</v>
      </c>
      <c r="K503" s="590" t="s">
        <v>227</v>
      </c>
      <c r="L503" s="592" t="s">
        <v>2602</v>
      </c>
    </row>
    <row r="504" spans="1:13" x14ac:dyDescent="0.2">
      <c r="A504" s="136" t="s">
        <v>216</v>
      </c>
      <c r="B504" s="136" t="s">
        <v>2733</v>
      </c>
      <c r="C504" s="592" t="s">
        <v>2424</v>
      </c>
      <c r="D504" s="590">
        <v>45203</v>
      </c>
      <c r="F504" s="596">
        <f t="shared" si="28"/>
        <v>0</v>
      </c>
      <c r="G504" s="584">
        <v>0</v>
      </c>
      <c r="H504" s="594">
        <f t="shared" si="27"/>
        <v>1</v>
      </c>
      <c r="I504" s="591">
        <v>3046.125</v>
      </c>
      <c r="J504" s="590">
        <f t="shared" si="29"/>
        <v>45203</v>
      </c>
      <c r="K504" s="590" t="s">
        <v>227</v>
      </c>
      <c r="L504" s="592" t="s">
        <v>2601</v>
      </c>
    </row>
    <row r="505" spans="1:13" x14ac:dyDescent="0.2">
      <c r="A505" s="136" t="s">
        <v>216</v>
      </c>
      <c r="B505" s="136" t="s">
        <v>1337</v>
      </c>
      <c r="C505" s="592" t="s">
        <v>2423</v>
      </c>
      <c r="D505" s="590">
        <v>45203</v>
      </c>
      <c r="F505" s="596">
        <f t="shared" si="28"/>
        <v>0</v>
      </c>
      <c r="G505" s="584">
        <v>0</v>
      </c>
      <c r="H505" s="594">
        <f t="shared" si="27"/>
        <v>1</v>
      </c>
      <c r="I505" s="591">
        <v>1492.8420000000001</v>
      </c>
      <c r="J505" s="590">
        <f t="shared" si="29"/>
        <v>45203</v>
      </c>
      <c r="K505" s="590" t="s">
        <v>227</v>
      </c>
      <c r="L505" s="592" t="s">
        <v>2600</v>
      </c>
      <c r="M505" s="609" t="s">
        <v>8000</v>
      </c>
    </row>
    <row r="506" spans="1:13" x14ac:dyDescent="0.2">
      <c r="A506" s="136" t="s">
        <v>216</v>
      </c>
      <c r="B506" s="136" t="s">
        <v>2090</v>
      </c>
      <c r="C506" s="592" t="s">
        <v>2422</v>
      </c>
      <c r="D506" s="590">
        <v>45203</v>
      </c>
      <c r="F506" s="596">
        <f t="shared" si="28"/>
        <v>0</v>
      </c>
      <c r="G506" s="584">
        <v>0</v>
      </c>
      <c r="H506" s="594">
        <f t="shared" ref="H506:H569" si="30">IF(E506="",1,0)</f>
        <v>1</v>
      </c>
      <c r="I506" s="591">
        <v>188.17400000000001</v>
      </c>
      <c r="J506" s="590">
        <f t="shared" si="29"/>
        <v>45203</v>
      </c>
      <c r="K506" s="590" t="s">
        <v>227</v>
      </c>
      <c r="L506" s="592" t="s">
        <v>2599</v>
      </c>
    </row>
    <row r="507" spans="1:13" x14ac:dyDescent="0.2">
      <c r="A507" s="136" t="s">
        <v>216</v>
      </c>
      <c r="B507" s="136" t="s">
        <v>1338</v>
      </c>
      <c r="C507" s="592" t="s">
        <v>2421</v>
      </c>
      <c r="D507" s="590">
        <v>45203</v>
      </c>
      <c r="F507" s="596">
        <f t="shared" si="28"/>
        <v>0</v>
      </c>
      <c r="G507" s="584">
        <v>0</v>
      </c>
      <c r="H507" s="594">
        <f t="shared" si="30"/>
        <v>1</v>
      </c>
      <c r="I507" s="591">
        <v>835</v>
      </c>
      <c r="J507" s="590">
        <f t="shared" si="29"/>
        <v>45203</v>
      </c>
      <c r="K507" s="590" t="s">
        <v>227</v>
      </c>
      <c r="L507" s="592" t="s">
        <v>2598</v>
      </c>
    </row>
    <row r="508" spans="1:13" x14ac:dyDescent="0.2">
      <c r="A508" s="136" t="s">
        <v>216</v>
      </c>
      <c r="B508" s="136" t="s">
        <v>1620</v>
      </c>
      <c r="C508" s="592" t="s">
        <v>2419</v>
      </c>
      <c r="D508" s="590">
        <v>45203</v>
      </c>
      <c r="F508" s="596">
        <f t="shared" si="28"/>
        <v>5044.5569999999998</v>
      </c>
      <c r="G508" s="584">
        <v>1</v>
      </c>
      <c r="H508" s="594">
        <f t="shared" si="30"/>
        <v>1</v>
      </c>
      <c r="I508" s="591">
        <v>5044.5569999999998</v>
      </c>
      <c r="J508" s="590">
        <f t="shared" si="29"/>
        <v>45203</v>
      </c>
      <c r="K508" s="590" t="s">
        <v>227</v>
      </c>
      <c r="L508" s="592" t="s">
        <v>2597</v>
      </c>
    </row>
    <row r="509" spans="1:13" x14ac:dyDescent="0.2">
      <c r="A509" s="136" t="s">
        <v>216</v>
      </c>
      <c r="B509" s="136" t="s">
        <v>2388</v>
      </c>
      <c r="C509" s="592" t="s">
        <v>2418</v>
      </c>
      <c r="D509" s="590">
        <v>45204</v>
      </c>
      <c r="F509" s="596">
        <f t="shared" si="28"/>
        <v>0</v>
      </c>
      <c r="G509" s="584">
        <v>0</v>
      </c>
      <c r="H509" s="594">
        <f t="shared" si="30"/>
        <v>1</v>
      </c>
      <c r="I509" s="591">
        <v>900.8</v>
      </c>
      <c r="J509" s="590">
        <f t="shared" si="29"/>
        <v>45204</v>
      </c>
      <c r="K509" s="590" t="s">
        <v>227</v>
      </c>
      <c r="L509" s="592" t="s">
        <v>2596</v>
      </c>
    </row>
    <row r="510" spans="1:13" x14ac:dyDescent="0.2">
      <c r="A510" s="136" t="s">
        <v>216</v>
      </c>
      <c r="B510" s="136" t="s">
        <v>2732</v>
      </c>
      <c r="C510" s="592" t="s">
        <v>2416</v>
      </c>
      <c r="D510" s="590">
        <v>45204</v>
      </c>
      <c r="F510" s="596">
        <f t="shared" si="28"/>
        <v>0</v>
      </c>
      <c r="G510" s="584">
        <v>0</v>
      </c>
      <c r="H510" s="594">
        <f t="shared" si="30"/>
        <v>1</v>
      </c>
      <c r="I510" s="591">
        <v>1376.1</v>
      </c>
      <c r="J510" s="590">
        <f t="shared" si="29"/>
        <v>45204</v>
      </c>
      <c r="K510" s="590" t="s">
        <v>227</v>
      </c>
      <c r="L510" s="592" t="s">
        <v>2595</v>
      </c>
    </row>
    <row r="511" spans="1:13" x14ac:dyDescent="0.2">
      <c r="A511" s="136" t="s">
        <v>216</v>
      </c>
      <c r="B511" s="136" t="s">
        <v>1752</v>
      </c>
      <c r="C511" s="592" t="s">
        <v>2414</v>
      </c>
      <c r="D511" s="590">
        <v>45204</v>
      </c>
      <c r="F511" s="596">
        <f t="shared" si="28"/>
        <v>0</v>
      </c>
      <c r="G511" s="584">
        <v>0</v>
      </c>
      <c r="H511" s="594">
        <f t="shared" si="30"/>
        <v>1</v>
      </c>
      <c r="I511" s="591">
        <v>3821.4</v>
      </c>
      <c r="J511" s="590">
        <f t="shared" si="29"/>
        <v>45204</v>
      </c>
      <c r="K511" s="590" t="s">
        <v>227</v>
      </c>
      <c r="L511" s="592" t="s">
        <v>2594</v>
      </c>
    </row>
    <row r="512" spans="1:13" x14ac:dyDescent="0.2">
      <c r="A512" s="136" t="s">
        <v>216</v>
      </c>
      <c r="B512" s="136" t="s">
        <v>1679</v>
      </c>
      <c r="C512" s="592" t="s">
        <v>2412</v>
      </c>
      <c r="D512" s="590">
        <v>45204</v>
      </c>
      <c r="F512" s="596">
        <f t="shared" si="28"/>
        <v>0</v>
      </c>
      <c r="G512" s="584">
        <v>0</v>
      </c>
      <c r="H512" s="594">
        <f t="shared" si="30"/>
        <v>1</v>
      </c>
      <c r="I512" s="591">
        <v>227.1</v>
      </c>
      <c r="J512" s="590">
        <f t="shared" si="29"/>
        <v>45204</v>
      </c>
      <c r="K512" s="590" t="s">
        <v>227</v>
      </c>
      <c r="L512" s="592" t="s">
        <v>2593</v>
      </c>
    </row>
    <row r="513" spans="1:13" x14ac:dyDescent="0.2">
      <c r="A513" s="136" t="s">
        <v>216</v>
      </c>
      <c r="B513" s="136" t="s">
        <v>1625</v>
      </c>
      <c r="C513" s="592" t="s">
        <v>2411</v>
      </c>
      <c r="D513" s="590">
        <v>45204</v>
      </c>
      <c r="F513" s="596">
        <f t="shared" si="28"/>
        <v>397.62700000000001</v>
      </c>
      <c r="G513" s="584">
        <v>1</v>
      </c>
      <c r="H513" s="594">
        <f t="shared" si="30"/>
        <v>1</v>
      </c>
      <c r="I513" s="591">
        <v>397.62700000000001</v>
      </c>
      <c r="J513" s="590">
        <f t="shared" si="29"/>
        <v>45204</v>
      </c>
      <c r="K513" s="590" t="s">
        <v>227</v>
      </c>
      <c r="L513" s="592" t="s">
        <v>2592</v>
      </c>
    </row>
    <row r="514" spans="1:13" x14ac:dyDescent="0.2">
      <c r="A514" s="136" t="s">
        <v>216</v>
      </c>
      <c r="B514" s="136" t="s">
        <v>2731</v>
      </c>
      <c r="C514" s="592" t="s">
        <v>2410</v>
      </c>
      <c r="D514" s="590">
        <v>45204</v>
      </c>
      <c r="F514" s="596">
        <f t="shared" ref="F514:F577" si="31">SUM(I514*G514)</f>
        <v>0</v>
      </c>
      <c r="G514" s="584">
        <v>0</v>
      </c>
      <c r="H514" s="594">
        <f t="shared" si="30"/>
        <v>1</v>
      </c>
      <c r="I514" s="591">
        <v>179.5</v>
      </c>
      <c r="J514" s="590">
        <f t="shared" si="29"/>
        <v>45204</v>
      </c>
      <c r="K514" s="590" t="s">
        <v>227</v>
      </c>
      <c r="L514" s="592" t="s">
        <v>2591</v>
      </c>
    </row>
    <row r="515" spans="1:13" x14ac:dyDescent="0.2">
      <c r="A515" s="136" t="s">
        <v>216</v>
      </c>
      <c r="B515" s="136" t="s">
        <v>1623</v>
      </c>
      <c r="C515" s="592" t="s">
        <v>2409</v>
      </c>
      <c r="D515" s="590">
        <v>45204</v>
      </c>
      <c r="F515" s="596">
        <f t="shared" si="31"/>
        <v>0</v>
      </c>
      <c r="G515" s="584">
        <v>0</v>
      </c>
      <c r="H515" s="594">
        <f t="shared" si="30"/>
        <v>1</v>
      </c>
      <c r="I515" s="591">
        <v>5443.8119999999999</v>
      </c>
      <c r="J515" s="590">
        <f t="shared" si="29"/>
        <v>45204</v>
      </c>
      <c r="K515" s="590" t="s">
        <v>227</v>
      </c>
      <c r="L515" s="592" t="s">
        <v>2590</v>
      </c>
    </row>
    <row r="516" spans="1:13" x14ac:dyDescent="0.2">
      <c r="A516" s="136" t="s">
        <v>216</v>
      </c>
      <c r="B516" s="136" t="s">
        <v>1227</v>
      </c>
      <c r="C516" s="592" t="s">
        <v>2408</v>
      </c>
      <c r="D516" s="590">
        <v>45204</v>
      </c>
      <c r="F516" s="596">
        <f t="shared" si="31"/>
        <v>0</v>
      </c>
      <c r="G516" s="584">
        <v>0</v>
      </c>
      <c r="H516" s="594">
        <f t="shared" si="30"/>
        <v>1</v>
      </c>
      <c r="I516" s="591">
        <v>2077.9810000000002</v>
      </c>
      <c r="J516" s="590">
        <f t="shared" si="29"/>
        <v>45204</v>
      </c>
      <c r="K516" s="590" t="s">
        <v>227</v>
      </c>
      <c r="L516" s="592" t="s">
        <v>2589</v>
      </c>
    </row>
    <row r="517" spans="1:13" x14ac:dyDescent="0.2">
      <c r="A517" s="136" t="s">
        <v>216</v>
      </c>
      <c r="B517" s="136" t="s">
        <v>7311</v>
      </c>
      <c r="C517" s="592" t="s">
        <v>7246</v>
      </c>
      <c r="D517" s="590">
        <v>45208</v>
      </c>
      <c r="F517" s="596">
        <f t="shared" si="31"/>
        <v>0</v>
      </c>
      <c r="G517" s="584">
        <v>0</v>
      </c>
      <c r="H517" s="594">
        <f t="shared" si="30"/>
        <v>1</v>
      </c>
      <c r="I517" s="591">
        <v>992.59699999999998</v>
      </c>
      <c r="J517" s="590">
        <f t="shared" si="29"/>
        <v>45208</v>
      </c>
      <c r="K517" s="590" t="s">
        <v>227</v>
      </c>
      <c r="L517" s="592" t="s">
        <v>7305</v>
      </c>
    </row>
    <row r="518" spans="1:13" x14ac:dyDescent="0.2">
      <c r="A518" s="136" t="s">
        <v>216</v>
      </c>
      <c r="B518" s="136" t="s">
        <v>2091</v>
      </c>
      <c r="C518" s="592" t="s">
        <v>7245</v>
      </c>
      <c r="D518" s="590">
        <v>45208</v>
      </c>
      <c r="F518" s="596">
        <f t="shared" si="31"/>
        <v>0</v>
      </c>
      <c r="G518" s="584">
        <v>0</v>
      </c>
      <c r="H518" s="594">
        <f t="shared" si="30"/>
        <v>1</v>
      </c>
      <c r="I518" s="591">
        <v>6069.8090000000002</v>
      </c>
      <c r="J518" s="590">
        <f t="shared" si="29"/>
        <v>45208</v>
      </c>
      <c r="K518" s="590" t="s">
        <v>227</v>
      </c>
      <c r="L518" s="592" t="s">
        <v>7304</v>
      </c>
    </row>
    <row r="519" spans="1:13" x14ac:dyDescent="0.2">
      <c r="A519" s="136" t="s">
        <v>216</v>
      </c>
      <c r="B519" s="136" t="s">
        <v>602</v>
      </c>
      <c r="C519" s="592" t="s">
        <v>7244</v>
      </c>
      <c r="D519" s="590">
        <v>45208</v>
      </c>
      <c r="F519" s="596">
        <f t="shared" si="31"/>
        <v>0</v>
      </c>
      <c r="G519" s="584">
        <v>0</v>
      </c>
      <c r="H519" s="594">
        <f t="shared" si="30"/>
        <v>1</v>
      </c>
      <c r="I519" s="591">
        <v>37316.483</v>
      </c>
      <c r="J519" s="590">
        <f t="shared" si="29"/>
        <v>45208</v>
      </c>
      <c r="K519" s="590" t="s">
        <v>227</v>
      </c>
      <c r="L519" s="592" t="s">
        <v>7303</v>
      </c>
      <c r="M519" s="609" t="s">
        <v>8000</v>
      </c>
    </row>
    <row r="520" spans="1:13" x14ac:dyDescent="0.2">
      <c r="A520" s="136" t="s">
        <v>216</v>
      </c>
      <c r="B520" s="136" t="s">
        <v>2740</v>
      </c>
      <c r="C520" s="592" t="s">
        <v>7243</v>
      </c>
      <c r="D520" s="590">
        <v>45208</v>
      </c>
      <c r="F520" s="596">
        <f t="shared" si="31"/>
        <v>0</v>
      </c>
      <c r="G520" s="584">
        <v>0</v>
      </c>
      <c r="H520" s="594">
        <f t="shared" si="30"/>
        <v>1</v>
      </c>
      <c r="I520" s="591">
        <v>74956.096999999994</v>
      </c>
      <c r="J520" s="590">
        <f t="shared" si="29"/>
        <v>45208</v>
      </c>
      <c r="K520" s="590" t="s">
        <v>227</v>
      </c>
      <c r="L520" s="592" t="s">
        <v>7302</v>
      </c>
      <c r="M520" s="609" t="s">
        <v>8000</v>
      </c>
    </row>
    <row r="521" spans="1:13" x14ac:dyDescent="0.2">
      <c r="A521" s="136" t="s">
        <v>216</v>
      </c>
      <c r="B521" s="136" t="s">
        <v>2096</v>
      </c>
      <c r="C521" s="592" t="s">
        <v>7241</v>
      </c>
      <c r="D521" s="590">
        <v>45208</v>
      </c>
      <c r="F521" s="596">
        <f t="shared" si="31"/>
        <v>0</v>
      </c>
      <c r="G521" s="584">
        <v>0</v>
      </c>
      <c r="H521" s="594">
        <f t="shared" si="30"/>
        <v>1</v>
      </c>
      <c r="I521" s="591">
        <v>5748.116</v>
      </c>
      <c r="J521" s="590">
        <f t="shared" si="29"/>
        <v>45208</v>
      </c>
      <c r="K521" s="590" t="s">
        <v>227</v>
      </c>
      <c r="L521" s="592" t="s">
        <v>7301</v>
      </c>
    </row>
    <row r="522" spans="1:13" x14ac:dyDescent="0.2">
      <c r="A522" s="136" t="s">
        <v>216</v>
      </c>
      <c r="B522" s="136" t="s">
        <v>2074</v>
      </c>
      <c r="C522" s="592" t="s">
        <v>7240</v>
      </c>
      <c r="D522" s="590">
        <v>45208</v>
      </c>
      <c r="F522" s="596">
        <f t="shared" si="31"/>
        <v>0</v>
      </c>
      <c r="G522" s="584">
        <v>0</v>
      </c>
      <c r="H522" s="594">
        <f t="shared" si="30"/>
        <v>1</v>
      </c>
      <c r="I522" s="591">
        <v>339.47199999999998</v>
      </c>
      <c r="J522" s="590">
        <f t="shared" si="29"/>
        <v>45208</v>
      </c>
      <c r="K522" s="590" t="s">
        <v>227</v>
      </c>
      <c r="L522" s="592" t="s">
        <v>7300</v>
      </c>
    </row>
    <row r="523" spans="1:13" x14ac:dyDescent="0.2">
      <c r="A523" s="136" t="s">
        <v>216</v>
      </c>
      <c r="B523" s="136" t="s">
        <v>1314</v>
      </c>
      <c r="C523" s="592" t="s">
        <v>7239</v>
      </c>
      <c r="D523" s="590">
        <v>45208</v>
      </c>
      <c r="F523" s="596">
        <f t="shared" si="31"/>
        <v>0</v>
      </c>
      <c r="G523" s="584">
        <v>0</v>
      </c>
      <c r="H523" s="594">
        <f t="shared" si="30"/>
        <v>1</v>
      </c>
      <c r="I523" s="591">
        <v>2549.6</v>
      </c>
      <c r="J523" s="590">
        <f t="shared" si="29"/>
        <v>45208</v>
      </c>
      <c r="K523" s="590" t="s">
        <v>227</v>
      </c>
      <c r="L523" s="592" t="s">
        <v>7299</v>
      </c>
    </row>
    <row r="524" spans="1:13" x14ac:dyDescent="0.2">
      <c r="A524" s="136" t="s">
        <v>216</v>
      </c>
      <c r="B524" s="136" t="s">
        <v>1452</v>
      </c>
      <c r="C524" s="592" t="s">
        <v>7238</v>
      </c>
      <c r="D524" s="590">
        <v>45208</v>
      </c>
      <c r="F524" s="596">
        <f t="shared" si="31"/>
        <v>0</v>
      </c>
      <c r="G524" s="584">
        <v>0</v>
      </c>
      <c r="H524" s="594">
        <f t="shared" si="30"/>
        <v>1</v>
      </c>
      <c r="I524" s="591">
        <v>570.79899999999998</v>
      </c>
      <c r="J524" s="590">
        <f t="shared" si="29"/>
        <v>45208</v>
      </c>
      <c r="K524" s="590" t="s">
        <v>227</v>
      </c>
      <c r="L524" s="592" t="s">
        <v>7298</v>
      </c>
    </row>
    <row r="525" spans="1:13" x14ac:dyDescent="0.2">
      <c r="A525" s="136" t="s">
        <v>216</v>
      </c>
      <c r="B525" s="136" t="s">
        <v>970</v>
      </c>
      <c r="C525" s="592" t="s">
        <v>7236</v>
      </c>
      <c r="D525" s="590">
        <v>45208</v>
      </c>
      <c r="F525" s="596">
        <f t="shared" si="31"/>
        <v>123.779</v>
      </c>
      <c r="G525" s="584">
        <v>1</v>
      </c>
      <c r="H525" s="594">
        <f t="shared" si="30"/>
        <v>1</v>
      </c>
      <c r="I525" s="591">
        <v>123.779</v>
      </c>
      <c r="J525" s="590">
        <f t="shared" si="29"/>
        <v>45208</v>
      </c>
      <c r="K525" s="590" t="s">
        <v>227</v>
      </c>
      <c r="L525" s="592" t="s">
        <v>7297</v>
      </c>
    </row>
    <row r="526" spans="1:13" x14ac:dyDescent="0.2">
      <c r="A526" s="136" t="s">
        <v>216</v>
      </c>
      <c r="B526" s="136" t="s">
        <v>1621</v>
      </c>
      <c r="C526" s="592" t="s">
        <v>7235</v>
      </c>
      <c r="D526" s="590">
        <v>45208</v>
      </c>
      <c r="F526" s="596">
        <f t="shared" si="31"/>
        <v>0</v>
      </c>
      <c r="G526" s="584">
        <v>0</v>
      </c>
      <c r="H526" s="594">
        <f t="shared" si="30"/>
        <v>1</v>
      </c>
      <c r="I526" s="591">
        <v>3336.0030000000002</v>
      </c>
      <c r="J526" s="590">
        <f t="shared" si="29"/>
        <v>45208</v>
      </c>
      <c r="K526" s="590" t="s">
        <v>227</v>
      </c>
      <c r="L526" s="592" t="s">
        <v>7296</v>
      </c>
    </row>
    <row r="527" spans="1:13" x14ac:dyDescent="0.2">
      <c r="A527" s="136" t="s">
        <v>216</v>
      </c>
      <c r="B527" s="136" t="s">
        <v>1041</v>
      </c>
      <c r="C527" s="592" t="s">
        <v>7233</v>
      </c>
      <c r="D527" s="590">
        <v>45208</v>
      </c>
      <c r="F527" s="596">
        <f t="shared" si="31"/>
        <v>0</v>
      </c>
      <c r="G527" s="584">
        <v>0</v>
      </c>
      <c r="H527" s="594">
        <f t="shared" si="30"/>
        <v>1</v>
      </c>
      <c r="I527" s="591">
        <v>1609.4069999999999</v>
      </c>
      <c r="J527" s="590">
        <f t="shared" si="29"/>
        <v>45208</v>
      </c>
      <c r="K527" s="590" t="s">
        <v>227</v>
      </c>
      <c r="L527" s="592" t="s">
        <v>7295</v>
      </c>
    </row>
    <row r="528" spans="1:13" x14ac:dyDescent="0.2">
      <c r="A528" s="136" t="s">
        <v>216</v>
      </c>
      <c r="B528" s="136" t="s">
        <v>720</v>
      </c>
      <c r="C528" s="592" t="s">
        <v>7232</v>
      </c>
      <c r="D528" s="590">
        <v>45208</v>
      </c>
      <c r="F528" s="596">
        <f t="shared" si="31"/>
        <v>0</v>
      </c>
      <c r="G528" s="584">
        <v>0</v>
      </c>
      <c r="H528" s="594">
        <f t="shared" si="30"/>
        <v>1</v>
      </c>
      <c r="I528" s="591">
        <v>8935.9220000000005</v>
      </c>
      <c r="J528" s="590">
        <f t="shared" si="29"/>
        <v>45208</v>
      </c>
      <c r="K528" s="590" t="s">
        <v>227</v>
      </c>
      <c r="L528" s="592" t="s">
        <v>7294</v>
      </c>
    </row>
    <row r="529" spans="1:13" x14ac:dyDescent="0.2">
      <c r="A529" s="136" t="s">
        <v>216</v>
      </c>
      <c r="B529" s="136" t="s">
        <v>1040</v>
      </c>
      <c r="C529" s="592" t="s">
        <v>7231</v>
      </c>
      <c r="D529" s="590">
        <v>45208</v>
      </c>
      <c r="F529" s="596">
        <f t="shared" si="31"/>
        <v>0</v>
      </c>
      <c r="G529" s="584">
        <v>0</v>
      </c>
      <c r="H529" s="594">
        <f t="shared" si="30"/>
        <v>1</v>
      </c>
      <c r="I529" s="591">
        <v>106.09099999999999</v>
      </c>
      <c r="J529" s="590">
        <f t="shared" si="29"/>
        <v>45208</v>
      </c>
      <c r="K529" s="590" t="s">
        <v>227</v>
      </c>
      <c r="L529" s="592" t="s">
        <v>7293</v>
      </c>
    </row>
    <row r="530" spans="1:13" x14ac:dyDescent="0.2">
      <c r="A530" s="136" t="s">
        <v>216</v>
      </c>
      <c r="B530" s="136" t="s">
        <v>2388</v>
      </c>
      <c r="C530" s="592" t="s">
        <v>7230</v>
      </c>
      <c r="D530" s="590">
        <v>45208</v>
      </c>
      <c r="F530" s="596">
        <f t="shared" si="31"/>
        <v>0</v>
      </c>
      <c r="G530" s="584">
        <v>0</v>
      </c>
      <c r="H530" s="594">
        <f t="shared" si="30"/>
        <v>1</v>
      </c>
      <c r="I530" s="591">
        <v>450.4</v>
      </c>
      <c r="J530" s="590">
        <f t="shared" si="29"/>
        <v>45208</v>
      </c>
      <c r="K530" s="590" t="s">
        <v>227</v>
      </c>
      <c r="L530" s="592" t="s">
        <v>7292</v>
      </c>
    </row>
    <row r="531" spans="1:13" x14ac:dyDescent="0.2">
      <c r="A531" s="136" t="s">
        <v>216</v>
      </c>
      <c r="B531" s="136" t="s">
        <v>580</v>
      </c>
      <c r="C531" s="592" t="s">
        <v>7229</v>
      </c>
      <c r="D531" s="590">
        <v>45208</v>
      </c>
      <c r="F531" s="596">
        <f t="shared" si="31"/>
        <v>0</v>
      </c>
      <c r="G531" s="584">
        <v>0</v>
      </c>
      <c r="H531" s="594">
        <f t="shared" si="30"/>
        <v>1</v>
      </c>
      <c r="I531" s="591">
        <v>13318.233</v>
      </c>
      <c r="J531" s="590">
        <f t="shared" si="29"/>
        <v>45208</v>
      </c>
      <c r="K531" s="590" t="s">
        <v>227</v>
      </c>
      <c r="L531" s="592" t="s">
        <v>7291</v>
      </c>
      <c r="M531" s="609" t="s">
        <v>8000</v>
      </c>
    </row>
    <row r="532" spans="1:13" x14ac:dyDescent="0.2">
      <c r="A532" s="136" t="s">
        <v>216</v>
      </c>
      <c r="B532" s="136" t="s">
        <v>1751</v>
      </c>
      <c r="C532" s="592" t="s">
        <v>7228</v>
      </c>
      <c r="D532" s="590">
        <v>45208</v>
      </c>
      <c r="F532" s="596">
        <f t="shared" si="31"/>
        <v>0</v>
      </c>
      <c r="G532" s="584">
        <v>0</v>
      </c>
      <c r="H532" s="594">
        <f t="shared" si="30"/>
        <v>1</v>
      </c>
      <c r="I532" s="591">
        <v>7411.14</v>
      </c>
      <c r="J532" s="590">
        <f t="shared" si="29"/>
        <v>45208</v>
      </c>
      <c r="K532" s="590" t="s">
        <v>227</v>
      </c>
      <c r="L532" s="592" t="s">
        <v>7290</v>
      </c>
    </row>
    <row r="533" spans="1:13" x14ac:dyDescent="0.2">
      <c r="A533" s="136" t="s">
        <v>216</v>
      </c>
      <c r="B533" s="136" t="s">
        <v>1312</v>
      </c>
      <c r="C533" s="592" t="s">
        <v>7227</v>
      </c>
      <c r="D533" s="590">
        <v>45209</v>
      </c>
      <c r="F533" s="596">
        <f t="shared" si="31"/>
        <v>0</v>
      </c>
      <c r="G533" s="584">
        <v>0</v>
      </c>
      <c r="H533" s="594">
        <f t="shared" si="30"/>
        <v>1</v>
      </c>
      <c r="I533" s="591">
        <v>1274.328</v>
      </c>
      <c r="J533" s="590">
        <f t="shared" si="29"/>
        <v>45209</v>
      </c>
      <c r="K533" s="590" t="s">
        <v>227</v>
      </c>
      <c r="L533" s="592" t="s">
        <v>7289</v>
      </c>
    </row>
    <row r="534" spans="1:13" x14ac:dyDescent="0.2">
      <c r="A534" s="136" t="s">
        <v>216</v>
      </c>
      <c r="B534" s="136" t="s">
        <v>1524</v>
      </c>
      <c r="C534" s="592" t="s">
        <v>7225</v>
      </c>
      <c r="D534" s="590">
        <v>45209</v>
      </c>
      <c r="F534" s="596">
        <f t="shared" si="31"/>
        <v>736.18899999999996</v>
      </c>
      <c r="G534" s="584">
        <v>1</v>
      </c>
      <c r="H534" s="594">
        <f t="shared" si="30"/>
        <v>1</v>
      </c>
      <c r="I534" s="591">
        <v>736.18899999999996</v>
      </c>
      <c r="J534" s="590">
        <f t="shared" si="29"/>
        <v>45209</v>
      </c>
      <c r="K534" s="590" t="s">
        <v>227</v>
      </c>
      <c r="L534" s="592" t="s">
        <v>7287</v>
      </c>
    </row>
    <row r="535" spans="1:13" x14ac:dyDescent="0.2">
      <c r="A535" s="136" t="s">
        <v>216</v>
      </c>
      <c r="B535" s="136" t="s">
        <v>1523</v>
      </c>
      <c r="C535" s="592" t="s">
        <v>7224</v>
      </c>
      <c r="D535" s="590">
        <v>45209</v>
      </c>
      <c r="F535" s="596">
        <f t="shared" si="31"/>
        <v>0</v>
      </c>
      <c r="G535" s="584">
        <v>0</v>
      </c>
      <c r="H535" s="594">
        <f t="shared" si="30"/>
        <v>1</v>
      </c>
      <c r="I535" s="591">
        <v>136.215</v>
      </c>
      <c r="J535" s="590">
        <f t="shared" si="29"/>
        <v>45209</v>
      </c>
      <c r="K535" s="590" t="s">
        <v>227</v>
      </c>
      <c r="L535" s="592" t="s">
        <v>7286</v>
      </c>
    </row>
    <row r="536" spans="1:13" x14ac:dyDescent="0.2">
      <c r="A536" s="136" t="s">
        <v>216</v>
      </c>
      <c r="B536" s="136" t="s">
        <v>7310</v>
      </c>
      <c r="C536" s="592" t="s">
        <v>7221</v>
      </c>
      <c r="D536" s="590">
        <v>45209</v>
      </c>
      <c r="F536" s="596">
        <f t="shared" si="31"/>
        <v>0</v>
      </c>
      <c r="G536" s="584">
        <v>0</v>
      </c>
      <c r="H536" s="594">
        <f t="shared" si="30"/>
        <v>1</v>
      </c>
      <c r="I536" s="591">
        <v>1230.9269999999999</v>
      </c>
      <c r="J536" s="590">
        <f t="shared" si="29"/>
        <v>45209</v>
      </c>
      <c r="K536" s="590" t="s">
        <v>227</v>
      </c>
      <c r="L536" s="592" t="s">
        <v>7283</v>
      </c>
    </row>
    <row r="537" spans="1:13" x14ac:dyDescent="0.2">
      <c r="A537" s="136" t="s">
        <v>216</v>
      </c>
      <c r="B537" s="136" t="s">
        <v>1205</v>
      </c>
      <c r="C537" s="592" t="s">
        <v>7219</v>
      </c>
      <c r="D537" s="590">
        <v>45209</v>
      </c>
      <c r="F537" s="596">
        <f t="shared" si="31"/>
        <v>0</v>
      </c>
      <c r="G537" s="584">
        <v>0</v>
      </c>
      <c r="H537" s="594">
        <f t="shared" si="30"/>
        <v>1</v>
      </c>
      <c r="I537" s="591">
        <v>937.3</v>
      </c>
      <c r="J537" s="590">
        <f t="shared" si="29"/>
        <v>45209</v>
      </c>
      <c r="K537" s="590" t="s">
        <v>227</v>
      </c>
      <c r="L537" s="592" t="s">
        <v>7281</v>
      </c>
    </row>
    <row r="538" spans="1:13" x14ac:dyDescent="0.2">
      <c r="A538" s="136" t="s">
        <v>216</v>
      </c>
      <c r="B538" s="136" t="s">
        <v>7560</v>
      </c>
      <c r="C538" s="592" t="s">
        <v>7218</v>
      </c>
      <c r="D538" s="590">
        <v>45209</v>
      </c>
      <c r="F538" s="596">
        <f t="shared" si="31"/>
        <v>0</v>
      </c>
      <c r="G538" s="584">
        <v>0</v>
      </c>
      <c r="H538" s="594">
        <f t="shared" si="30"/>
        <v>1</v>
      </c>
      <c r="I538" s="591">
        <v>6520.1450000000004</v>
      </c>
      <c r="J538" s="590">
        <f t="shared" si="29"/>
        <v>45209</v>
      </c>
      <c r="K538" s="590" t="s">
        <v>227</v>
      </c>
      <c r="L538" s="592" t="s">
        <v>7280</v>
      </c>
    </row>
    <row r="539" spans="1:13" x14ac:dyDescent="0.2">
      <c r="A539" s="136" t="s">
        <v>216</v>
      </c>
      <c r="B539" s="136" t="s">
        <v>2092</v>
      </c>
      <c r="C539" s="592" t="s">
        <v>7217</v>
      </c>
      <c r="D539" s="590">
        <v>45209</v>
      </c>
      <c r="F539" s="596">
        <f t="shared" si="31"/>
        <v>0</v>
      </c>
      <c r="G539" s="584">
        <v>0</v>
      </c>
      <c r="H539" s="594">
        <f t="shared" si="30"/>
        <v>1</v>
      </c>
      <c r="I539" s="591">
        <v>2114.011</v>
      </c>
      <c r="J539" s="590">
        <f t="shared" si="29"/>
        <v>45209</v>
      </c>
      <c r="K539" s="590" t="s">
        <v>227</v>
      </c>
      <c r="L539" s="592" t="s">
        <v>7279</v>
      </c>
    </row>
    <row r="540" spans="1:13" x14ac:dyDescent="0.2">
      <c r="A540" s="136" t="s">
        <v>216</v>
      </c>
      <c r="B540" s="136" t="s">
        <v>1451</v>
      </c>
      <c r="C540" s="592" t="s">
        <v>7216</v>
      </c>
      <c r="D540" s="590">
        <v>45209</v>
      </c>
      <c r="F540" s="596">
        <f t="shared" si="31"/>
        <v>0</v>
      </c>
      <c r="G540" s="584">
        <v>0</v>
      </c>
      <c r="H540" s="594">
        <f t="shared" si="30"/>
        <v>1</v>
      </c>
      <c r="I540" s="591">
        <v>49500</v>
      </c>
      <c r="J540" s="590">
        <f t="shared" si="29"/>
        <v>45209</v>
      </c>
      <c r="K540" s="590" t="s">
        <v>227</v>
      </c>
      <c r="L540" s="592" t="s">
        <v>7278</v>
      </c>
      <c r="M540" s="609" t="s">
        <v>8000</v>
      </c>
    </row>
    <row r="541" spans="1:13" x14ac:dyDescent="0.2">
      <c r="A541" s="136" t="s">
        <v>216</v>
      </c>
      <c r="B541" s="136" t="s">
        <v>1451</v>
      </c>
      <c r="C541" s="592" t="s">
        <v>7215</v>
      </c>
      <c r="D541" s="590">
        <v>45209</v>
      </c>
      <c r="F541" s="596">
        <f t="shared" si="31"/>
        <v>0</v>
      </c>
      <c r="G541" s="584">
        <v>0</v>
      </c>
      <c r="H541" s="594">
        <f t="shared" si="30"/>
        <v>1</v>
      </c>
      <c r="I541" s="591">
        <v>72270</v>
      </c>
      <c r="J541" s="590">
        <f t="shared" si="29"/>
        <v>45209</v>
      </c>
      <c r="K541" s="590" t="s">
        <v>227</v>
      </c>
      <c r="L541" s="592" t="s">
        <v>7277</v>
      </c>
      <c r="M541" s="609" t="s">
        <v>8000</v>
      </c>
    </row>
    <row r="542" spans="1:13" x14ac:dyDescent="0.2">
      <c r="A542" s="136" t="s">
        <v>216</v>
      </c>
      <c r="B542" s="136" t="s">
        <v>1451</v>
      </c>
      <c r="C542" s="592" t="s">
        <v>7214</v>
      </c>
      <c r="D542" s="590">
        <v>45209</v>
      </c>
      <c r="F542" s="596">
        <f t="shared" si="31"/>
        <v>0</v>
      </c>
      <c r="G542" s="584">
        <v>0</v>
      </c>
      <c r="H542" s="594">
        <f t="shared" si="30"/>
        <v>1</v>
      </c>
      <c r="I542" s="591">
        <v>72893.755000000005</v>
      </c>
      <c r="J542" s="590">
        <f t="shared" si="29"/>
        <v>45209</v>
      </c>
      <c r="K542" s="590" t="s">
        <v>227</v>
      </c>
      <c r="L542" s="592" t="s">
        <v>7276</v>
      </c>
      <c r="M542" s="609" t="s">
        <v>8000</v>
      </c>
    </row>
    <row r="543" spans="1:13" x14ac:dyDescent="0.2">
      <c r="A543" s="136" t="s">
        <v>216</v>
      </c>
      <c r="B543" s="136" t="s">
        <v>7309</v>
      </c>
      <c r="C543" s="592" t="s">
        <v>7213</v>
      </c>
      <c r="D543" s="590">
        <v>45209</v>
      </c>
      <c r="F543" s="596">
        <f t="shared" si="31"/>
        <v>0</v>
      </c>
      <c r="G543" s="584">
        <v>0</v>
      </c>
      <c r="H543" s="594">
        <f t="shared" si="30"/>
        <v>1</v>
      </c>
      <c r="I543" s="591">
        <v>871</v>
      </c>
      <c r="J543" s="590">
        <f t="shared" si="29"/>
        <v>45209</v>
      </c>
      <c r="K543" s="590" t="s">
        <v>227</v>
      </c>
      <c r="L543" s="592" t="s">
        <v>7275</v>
      </c>
    </row>
    <row r="544" spans="1:13" x14ac:dyDescent="0.2">
      <c r="A544" s="136" t="s">
        <v>216</v>
      </c>
      <c r="B544" s="136" t="s">
        <v>1204</v>
      </c>
      <c r="C544" s="592" t="s">
        <v>7212</v>
      </c>
      <c r="D544" s="590">
        <v>45209</v>
      </c>
      <c r="F544" s="596">
        <f t="shared" si="31"/>
        <v>0</v>
      </c>
      <c r="G544" s="584">
        <v>0</v>
      </c>
      <c r="H544" s="594">
        <f t="shared" si="30"/>
        <v>1</v>
      </c>
      <c r="I544" s="591">
        <v>799.52800000000002</v>
      </c>
      <c r="J544" s="590">
        <f t="shared" si="29"/>
        <v>45209</v>
      </c>
      <c r="K544" s="590" t="s">
        <v>227</v>
      </c>
      <c r="L544" s="592" t="s">
        <v>7274</v>
      </c>
    </row>
    <row r="545" spans="1:13" x14ac:dyDescent="0.2">
      <c r="A545" s="136" t="s">
        <v>216</v>
      </c>
      <c r="B545" s="136" t="s">
        <v>1227</v>
      </c>
      <c r="C545" s="592" t="s">
        <v>7207</v>
      </c>
      <c r="D545" s="590">
        <v>45209</v>
      </c>
      <c r="F545" s="596">
        <f t="shared" si="31"/>
        <v>0</v>
      </c>
      <c r="G545" s="584">
        <v>0</v>
      </c>
      <c r="H545" s="594">
        <f t="shared" si="30"/>
        <v>1</v>
      </c>
      <c r="I545" s="591">
        <v>284.22000000000003</v>
      </c>
      <c r="J545" s="590">
        <f t="shared" si="29"/>
        <v>45209</v>
      </c>
      <c r="K545" s="590" t="s">
        <v>227</v>
      </c>
      <c r="L545" s="592" t="s">
        <v>7273</v>
      </c>
    </row>
    <row r="546" spans="1:13" x14ac:dyDescent="0.2">
      <c r="A546" s="136" t="s">
        <v>216</v>
      </c>
      <c r="B546" s="136" t="s">
        <v>1277</v>
      </c>
      <c r="C546" s="592" t="s">
        <v>7206</v>
      </c>
      <c r="D546" s="590">
        <v>45209</v>
      </c>
      <c r="F546" s="596">
        <f t="shared" si="31"/>
        <v>0</v>
      </c>
      <c r="G546" s="584">
        <v>0</v>
      </c>
      <c r="H546" s="594">
        <f t="shared" si="30"/>
        <v>1</v>
      </c>
      <c r="I546" s="591">
        <v>1404.6969999999999</v>
      </c>
      <c r="J546" s="590">
        <f t="shared" si="29"/>
        <v>45209</v>
      </c>
      <c r="K546" s="590" t="s">
        <v>227</v>
      </c>
      <c r="L546" s="592" t="s">
        <v>7272</v>
      </c>
    </row>
    <row r="547" spans="1:13" x14ac:dyDescent="0.2">
      <c r="A547" s="136" t="s">
        <v>216</v>
      </c>
      <c r="B547" s="136" t="s">
        <v>2077</v>
      </c>
      <c r="C547" s="592" t="s">
        <v>7205</v>
      </c>
      <c r="D547" s="590">
        <v>45209</v>
      </c>
      <c r="F547" s="596">
        <f t="shared" si="31"/>
        <v>0</v>
      </c>
      <c r="G547" s="584">
        <v>0</v>
      </c>
      <c r="H547" s="594">
        <f t="shared" si="30"/>
        <v>1</v>
      </c>
      <c r="I547" s="591">
        <v>5879.9549999999999</v>
      </c>
      <c r="J547" s="590">
        <f t="shared" si="29"/>
        <v>45209</v>
      </c>
      <c r="K547" s="590" t="s">
        <v>227</v>
      </c>
      <c r="L547" s="592" t="s">
        <v>7271</v>
      </c>
      <c r="M547" s="609" t="s">
        <v>8000</v>
      </c>
    </row>
    <row r="548" spans="1:13" x14ac:dyDescent="0.2">
      <c r="A548" s="597" t="s">
        <v>216</v>
      </c>
      <c r="B548" s="597" t="s">
        <v>2383</v>
      </c>
      <c r="C548" s="598" t="s">
        <v>7204</v>
      </c>
      <c r="D548" s="599">
        <v>45209</v>
      </c>
      <c r="E548" s="599">
        <v>45209</v>
      </c>
      <c r="F548" s="600">
        <f t="shared" si="31"/>
        <v>0</v>
      </c>
      <c r="G548" s="584">
        <v>0</v>
      </c>
      <c r="H548" s="594">
        <f t="shared" si="30"/>
        <v>0</v>
      </c>
      <c r="I548" s="601">
        <v>7310.8549999999996</v>
      </c>
      <c r="J548" s="599">
        <f t="shared" si="29"/>
        <v>45209</v>
      </c>
      <c r="K548" s="599" t="s">
        <v>227</v>
      </c>
      <c r="L548" s="598" t="s">
        <v>7270</v>
      </c>
    </row>
    <row r="549" spans="1:13" x14ac:dyDescent="0.2">
      <c r="A549" s="597" t="s">
        <v>216</v>
      </c>
      <c r="B549" s="597" t="s">
        <v>221</v>
      </c>
      <c r="C549" s="598" t="s">
        <v>7203</v>
      </c>
      <c r="D549" s="599">
        <v>45209</v>
      </c>
      <c r="E549" s="599">
        <v>45209</v>
      </c>
      <c r="F549" s="600">
        <f t="shared" si="31"/>
        <v>0</v>
      </c>
      <c r="G549" s="584">
        <v>0</v>
      </c>
      <c r="H549" s="594">
        <f t="shared" si="30"/>
        <v>0</v>
      </c>
      <c r="I549" s="601">
        <v>11844.004000000001</v>
      </c>
      <c r="J549" s="599">
        <f t="shared" si="29"/>
        <v>45209</v>
      </c>
      <c r="K549" s="599" t="s">
        <v>227</v>
      </c>
      <c r="L549" s="598" t="s">
        <v>7269</v>
      </c>
    </row>
    <row r="550" spans="1:13" x14ac:dyDescent="0.2">
      <c r="A550" s="136" t="s">
        <v>216</v>
      </c>
      <c r="B550" s="136" t="s">
        <v>1204</v>
      </c>
      <c r="C550" s="592" t="s">
        <v>7202</v>
      </c>
      <c r="D550" s="590">
        <v>45209</v>
      </c>
      <c r="F550" s="596">
        <f t="shared" si="31"/>
        <v>0</v>
      </c>
      <c r="G550" s="584">
        <v>0</v>
      </c>
      <c r="H550" s="594">
        <f t="shared" si="30"/>
        <v>1</v>
      </c>
      <c r="I550" s="591">
        <v>2915.9459999999999</v>
      </c>
      <c r="J550" s="590">
        <f t="shared" si="29"/>
        <v>45209</v>
      </c>
      <c r="K550" s="590" t="s">
        <v>227</v>
      </c>
      <c r="L550" s="592" t="s">
        <v>7268</v>
      </c>
    </row>
    <row r="551" spans="1:13" x14ac:dyDescent="0.2">
      <c r="A551" s="136" t="s">
        <v>216</v>
      </c>
      <c r="B551" s="136" t="s">
        <v>602</v>
      </c>
      <c r="C551" s="592" t="s">
        <v>7201</v>
      </c>
      <c r="D551" s="590">
        <v>45209</v>
      </c>
      <c r="F551" s="596">
        <f t="shared" si="31"/>
        <v>0</v>
      </c>
      <c r="G551" s="584">
        <v>0</v>
      </c>
      <c r="H551" s="594">
        <f t="shared" si="30"/>
        <v>1</v>
      </c>
      <c r="I551" s="591">
        <v>12893.057000000001</v>
      </c>
      <c r="J551" s="590">
        <f t="shared" si="29"/>
        <v>45209</v>
      </c>
      <c r="K551" s="590" t="s">
        <v>227</v>
      </c>
      <c r="L551" s="592" t="s">
        <v>7267</v>
      </c>
      <c r="M551" s="609" t="s">
        <v>8000</v>
      </c>
    </row>
    <row r="552" spans="1:13" x14ac:dyDescent="0.2">
      <c r="A552" s="136" t="s">
        <v>216</v>
      </c>
      <c r="B552" s="136" t="s">
        <v>1226</v>
      </c>
      <c r="C552" s="592" t="s">
        <v>7200</v>
      </c>
      <c r="D552" s="590">
        <v>45209</v>
      </c>
      <c r="F552" s="596">
        <f t="shared" si="31"/>
        <v>0</v>
      </c>
      <c r="G552" s="584">
        <v>0</v>
      </c>
      <c r="H552" s="594">
        <f t="shared" si="30"/>
        <v>1</v>
      </c>
      <c r="I552" s="591">
        <v>1023.6319999999999</v>
      </c>
      <c r="J552" s="590">
        <f t="shared" si="29"/>
        <v>45209</v>
      </c>
      <c r="K552" s="590" t="s">
        <v>227</v>
      </c>
      <c r="L552" s="592" t="s">
        <v>7266</v>
      </c>
    </row>
    <row r="553" spans="1:13" x14ac:dyDescent="0.2">
      <c r="A553" s="136" t="s">
        <v>216</v>
      </c>
      <c r="B553" s="136" t="s">
        <v>602</v>
      </c>
      <c r="C553" s="592" t="s">
        <v>7199</v>
      </c>
      <c r="D553" s="590">
        <v>45211</v>
      </c>
      <c r="F553" s="596">
        <f t="shared" si="31"/>
        <v>0</v>
      </c>
      <c r="G553" s="584">
        <v>0</v>
      </c>
      <c r="H553" s="594">
        <f t="shared" si="30"/>
        <v>1</v>
      </c>
      <c r="I553" s="591">
        <v>35032.972000000002</v>
      </c>
      <c r="J553" s="590">
        <f t="shared" si="29"/>
        <v>45211</v>
      </c>
      <c r="K553" s="590" t="s">
        <v>227</v>
      </c>
      <c r="L553" s="592" t="s">
        <v>7265</v>
      </c>
      <c r="M553" s="609" t="s">
        <v>8000</v>
      </c>
    </row>
    <row r="554" spans="1:13" x14ac:dyDescent="0.2">
      <c r="A554" s="136" t="s">
        <v>216</v>
      </c>
      <c r="B554" s="136" t="s">
        <v>320</v>
      </c>
      <c r="C554" s="592" t="s">
        <v>7198</v>
      </c>
      <c r="D554" s="590">
        <v>45211</v>
      </c>
      <c r="F554" s="596">
        <f t="shared" si="31"/>
        <v>0</v>
      </c>
      <c r="G554" s="584">
        <v>0</v>
      </c>
      <c r="H554" s="594">
        <f t="shared" si="30"/>
        <v>1</v>
      </c>
      <c r="I554" s="591">
        <v>1956.9929999999999</v>
      </c>
      <c r="J554" s="590">
        <f t="shared" si="29"/>
        <v>45211</v>
      </c>
      <c r="K554" s="590" t="s">
        <v>227</v>
      </c>
      <c r="L554" s="592" t="s">
        <v>7264</v>
      </c>
    </row>
    <row r="555" spans="1:13" x14ac:dyDescent="0.2">
      <c r="A555" s="136" t="s">
        <v>216</v>
      </c>
      <c r="B555" s="136" t="s">
        <v>1827</v>
      </c>
      <c r="C555" s="592" t="s">
        <v>7197</v>
      </c>
      <c r="D555" s="590">
        <v>45211</v>
      </c>
      <c r="F555" s="596">
        <f t="shared" si="31"/>
        <v>0</v>
      </c>
      <c r="G555" s="584">
        <v>0</v>
      </c>
      <c r="H555" s="594">
        <f t="shared" si="30"/>
        <v>1</v>
      </c>
      <c r="I555" s="591">
        <v>3169.1060000000002</v>
      </c>
      <c r="J555" s="590">
        <f t="shared" si="29"/>
        <v>45211</v>
      </c>
      <c r="K555" s="590" t="s">
        <v>227</v>
      </c>
      <c r="L555" s="592" t="s">
        <v>7263</v>
      </c>
    </row>
    <row r="556" spans="1:13" x14ac:dyDescent="0.2">
      <c r="A556" s="136" t="s">
        <v>216</v>
      </c>
      <c r="B556" s="136" t="s">
        <v>7308</v>
      </c>
      <c r="C556" s="592" t="s">
        <v>7196</v>
      </c>
      <c r="D556" s="590">
        <v>45211</v>
      </c>
      <c r="F556" s="596">
        <f t="shared" si="31"/>
        <v>0</v>
      </c>
      <c r="G556" s="584">
        <v>0</v>
      </c>
      <c r="H556" s="594">
        <f t="shared" si="30"/>
        <v>1</v>
      </c>
      <c r="I556" s="591">
        <v>1190.8710000000001</v>
      </c>
      <c r="J556" s="590">
        <f t="shared" si="29"/>
        <v>45211</v>
      </c>
      <c r="K556" s="590" t="s">
        <v>227</v>
      </c>
      <c r="L556" s="592" t="s">
        <v>7262</v>
      </c>
    </row>
    <row r="557" spans="1:13" x14ac:dyDescent="0.2">
      <c r="A557" s="136" t="s">
        <v>216</v>
      </c>
      <c r="B557" s="136" t="s">
        <v>1676</v>
      </c>
      <c r="C557" s="592" t="s">
        <v>7195</v>
      </c>
      <c r="D557" s="590">
        <v>45211</v>
      </c>
      <c r="F557" s="596">
        <f t="shared" si="31"/>
        <v>0</v>
      </c>
      <c r="G557" s="584">
        <v>0</v>
      </c>
      <c r="H557" s="594">
        <f t="shared" si="30"/>
        <v>1</v>
      </c>
      <c r="I557" s="591">
        <v>638.00699999999995</v>
      </c>
      <c r="J557" s="590">
        <f t="shared" si="29"/>
        <v>45211</v>
      </c>
      <c r="K557" s="590" t="s">
        <v>227</v>
      </c>
      <c r="L557" s="592" t="s">
        <v>7261</v>
      </c>
    </row>
    <row r="558" spans="1:13" x14ac:dyDescent="0.2">
      <c r="A558" s="136" t="s">
        <v>216</v>
      </c>
      <c r="B558" s="136" t="s">
        <v>320</v>
      </c>
      <c r="C558" s="592" t="s">
        <v>7194</v>
      </c>
      <c r="D558" s="590">
        <v>45211</v>
      </c>
      <c r="F558" s="596">
        <f t="shared" si="31"/>
        <v>0</v>
      </c>
      <c r="G558" s="584">
        <v>0</v>
      </c>
      <c r="H558" s="594">
        <f t="shared" si="30"/>
        <v>1</v>
      </c>
      <c r="I558" s="591">
        <v>1246.9680000000001</v>
      </c>
      <c r="J558" s="590">
        <f t="shared" si="29"/>
        <v>45211</v>
      </c>
      <c r="K558" s="590" t="s">
        <v>227</v>
      </c>
      <c r="L558" s="592" t="s">
        <v>7260</v>
      </c>
    </row>
    <row r="559" spans="1:13" x14ac:dyDescent="0.2">
      <c r="A559" s="136" t="s">
        <v>216</v>
      </c>
      <c r="B559" s="136" t="s">
        <v>295</v>
      </c>
      <c r="C559" s="592" t="s">
        <v>7188</v>
      </c>
      <c r="D559" s="590">
        <v>45212</v>
      </c>
      <c r="F559" s="596">
        <f t="shared" si="31"/>
        <v>0</v>
      </c>
      <c r="G559" s="584">
        <v>0</v>
      </c>
      <c r="H559" s="594">
        <f t="shared" si="30"/>
        <v>1</v>
      </c>
      <c r="I559" s="591">
        <v>202806.285</v>
      </c>
      <c r="J559" s="590">
        <v>45230</v>
      </c>
      <c r="K559" s="590" t="s">
        <v>227</v>
      </c>
      <c r="L559" s="592" t="s">
        <v>7254</v>
      </c>
      <c r="M559" s="609" t="s">
        <v>8000</v>
      </c>
    </row>
    <row r="560" spans="1:13" x14ac:dyDescent="0.2">
      <c r="A560" s="136" t="s">
        <v>216</v>
      </c>
      <c r="B560" s="136" t="s">
        <v>295</v>
      </c>
      <c r="C560" s="592" t="s">
        <v>7187</v>
      </c>
      <c r="D560" s="590">
        <v>45212</v>
      </c>
      <c r="F560" s="596">
        <f t="shared" si="31"/>
        <v>0</v>
      </c>
      <c r="G560" s="584">
        <v>0</v>
      </c>
      <c r="H560" s="594">
        <f t="shared" si="30"/>
        <v>1</v>
      </c>
      <c r="I560" s="591">
        <v>527349.71200000006</v>
      </c>
      <c r="J560" s="590">
        <v>45275</v>
      </c>
      <c r="K560" s="590" t="s">
        <v>227</v>
      </c>
      <c r="L560" s="592" t="s">
        <v>7253</v>
      </c>
      <c r="M560" s="609" t="s">
        <v>8000</v>
      </c>
    </row>
    <row r="561" spans="1:13" x14ac:dyDescent="0.2">
      <c r="A561" s="136" t="s">
        <v>216</v>
      </c>
      <c r="B561" s="136" t="s">
        <v>7307</v>
      </c>
      <c r="C561" s="592" t="s">
        <v>7185</v>
      </c>
      <c r="D561" s="590">
        <v>45212</v>
      </c>
      <c r="F561" s="596">
        <f t="shared" si="31"/>
        <v>0</v>
      </c>
      <c r="G561" s="584">
        <v>0</v>
      </c>
      <c r="H561" s="594">
        <f t="shared" si="30"/>
        <v>1</v>
      </c>
      <c r="I561" s="591">
        <v>3723.7860000000001</v>
      </c>
      <c r="J561" s="590">
        <f>+D561</f>
        <v>45212</v>
      </c>
      <c r="K561" s="590" t="s">
        <v>227</v>
      </c>
      <c r="L561" s="592" t="s">
        <v>7252</v>
      </c>
    </row>
    <row r="562" spans="1:13" x14ac:dyDescent="0.2">
      <c r="A562" s="136" t="s">
        <v>216</v>
      </c>
      <c r="B562" s="136" t="s">
        <v>320</v>
      </c>
      <c r="C562" s="592" t="s">
        <v>7184</v>
      </c>
      <c r="D562" s="590">
        <v>45212</v>
      </c>
      <c r="F562" s="596">
        <f t="shared" si="31"/>
        <v>0</v>
      </c>
      <c r="G562" s="584">
        <v>0</v>
      </c>
      <c r="H562" s="594">
        <f t="shared" si="30"/>
        <v>1</v>
      </c>
      <c r="I562" s="591">
        <v>1685.3610000000001</v>
      </c>
      <c r="J562" s="590">
        <f>+D562</f>
        <v>45212</v>
      </c>
      <c r="K562" s="590" t="s">
        <v>227</v>
      </c>
      <c r="L562" s="592" t="s">
        <v>7251</v>
      </c>
    </row>
    <row r="563" spans="1:13" x14ac:dyDescent="0.2">
      <c r="A563" s="136" t="s">
        <v>216</v>
      </c>
      <c r="B563" s="136" t="s">
        <v>2098</v>
      </c>
      <c r="C563" s="592" t="s">
        <v>7181</v>
      </c>
      <c r="D563" s="590">
        <v>45212</v>
      </c>
      <c r="F563" s="596">
        <f t="shared" si="31"/>
        <v>0</v>
      </c>
      <c r="G563" s="584">
        <v>0</v>
      </c>
      <c r="H563" s="594">
        <f t="shared" si="30"/>
        <v>1</v>
      </c>
      <c r="I563" s="591">
        <v>1732.069</v>
      </c>
      <c r="J563" s="590">
        <f>+D563</f>
        <v>45212</v>
      </c>
      <c r="K563" s="590" t="s">
        <v>227</v>
      </c>
      <c r="L563" s="592" t="s">
        <v>7248</v>
      </c>
    </row>
    <row r="564" spans="1:13" x14ac:dyDescent="0.2">
      <c r="A564" s="597" t="s">
        <v>216</v>
      </c>
      <c r="B564" s="597" t="s">
        <v>526</v>
      </c>
      <c r="C564" s="598" t="s">
        <v>7380</v>
      </c>
      <c r="D564" s="599">
        <v>45215</v>
      </c>
      <c r="E564" s="599">
        <v>45219</v>
      </c>
      <c r="F564" s="600">
        <f t="shared" si="31"/>
        <v>0</v>
      </c>
      <c r="G564" s="584">
        <v>0</v>
      </c>
      <c r="H564" s="594">
        <f t="shared" si="30"/>
        <v>0</v>
      </c>
      <c r="I564" s="601">
        <v>5188.7439999999997</v>
      </c>
      <c r="J564" s="599">
        <f t="shared" ref="J564:J573" si="32">D564</f>
        <v>45215</v>
      </c>
      <c r="K564" s="599" t="s">
        <v>227</v>
      </c>
      <c r="L564" s="598" t="s">
        <v>7429</v>
      </c>
    </row>
    <row r="565" spans="1:13" x14ac:dyDescent="0.2">
      <c r="A565" s="597" t="s">
        <v>216</v>
      </c>
      <c r="B565" s="597" t="s">
        <v>221</v>
      </c>
      <c r="C565" s="598" t="s">
        <v>7379</v>
      </c>
      <c r="D565" s="599">
        <v>45215</v>
      </c>
      <c r="E565" s="599">
        <v>45219</v>
      </c>
      <c r="F565" s="600">
        <f t="shared" si="31"/>
        <v>0</v>
      </c>
      <c r="G565" s="584">
        <v>0</v>
      </c>
      <c r="H565" s="594">
        <f t="shared" si="30"/>
        <v>0</v>
      </c>
      <c r="I565" s="601">
        <v>2897.0880000000002</v>
      </c>
      <c r="J565" s="599">
        <f t="shared" si="32"/>
        <v>45215</v>
      </c>
      <c r="K565" s="599" t="s">
        <v>227</v>
      </c>
      <c r="L565" s="598" t="s">
        <v>7428</v>
      </c>
    </row>
    <row r="566" spans="1:13" x14ac:dyDescent="0.2">
      <c r="A566" s="597" t="s">
        <v>216</v>
      </c>
      <c r="B566" s="597" t="s">
        <v>2084</v>
      </c>
      <c r="C566" s="598" t="s">
        <v>7378</v>
      </c>
      <c r="D566" s="599">
        <v>45215</v>
      </c>
      <c r="E566" s="599">
        <v>45216</v>
      </c>
      <c r="F566" s="600">
        <f t="shared" si="31"/>
        <v>0</v>
      </c>
      <c r="G566" s="584">
        <v>0</v>
      </c>
      <c r="H566" s="594">
        <f t="shared" si="30"/>
        <v>0</v>
      </c>
      <c r="I566" s="601">
        <v>844.64499999999998</v>
      </c>
      <c r="J566" s="599">
        <f t="shared" si="32"/>
        <v>45215</v>
      </c>
      <c r="K566" s="599" t="s">
        <v>227</v>
      </c>
      <c r="L566" s="598" t="s">
        <v>7427</v>
      </c>
    </row>
    <row r="567" spans="1:13" x14ac:dyDescent="0.2">
      <c r="A567" s="597" t="s">
        <v>216</v>
      </c>
      <c r="B567" s="597" t="s">
        <v>221</v>
      </c>
      <c r="C567" s="598" t="s">
        <v>7377</v>
      </c>
      <c r="D567" s="599">
        <v>45215</v>
      </c>
      <c r="E567" s="599">
        <v>45216</v>
      </c>
      <c r="F567" s="600">
        <f t="shared" si="31"/>
        <v>0</v>
      </c>
      <c r="G567" s="584">
        <v>0</v>
      </c>
      <c r="H567" s="594">
        <f t="shared" si="30"/>
        <v>0</v>
      </c>
      <c r="I567" s="601">
        <v>1557.0509999999999</v>
      </c>
      <c r="J567" s="599">
        <f t="shared" si="32"/>
        <v>45215</v>
      </c>
      <c r="K567" s="599" t="s">
        <v>227</v>
      </c>
      <c r="L567" s="598" t="s">
        <v>7426</v>
      </c>
    </row>
    <row r="568" spans="1:13" x14ac:dyDescent="0.2">
      <c r="A568" s="136" t="s">
        <v>216</v>
      </c>
      <c r="B568" s="136" t="s">
        <v>1451</v>
      </c>
      <c r="C568" s="592" t="s">
        <v>7373</v>
      </c>
      <c r="D568" s="590">
        <v>45215</v>
      </c>
      <c r="F568" s="596">
        <f t="shared" si="31"/>
        <v>63360</v>
      </c>
      <c r="G568" s="584">
        <v>1</v>
      </c>
      <c r="H568" s="594">
        <f t="shared" si="30"/>
        <v>1</v>
      </c>
      <c r="I568" s="591">
        <v>63360</v>
      </c>
      <c r="J568" s="590">
        <f t="shared" si="32"/>
        <v>45215</v>
      </c>
      <c r="K568" s="590" t="s">
        <v>227</v>
      </c>
      <c r="L568" s="592" t="s">
        <v>7422</v>
      </c>
      <c r="M568" s="609" t="s">
        <v>8000</v>
      </c>
    </row>
    <row r="569" spans="1:13" x14ac:dyDescent="0.2">
      <c r="A569" s="136" t="s">
        <v>216</v>
      </c>
      <c r="B569" s="136" t="s">
        <v>1451</v>
      </c>
      <c r="C569" s="592" t="s">
        <v>7372</v>
      </c>
      <c r="D569" s="590">
        <v>45215</v>
      </c>
      <c r="F569" s="596">
        <f t="shared" si="31"/>
        <v>0</v>
      </c>
      <c r="G569" s="584">
        <v>0</v>
      </c>
      <c r="H569" s="594">
        <f t="shared" si="30"/>
        <v>1</v>
      </c>
      <c r="I569" s="591">
        <v>64362.934999999998</v>
      </c>
      <c r="J569" s="590">
        <f t="shared" si="32"/>
        <v>45215</v>
      </c>
      <c r="K569" s="590" t="s">
        <v>227</v>
      </c>
      <c r="L569" s="592" t="s">
        <v>7421</v>
      </c>
      <c r="M569" s="609" t="s">
        <v>8000</v>
      </c>
    </row>
    <row r="570" spans="1:13" x14ac:dyDescent="0.2">
      <c r="A570" s="136" t="s">
        <v>216</v>
      </c>
      <c r="B570" s="136" t="s">
        <v>2389</v>
      </c>
      <c r="C570" s="592" t="s">
        <v>7371</v>
      </c>
      <c r="D570" s="590">
        <v>45215</v>
      </c>
      <c r="F570" s="596">
        <f t="shared" si="31"/>
        <v>0</v>
      </c>
      <c r="G570" s="584">
        <v>0</v>
      </c>
      <c r="H570" s="594">
        <f t="shared" ref="H570:H633" si="33">IF(E570="",1,0)</f>
        <v>1</v>
      </c>
      <c r="I570" s="591">
        <v>14827</v>
      </c>
      <c r="J570" s="590">
        <f t="shared" si="32"/>
        <v>45215</v>
      </c>
      <c r="K570" s="590" t="s">
        <v>227</v>
      </c>
      <c r="L570" s="592" t="s">
        <v>7420</v>
      </c>
    </row>
    <row r="571" spans="1:13" x14ac:dyDescent="0.2">
      <c r="A571" s="136" t="s">
        <v>216</v>
      </c>
      <c r="B571" s="136" t="s">
        <v>2382</v>
      </c>
      <c r="C571" s="592" t="s">
        <v>7370</v>
      </c>
      <c r="D571" s="590">
        <v>45215</v>
      </c>
      <c r="F571" s="596">
        <f t="shared" si="31"/>
        <v>0</v>
      </c>
      <c r="G571" s="584">
        <v>0</v>
      </c>
      <c r="H571" s="594">
        <f t="shared" si="33"/>
        <v>1</v>
      </c>
      <c r="I571" s="591">
        <v>1720.4</v>
      </c>
      <c r="J571" s="590">
        <f t="shared" si="32"/>
        <v>45215</v>
      </c>
      <c r="K571" s="590" t="s">
        <v>227</v>
      </c>
      <c r="L571" s="592" t="s">
        <v>7419</v>
      </c>
    </row>
    <row r="572" spans="1:13" x14ac:dyDescent="0.2">
      <c r="A572" s="136" t="s">
        <v>216</v>
      </c>
      <c r="B572" s="136" t="s">
        <v>2097</v>
      </c>
      <c r="C572" s="592" t="s">
        <v>7369</v>
      </c>
      <c r="D572" s="590">
        <v>45216</v>
      </c>
      <c r="F572" s="596">
        <f t="shared" si="31"/>
        <v>0</v>
      </c>
      <c r="G572" s="584">
        <v>0</v>
      </c>
      <c r="H572" s="594">
        <f t="shared" si="33"/>
        <v>1</v>
      </c>
      <c r="I572" s="591">
        <v>121.76</v>
      </c>
      <c r="J572" s="590">
        <f t="shared" si="32"/>
        <v>45216</v>
      </c>
      <c r="K572" s="590" t="s">
        <v>227</v>
      </c>
      <c r="L572" s="592" t="s">
        <v>7418</v>
      </c>
    </row>
    <row r="573" spans="1:13" x14ac:dyDescent="0.2">
      <c r="A573" s="136" t="s">
        <v>216</v>
      </c>
      <c r="B573" s="136" t="s">
        <v>602</v>
      </c>
      <c r="C573" s="592" t="s">
        <v>7368</v>
      </c>
      <c r="D573" s="590">
        <v>45217</v>
      </c>
      <c r="F573" s="596">
        <f t="shared" si="31"/>
        <v>0</v>
      </c>
      <c r="G573" s="584">
        <v>0</v>
      </c>
      <c r="H573" s="594">
        <f t="shared" si="33"/>
        <v>1</v>
      </c>
      <c r="I573" s="591">
        <v>47591.046999999999</v>
      </c>
      <c r="J573" s="590">
        <f t="shared" si="32"/>
        <v>45217</v>
      </c>
      <c r="K573" s="590" t="s">
        <v>227</v>
      </c>
      <c r="L573" s="592" t="s">
        <v>7417</v>
      </c>
      <c r="M573" s="609" t="s">
        <v>8000</v>
      </c>
    </row>
    <row r="574" spans="1:13" x14ac:dyDescent="0.2">
      <c r="A574" s="136" t="s">
        <v>216</v>
      </c>
      <c r="B574" s="136" t="s">
        <v>295</v>
      </c>
      <c r="C574" s="592" t="s">
        <v>7367</v>
      </c>
      <c r="D574" s="590">
        <v>45217</v>
      </c>
      <c r="F574" s="596">
        <f t="shared" si="31"/>
        <v>0</v>
      </c>
      <c r="G574" s="584">
        <v>0</v>
      </c>
      <c r="H574" s="594">
        <f t="shared" si="33"/>
        <v>1</v>
      </c>
      <c r="I574" s="591">
        <v>188276.921</v>
      </c>
      <c r="J574" s="590">
        <v>45230</v>
      </c>
      <c r="K574" s="590" t="s">
        <v>227</v>
      </c>
      <c r="L574" s="592" t="s">
        <v>7416</v>
      </c>
      <c r="M574" s="609" t="s">
        <v>8000</v>
      </c>
    </row>
    <row r="575" spans="1:13" x14ac:dyDescent="0.2">
      <c r="A575" s="136" t="s">
        <v>216</v>
      </c>
      <c r="B575" s="136" t="s">
        <v>1316</v>
      </c>
      <c r="C575" s="592" t="s">
        <v>7366</v>
      </c>
      <c r="D575" s="590">
        <v>45218</v>
      </c>
      <c r="F575" s="596">
        <f t="shared" si="31"/>
        <v>0</v>
      </c>
      <c r="G575" s="584">
        <v>0</v>
      </c>
      <c r="H575" s="594">
        <f t="shared" si="33"/>
        <v>1</v>
      </c>
      <c r="I575" s="591">
        <v>203170.34</v>
      </c>
      <c r="J575" s="590">
        <v>45224</v>
      </c>
      <c r="K575" s="590" t="s">
        <v>227</v>
      </c>
      <c r="L575" s="592" t="s">
        <v>7415</v>
      </c>
    </row>
    <row r="576" spans="1:13" x14ac:dyDescent="0.2">
      <c r="A576" s="136" t="s">
        <v>216</v>
      </c>
      <c r="B576" s="136" t="s">
        <v>7430</v>
      </c>
      <c r="C576" s="592" t="s">
        <v>7364</v>
      </c>
      <c r="D576" s="590">
        <v>45218</v>
      </c>
      <c r="F576" s="596">
        <f t="shared" si="31"/>
        <v>0</v>
      </c>
      <c r="G576" s="584">
        <v>0</v>
      </c>
      <c r="H576" s="594">
        <f t="shared" si="33"/>
        <v>1</v>
      </c>
      <c r="I576" s="591">
        <v>5526.8590000000004</v>
      </c>
      <c r="J576" s="590">
        <f t="shared" ref="J576:J606" si="34">D576</f>
        <v>45218</v>
      </c>
      <c r="K576" s="590" t="s">
        <v>227</v>
      </c>
      <c r="L576" s="592" t="s">
        <v>7413</v>
      </c>
    </row>
    <row r="577" spans="1:13" x14ac:dyDescent="0.2">
      <c r="A577" s="136" t="s">
        <v>216</v>
      </c>
      <c r="B577" s="136" t="s">
        <v>1453</v>
      </c>
      <c r="C577" s="592" t="s">
        <v>7363</v>
      </c>
      <c r="D577" s="590">
        <v>45218</v>
      </c>
      <c r="F577" s="596">
        <f t="shared" si="31"/>
        <v>0</v>
      </c>
      <c r="G577" s="584">
        <v>0</v>
      </c>
      <c r="H577" s="594">
        <f t="shared" si="33"/>
        <v>1</v>
      </c>
      <c r="I577" s="591">
        <v>523.29999999999995</v>
      </c>
      <c r="J577" s="590">
        <f t="shared" si="34"/>
        <v>45218</v>
      </c>
      <c r="K577" s="590" t="s">
        <v>227</v>
      </c>
      <c r="L577" s="592" t="s">
        <v>7412</v>
      </c>
    </row>
    <row r="578" spans="1:13" x14ac:dyDescent="0.2">
      <c r="A578" s="136" t="s">
        <v>216</v>
      </c>
      <c r="B578" s="136" t="s">
        <v>1453</v>
      </c>
      <c r="C578" s="592" t="s">
        <v>7361</v>
      </c>
      <c r="D578" s="590">
        <v>45218</v>
      </c>
      <c r="F578" s="596">
        <f t="shared" ref="F578:F641" si="35">SUM(I578*G578)</f>
        <v>0</v>
      </c>
      <c r="G578" s="584">
        <v>0</v>
      </c>
      <c r="H578" s="594">
        <f t="shared" si="33"/>
        <v>1</v>
      </c>
      <c r="I578" s="591">
        <v>912.6</v>
      </c>
      <c r="J578" s="590">
        <f t="shared" si="34"/>
        <v>45218</v>
      </c>
      <c r="K578" s="590" t="s">
        <v>227</v>
      </c>
      <c r="L578" s="592" t="s">
        <v>7411</v>
      </c>
    </row>
    <row r="579" spans="1:13" x14ac:dyDescent="0.2">
      <c r="A579" s="136" t="s">
        <v>216</v>
      </c>
      <c r="B579" s="136" t="s">
        <v>1315</v>
      </c>
      <c r="C579" s="592" t="s">
        <v>7360</v>
      </c>
      <c r="D579" s="590">
        <v>45218</v>
      </c>
      <c r="F579" s="596">
        <f t="shared" si="35"/>
        <v>0</v>
      </c>
      <c r="G579" s="584">
        <v>0</v>
      </c>
      <c r="H579" s="594">
        <f t="shared" si="33"/>
        <v>1</v>
      </c>
      <c r="I579" s="591">
        <v>780.10400000000004</v>
      </c>
      <c r="J579" s="590">
        <f t="shared" si="34"/>
        <v>45218</v>
      </c>
      <c r="K579" s="590" t="s">
        <v>227</v>
      </c>
      <c r="L579" s="592" t="s">
        <v>7410</v>
      </c>
    </row>
    <row r="580" spans="1:13" x14ac:dyDescent="0.2">
      <c r="A580" s="136" t="s">
        <v>216</v>
      </c>
      <c r="B580" s="136" t="s">
        <v>7431</v>
      </c>
      <c r="C580" s="592" t="s">
        <v>7359</v>
      </c>
      <c r="D580" s="590">
        <v>45218</v>
      </c>
      <c r="F580" s="596">
        <f t="shared" si="35"/>
        <v>0</v>
      </c>
      <c r="G580" s="584">
        <v>0</v>
      </c>
      <c r="H580" s="594">
        <f t="shared" si="33"/>
        <v>1</v>
      </c>
      <c r="I580" s="591">
        <v>611</v>
      </c>
      <c r="J580" s="590">
        <f t="shared" si="34"/>
        <v>45218</v>
      </c>
      <c r="K580" s="590" t="s">
        <v>227</v>
      </c>
      <c r="L580" s="592" t="s">
        <v>7409</v>
      </c>
    </row>
    <row r="581" spans="1:13" x14ac:dyDescent="0.2">
      <c r="A581" s="136" t="s">
        <v>216</v>
      </c>
      <c r="B581" s="136" t="s">
        <v>2071</v>
      </c>
      <c r="C581" s="592" t="s">
        <v>7358</v>
      </c>
      <c r="D581" s="590">
        <v>45218</v>
      </c>
      <c r="F581" s="596">
        <f t="shared" si="35"/>
        <v>0</v>
      </c>
      <c r="G581" s="584">
        <v>0</v>
      </c>
      <c r="H581" s="594">
        <f t="shared" si="33"/>
        <v>1</v>
      </c>
      <c r="I581" s="591">
        <v>1065.4380000000001</v>
      </c>
      <c r="J581" s="590">
        <f t="shared" si="34"/>
        <v>45218</v>
      </c>
      <c r="K581" s="590" t="s">
        <v>227</v>
      </c>
      <c r="L581" s="592" t="s">
        <v>7408</v>
      </c>
    </row>
    <row r="582" spans="1:13" x14ac:dyDescent="0.2">
      <c r="A582" s="136" t="s">
        <v>216</v>
      </c>
      <c r="B582" s="136" t="s">
        <v>2096</v>
      </c>
      <c r="C582" s="592" t="s">
        <v>7357</v>
      </c>
      <c r="D582" s="590">
        <v>45218</v>
      </c>
      <c r="F582" s="596">
        <f t="shared" si="35"/>
        <v>0</v>
      </c>
      <c r="G582" s="584">
        <v>0</v>
      </c>
      <c r="H582" s="594">
        <f t="shared" si="33"/>
        <v>1</v>
      </c>
      <c r="I582" s="591">
        <v>5474.4430000000002</v>
      </c>
      <c r="J582" s="590">
        <f t="shared" si="34"/>
        <v>45218</v>
      </c>
      <c r="K582" s="590" t="s">
        <v>227</v>
      </c>
      <c r="L582" s="592" t="s">
        <v>7407</v>
      </c>
    </row>
    <row r="583" spans="1:13" x14ac:dyDescent="0.2">
      <c r="A583" s="136" t="s">
        <v>216</v>
      </c>
      <c r="B583" s="136" t="s">
        <v>7430</v>
      </c>
      <c r="C583" s="592" t="s">
        <v>7355</v>
      </c>
      <c r="D583" s="590">
        <v>45218</v>
      </c>
      <c r="F583" s="596">
        <f t="shared" si="35"/>
        <v>0</v>
      </c>
      <c r="G583" s="584">
        <v>0</v>
      </c>
      <c r="H583" s="594">
        <f t="shared" si="33"/>
        <v>1</v>
      </c>
      <c r="I583" s="591">
        <v>5396.518</v>
      </c>
      <c r="J583" s="590">
        <f t="shared" si="34"/>
        <v>45218</v>
      </c>
      <c r="K583" s="590" t="s">
        <v>227</v>
      </c>
      <c r="L583" s="592" t="s">
        <v>7406</v>
      </c>
    </row>
    <row r="584" spans="1:13" x14ac:dyDescent="0.2">
      <c r="A584" s="136" t="s">
        <v>216</v>
      </c>
      <c r="B584" s="136" t="s">
        <v>580</v>
      </c>
      <c r="C584" s="592" t="s">
        <v>7354</v>
      </c>
      <c r="D584" s="590">
        <v>45218</v>
      </c>
      <c r="F584" s="596">
        <f t="shared" si="35"/>
        <v>0</v>
      </c>
      <c r="G584" s="584">
        <v>0</v>
      </c>
      <c r="H584" s="594">
        <f t="shared" si="33"/>
        <v>1</v>
      </c>
      <c r="I584" s="591">
        <v>14336.111000000001</v>
      </c>
      <c r="J584" s="590">
        <f t="shared" si="34"/>
        <v>45218</v>
      </c>
      <c r="K584" s="590" t="s">
        <v>227</v>
      </c>
      <c r="L584" s="592" t="s">
        <v>7405</v>
      </c>
      <c r="M584" s="609" t="s">
        <v>8000</v>
      </c>
    </row>
    <row r="585" spans="1:13" x14ac:dyDescent="0.2">
      <c r="A585" s="136" t="s">
        <v>216</v>
      </c>
      <c r="B585" s="136" t="s">
        <v>580</v>
      </c>
      <c r="C585" s="592" t="s">
        <v>7353</v>
      </c>
      <c r="D585" s="590">
        <v>45218</v>
      </c>
      <c r="F585" s="596">
        <f t="shared" si="35"/>
        <v>0</v>
      </c>
      <c r="G585" s="584">
        <v>0</v>
      </c>
      <c r="H585" s="594">
        <f t="shared" si="33"/>
        <v>1</v>
      </c>
      <c r="I585" s="591">
        <v>16654.612000000001</v>
      </c>
      <c r="J585" s="590">
        <f t="shared" si="34"/>
        <v>45218</v>
      </c>
      <c r="K585" s="590" t="s">
        <v>227</v>
      </c>
      <c r="L585" s="592" t="s">
        <v>7404</v>
      </c>
      <c r="M585" s="609" t="s">
        <v>8000</v>
      </c>
    </row>
    <row r="586" spans="1:13" x14ac:dyDescent="0.2">
      <c r="A586" s="136" t="s">
        <v>216</v>
      </c>
      <c r="B586" s="136" t="s">
        <v>1447</v>
      </c>
      <c r="C586" s="592" t="s">
        <v>7352</v>
      </c>
      <c r="D586" s="590">
        <v>45218</v>
      </c>
      <c r="F586" s="596">
        <f t="shared" si="35"/>
        <v>0</v>
      </c>
      <c r="G586" s="584">
        <v>0</v>
      </c>
      <c r="H586" s="594">
        <f t="shared" si="33"/>
        <v>1</v>
      </c>
      <c r="I586" s="591">
        <v>1179.0899999999999</v>
      </c>
      <c r="J586" s="590">
        <f t="shared" si="34"/>
        <v>45218</v>
      </c>
      <c r="K586" s="590" t="s">
        <v>227</v>
      </c>
      <c r="L586" s="592" t="s">
        <v>7403</v>
      </c>
    </row>
    <row r="587" spans="1:13" x14ac:dyDescent="0.2">
      <c r="A587" s="136" t="s">
        <v>216</v>
      </c>
      <c r="B587" s="136" t="s">
        <v>2086</v>
      </c>
      <c r="C587" s="592" t="s">
        <v>7351</v>
      </c>
      <c r="D587" s="590">
        <v>45218</v>
      </c>
      <c r="F587" s="596">
        <f t="shared" si="35"/>
        <v>0</v>
      </c>
      <c r="G587" s="584">
        <v>0</v>
      </c>
      <c r="H587" s="594">
        <f t="shared" si="33"/>
        <v>1</v>
      </c>
      <c r="I587" s="591">
        <v>1664.2909999999999</v>
      </c>
      <c r="J587" s="590">
        <f t="shared" si="34"/>
        <v>45218</v>
      </c>
      <c r="K587" s="590" t="s">
        <v>227</v>
      </c>
      <c r="L587" s="592" t="s">
        <v>7402</v>
      </c>
    </row>
    <row r="588" spans="1:13" x14ac:dyDescent="0.2">
      <c r="A588" s="136" t="s">
        <v>216</v>
      </c>
      <c r="B588" s="136" t="s">
        <v>2092</v>
      </c>
      <c r="C588" s="592" t="s">
        <v>7348</v>
      </c>
      <c r="D588" s="590">
        <v>45218</v>
      </c>
      <c r="F588" s="596">
        <f t="shared" si="35"/>
        <v>0</v>
      </c>
      <c r="G588" s="584">
        <v>0</v>
      </c>
      <c r="H588" s="594">
        <f t="shared" si="33"/>
        <v>1</v>
      </c>
      <c r="I588" s="591">
        <v>5896.23</v>
      </c>
      <c r="J588" s="590">
        <f t="shared" si="34"/>
        <v>45218</v>
      </c>
      <c r="K588" s="590" t="s">
        <v>227</v>
      </c>
      <c r="L588" s="592" t="s">
        <v>7401</v>
      </c>
    </row>
    <row r="589" spans="1:13" x14ac:dyDescent="0.2">
      <c r="A589" s="136" t="s">
        <v>216</v>
      </c>
      <c r="B589" s="136" t="s">
        <v>1306</v>
      </c>
      <c r="C589" s="592" t="s">
        <v>7347</v>
      </c>
      <c r="D589" s="590">
        <v>45218</v>
      </c>
      <c r="F589" s="596">
        <f t="shared" si="35"/>
        <v>0</v>
      </c>
      <c r="G589" s="584">
        <v>0</v>
      </c>
      <c r="H589" s="594">
        <f t="shared" si="33"/>
        <v>1</v>
      </c>
      <c r="I589" s="591">
        <v>8611.84</v>
      </c>
      <c r="J589" s="590">
        <f t="shared" si="34"/>
        <v>45218</v>
      </c>
      <c r="K589" s="590" t="s">
        <v>227</v>
      </c>
      <c r="L589" s="592" t="s">
        <v>7400</v>
      </c>
    </row>
    <row r="590" spans="1:13" x14ac:dyDescent="0.2">
      <c r="A590" s="136" t="s">
        <v>216</v>
      </c>
      <c r="B590" s="136" t="s">
        <v>385</v>
      </c>
      <c r="C590" s="592" t="s">
        <v>7346</v>
      </c>
      <c r="D590" s="590">
        <v>45218</v>
      </c>
      <c r="F590" s="596">
        <f t="shared" si="35"/>
        <v>170</v>
      </c>
      <c r="G590" s="584">
        <v>1</v>
      </c>
      <c r="H590" s="594">
        <f t="shared" si="33"/>
        <v>1</v>
      </c>
      <c r="I590" s="591">
        <v>170</v>
      </c>
      <c r="J590" s="590">
        <f t="shared" si="34"/>
        <v>45218</v>
      </c>
      <c r="K590" s="590" t="s">
        <v>227</v>
      </c>
      <c r="L590" s="592" t="s">
        <v>7399</v>
      </c>
    </row>
    <row r="591" spans="1:13" x14ac:dyDescent="0.2">
      <c r="A591" s="136" t="s">
        <v>216</v>
      </c>
      <c r="B591" s="136" t="s">
        <v>2748</v>
      </c>
      <c r="C591" s="592" t="s">
        <v>7344</v>
      </c>
      <c r="D591" s="590">
        <v>45218</v>
      </c>
      <c r="F591" s="596">
        <f t="shared" si="35"/>
        <v>0</v>
      </c>
      <c r="G591" s="584">
        <v>0</v>
      </c>
      <c r="H591" s="594">
        <f t="shared" si="33"/>
        <v>1</v>
      </c>
      <c r="I591" s="591">
        <v>3164.826</v>
      </c>
      <c r="J591" s="590">
        <f t="shared" si="34"/>
        <v>45218</v>
      </c>
      <c r="K591" s="590" t="s">
        <v>227</v>
      </c>
      <c r="L591" s="592" t="s">
        <v>7398</v>
      </c>
    </row>
    <row r="592" spans="1:13" x14ac:dyDescent="0.2">
      <c r="A592" s="136" t="s">
        <v>216</v>
      </c>
      <c r="B592" s="136" t="s">
        <v>2080</v>
      </c>
      <c r="C592" s="592" t="s">
        <v>7343</v>
      </c>
      <c r="D592" s="590">
        <v>45218</v>
      </c>
      <c r="F592" s="596">
        <f t="shared" si="35"/>
        <v>0</v>
      </c>
      <c r="G592" s="584">
        <v>0</v>
      </c>
      <c r="H592" s="594">
        <f t="shared" si="33"/>
        <v>1</v>
      </c>
      <c r="I592" s="591">
        <v>321</v>
      </c>
      <c r="J592" s="590">
        <f t="shared" si="34"/>
        <v>45218</v>
      </c>
      <c r="K592" s="590" t="s">
        <v>227</v>
      </c>
      <c r="L592" s="592" t="s">
        <v>7397</v>
      </c>
    </row>
    <row r="593" spans="1:13" x14ac:dyDescent="0.2">
      <c r="A593" s="136" t="s">
        <v>216</v>
      </c>
      <c r="B593" s="136" t="s">
        <v>2384</v>
      </c>
      <c r="C593" s="592" t="s">
        <v>7341</v>
      </c>
      <c r="D593" s="590">
        <v>45218</v>
      </c>
      <c r="F593" s="596">
        <f t="shared" si="35"/>
        <v>0</v>
      </c>
      <c r="G593" s="584">
        <v>0</v>
      </c>
      <c r="H593" s="594">
        <f t="shared" si="33"/>
        <v>1</v>
      </c>
      <c r="I593" s="591">
        <v>5594.6090000000004</v>
      </c>
      <c r="J593" s="590">
        <f t="shared" si="34"/>
        <v>45218</v>
      </c>
      <c r="K593" s="590" t="s">
        <v>227</v>
      </c>
      <c r="L593" s="592" t="s">
        <v>7396</v>
      </c>
    </row>
    <row r="594" spans="1:13" x14ac:dyDescent="0.2">
      <c r="A594" s="136" t="s">
        <v>216</v>
      </c>
      <c r="B594" s="136" t="s">
        <v>1452</v>
      </c>
      <c r="C594" s="592" t="s">
        <v>7339</v>
      </c>
      <c r="D594" s="590">
        <v>45218</v>
      </c>
      <c r="F594" s="596">
        <f t="shared" si="35"/>
        <v>0</v>
      </c>
      <c r="G594" s="584">
        <v>0</v>
      </c>
      <c r="H594" s="594">
        <f t="shared" si="33"/>
        <v>1</v>
      </c>
      <c r="I594" s="591">
        <v>832.43399999999997</v>
      </c>
      <c r="J594" s="590">
        <f t="shared" si="34"/>
        <v>45218</v>
      </c>
      <c r="K594" s="590" t="s">
        <v>227</v>
      </c>
      <c r="L594" s="592" t="s">
        <v>7395</v>
      </c>
    </row>
    <row r="595" spans="1:13" x14ac:dyDescent="0.2">
      <c r="A595" s="136" t="s">
        <v>216</v>
      </c>
      <c r="B595" s="136" t="s">
        <v>2078</v>
      </c>
      <c r="C595" s="592" t="s">
        <v>7338</v>
      </c>
      <c r="D595" s="590">
        <v>45218</v>
      </c>
      <c r="F595" s="596">
        <f t="shared" si="35"/>
        <v>0</v>
      </c>
      <c r="G595" s="584">
        <v>0</v>
      </c>
      <c r="H595" s="594">
        <f t="shared" si="33"/>
        <v>1</v>
      </c>
      <c r="I595" s="591">
        <v>241.33199999999999</v>
      </c>
      <c r="J595" s="590">
        <f t="shared" si="34"/>
        <v>45218</v>
      </c>
      <c r="K595" s="590" t="s">
        <v>227</v>
      </c>
      <c r="L595" s="592" t="s">
        <v>7394</v>
      </c>
    </row>
    <row r="596" spans="1:13" x14ac:dyDescent="0.2">
      <c r="A596" s="136" t="s">
        <v>216</v>
      </c>
      <c r="B596" s="136" t="s">
        <v>602</v>
      </c>
      <c r="C596" s="592" t="s">
        <v>7336</v>
      </c>
      <c r="D596" s="590">
        <v>45218</v>
      </c>
      <c r="F596" s="596">
        <f t="shared" si="35"/>
        <v>0</v>
      </c>
      <c r="G596" s="584">
        <v>0</v>
      </c>
      <c r="H596" s="594">
        <f t="shared" si="33"/>
        <v>1</v>
      </c>
      <c r="I596" s="591">
        <v>27850.920999999998</v>
      </c>
      <c r="J596" s="590">
        <f t="shared" si="34"/>
        <v>45218</v>
      </c>
      <c r="K596" s="590" t="s">
        <v>227</v>
      </c>
      <c r="L596" s="592" t="s">
        <v>7393</v>
      </c>
      <c r="M596" s="609" t="s">
        <v>8000</v>
      </c>
    </row>
    <row r="597" spans="1:13" x14ac:dyDescent="0.2">
      <c r="A597" s="136" t="s">
        <v>216</v>
      </c>
      <c r="B597" s="136" t="s">
        <v>1227</v>
      </c>
      <c r="C597" s="592" t="s">
        <v>7334</v>
      </c>
      <c r="D597" s="590">
        <v>45218</v>
      </c>
      <c r="F597" s="596">
        <f t="shared" si="35"/>
        <v>0</v>
      </c>
      <c r="G597" s="584">
        <v>0</v>
      </c>
      <c r="H597" s="594">
        <f t="shared" si="33"/>
        <v>1</v>
      </c>
      <c r="I597" s="591">
        <v>155.69999999999999</v>
      </c>
      <c r="J597" s="590">
        <f t="shared" si="34"/>
        <v>45218</v>
      </c>
      <c r="K597" s="590" t="s">
        <v>227</v>
      </c>
      <c r="L597" s="592" t="s">
        <v>7392</v>
      </c>
    </row>
    <row r="598" spans="1:13" x14ac:dyDescent="0.2">
      <c r="A598" s="136" t="s">
        <v>216</v>
      </c>
      <c r="B598" s="136" t="s">
        <v>1274</v>
      </c>
      <c r="C598" s="592" t="s">
        <v>7333</v>
      </c>
      <c r="D598" s="590">
        <v>45218</v>
      </c>
      <c r="F598" s="596">
        <f t="shared" si="35"/>
        <v>0</v>
      </c>
      <c r="G598" s="584">
        <v>0</v>
      </c>
      <c r="H598" s="594">
        <f t="shared" si="33"/>
        <v>1</v>
      </c>
      <c r="I598" s="591">
        <v>4641.16</v>
      </c>
      <c r="J598" s="590">
        <f t="shared" si="34"/>
        <v>45218</v>
      </c>
      <c r="K598" s="590" t="s">
        <v>227</v>
      </c>
      <c r="L598" s="592" t="s">
        <v>7391</v>
      </c>
    </row>
    <row r="599" spans="1:13" x14ac:dyDescent="0.2">
      <c r="A599" s="136" t="s">
        <v>216</v>
      </c>
      <c r="B599" s="136" t="s">
        <v>1312</v>
      </c>
      <c r="C599" s="592" t="s">
        <v>7330</v>
      </c>
      <c r="D599" s="590">
        <v>45218</v>
      </c>
      <c r="F599" s="596">
        <f t="shared" si="35"/>
        <v>0</v>
      </c>
      <c r="G599" s="584">
        <v>0</v>
      </c>
      <c r="H599" s="594">
        <f t="shared" si="33"/>
        <v>1</v>
      </c>
      <c r="I599" s="591">
        <v>2008.52</v>
      </c>
      <c r="J599" s="590">
        <f t="shared" si="34"/>
        <v>45218</v>
      </c>
      <c r="K599" s="590" t="s">
        <v>227</v>
      </c>
      <c r="L599" s="592" t="s">
        <v>7390</v>
      </c>
    </row>
    <row r="600" spans="1:13" x14ac:dyDescent="0.2">
      <c r="A600" s="136" t="s">
        <v>216</v>
      </c>
      <c r="B600" s="136" t="s">
        <v>1752</v>
      </c>
      <c r="C600" s="592" t="s">
        <v>7329</v>
      </c>
      <c r="D600" s="590">
        <v>45218</v>
      </c>
      <c r="F600" s="596">
        <f t="shared" si="35"/>
        <v>0</v>
      </c>
      <c r="G600" s="584">
        <v>0</v>
      </c>
      <c r="H600" s="594">
        <f t="shared" si="33"/>
        <v>1</v>
      </c>
      <c r="I600" s="591">
        <v>860</v>
      </c>
      <c r="J600" s="590">
        <f t="shared" si="34"/>
        <v>45218</v>
      </c>
      <c r="K600" s="590" t="s">
        <v>227</v>
      </c>
      <c r="L600" s="592" t="s">
        <v>7389</v>
      </c>
    </row>
    <row r="601" spans="1:13" x14ac:dyDescent="0.2">
      <c r="A601" s="136" t="s">
        <v>216</v>
      </c>
      <c r="B601" s="136" t="s">
        <v>2075</v>
      </c>
      <c r="C601" s="592" t="s">
        <v>7328</v>
      </c>
      <c r="D601" s="590">
        <v>45218</v>
      </c>
      <c r="F601" s="596">
        <f t="shared" si="35"/>
        <v>114.883</v>
      </c>
      <c r="G601" s="584">
        <v>1</v>
      </c>
      <c r="H601" s="594">
        <f t="shared" si="33"/>
        <v>1</v>
      </c>
      <c r="I601" s="591">
        <v>114.883</v>
      </c>
      <c r="J601" s="590">
        <f t="shared" si="34"/>
        <v>45218</v>
      </c>
      <c r="K601" s="590" t="s">
        <v>227</v>
      </c>
      <c r="L601" s="592" t="s">
        <v>7388</v>
      </c>
    </row>
    <row r="602" spans="1:13" x14ac:dyDescent="0.2">
      <c r="A602" s="136" t="s">
        <v>216</v>
      </c>
      <c r="B602" s="136" t="s">
        <v>1834</v>
      </c>
      <c r="C602" s="592" t="s">
        <v>7326</v>
      </c>
      <c r="D602" s="590">
        <v>45218</v>
      </c>
      <c r="F602" s="596">
        <f t="shared" si="35"/>
        <v>0</v>
      </c>
      <c r="G602" s="584">
        <v>0</v>
      </c>
      <c r="H602" s="594">
        <f t="shared" si="33"/>
        <v>1</v>
      </c>
      <c r="I602" s="591">
        <v>417.40499999999997</v>
      </c>
      <c r="J602" s="590">
        <f t="shared" si="34"/>
        <v>45218</v>
      </c>
      <c r="K602" s="590" t="s">
        <v>227</v>
      </c>
      <c r="L602" s="592" t="s">
        <v>7387</v>
      </c>
    </row>
    <row r="603" spans="1:13" x14ac:dyDescent="0.2">
      <c r="A603" s="136" t="s">
        <v>216</v>
      </c>
      <c r="B603" s="136" t="s">
        <v>1204</v>
      </c>
      <c r="C603" s="592" t="s">
        <v>7325</v>
      </c>
      <c r="D603" s="590">
        <v>45218</v>
      </c>
      <c r="F603" s="596">
        <f t="shared" si="35"/>
        <v>0</v>
      </c>
      <c r="G603" s="584">
        <v>0</v>
      </c>
      <c r="H603" s="594">
        <f t="shared" si="33"/>
        <v>1</v>
      </c>
      <c r="I603" s="591">
        <v>2187.31</v>
      </c>
      <c r="J603" s="590">
        <f t="shared" si="34"/>
        <v>45218</v>
      </c>
      <c r="K603" s="590" t="s">
        <v>227</v>
      </c>
      <c r="L603" s="592" t="s">
        <v>7386</v>
      </c>
    </row>
    <row r="604" spans="1:13" x14ac:dyDescent="0.2">
      <c r="A604" s="597" t="s">
        <v>216</v>
      </c>
      <c r="B604" s="597" t="s">
        <v>2383</v>
      </c>
      <c r="C604" s="598" t="s">
        <v>7324</v>
      </c>
      <c r="D604" s="599">
        <v>45219</v>
      </c>
      <c r="E604" s="599"/>
      <c r="F604" s="600">
        <f t="shared" si="35"/>
        <v>0</v>
      </c>
      <c r="G604" s="584">
        <v>1</v>
      </c>
      <c r="H604" s="594">
        <f t="shared" si="33"/>
        <v>1</v>
      </c>
      <c r="I604" s="601">
        <v>0</v>
      </c>
      <c r="J604" s="599">
        <f t="shared" si="34"/>
        <v>45219</v>
      </c>
      <c r="K604" s="599" t="s">
        <v>227</v>
      </c>
      <c r="L604" s="598" t="s">
        <v>7385</v>
      </c>
    </row>
    <row r="605" spans="1:13" x14ac:dyDescent="0.2">
      <c r="A605" s="597" t="s">
        <v>216</v>
      </c>
      <c r="B605" s="597" t="s">
        <v>221</v>
      </c>
      <c r="C605" s="598" t="s">
        <v>7323</v>
      </c>
      <c r="D605" s="599">
        <v>45219</v>
      </c>
      <c r="E605" s="599"/>
      <c r="F605" s="600">
        <f t="shared" si="35"/>
        <v>0</v>
      </c>
      <c r="G605" s="584">
        <v>0</v>
      </c>
      <c r="H605" s="594">
        <f t="shared" si="33"/>
        <v>1</v>
      </c>
      <c r="I605" s="601">
        <v>11067.489</v>
      </c>
      <c r="J605" s="599">
        <f t="shared" si="34"/>
        <v>45219</v>
      </c>
      <c r="K605" s="599" t="s">
        <v>227</v>
      </c>
      <c r="L605" s="598" t="s">
        <v>7384</v>
      </c>
    </row>
    <row r="606" spans="1:13" x14ac:dyDescent="0.2">
      <c r="A606" s="136" t="s">
        <v>216</v>
      </c>
      <c r="B606" s="136" t="s">
        <v>1205</v>
      </c>
      <c r="C606" s="592" t="s">
        <v>7322</v>
      </c>
      <c r="D606" s="590">
        <v>45219</v>
      </c>
      <c r="F606" s="596">
        <f t="shared" si="35"/>
        <v>0</v>
      </c>
      <c r="G606" s="584">
        <v>0</v>
      </c>
      <c r="H606" s="594">
        <f t="shared" si="33"/>
        <v>1</v>
      </c>
      <c r="I606" s="591">
        <v>265.60000000000002</v>
      </c>
      <c r="J606" s="590">
        <f t="shared" si="34"/>
        <v>45219</v>
      </c>
      <c r="K606" s="590" t="s">
        <v>227</v>
      </c>
      <c r="L606" s="592" t="s">
        <v>7383</v>
      </c>
    </row>
    <row r="607" spans="1:13" x14ac:dyDescent="0.2">
      <c r="A607" s="136" t="s">
        <v>216</v>
      </c>
      <c r="B607" s="136" t="s">
        <v>295</v>
      </c>
      <c r="C607" s="592" t="s">
        <v>7320</v>
      </c>
      <c r="D607" s="590">
        <v>45219</v>
      </c>
      <c r="F607" s="596">
        <f t="shared" si="35"/>
        <v>0</v>
      </c>
      <c r="G607" s="584">
        <v>0</v>
      </c>
      <c r="H607" s="594">
        <f t="shared" si="33"/>
        <v>1</v>
      </c>
      <c r="I607" s="591">
        <v>93329.365999999995</v>
      </c>
      <c r="J607" s="590">
        <v>45234</v>
      </c>
      <c r="K607" s="590" t="s">
        <v>227</v>
      </c>
      <c r="L607" s="592" t="s">
        <v>7381</v>
      </c>
      <c r="M607" s="609" t="s">
        <v>8000</v>
      </c>
    </row>
    <row r="608" spans="1:13" x14ac:dyDescent="0.2">
      <c r="A608" s="136" t="s">
        <v>216</v>
      </c>
      <c r="B608" s="136" t="s">
        <v>7308</v>
      </c>
      <c r="C608" s="592" t="s">
        <v>7498</v>
      </c>
      <c r="D608" s="590">
        <v>45222</v>
      </c>
      <c r="F608" s="596">
        <f t="shared" si="35"/>
        <v>0</v>
      </c>
      <c r="G608" s="584">
        <v>0</v>
      </c>
      <c r="H608" s="594">
        <f t="shared" si="33"/>
        <v>1</v>
      </c>
      <c r="I608" s="591">
        <v>10828.907999999999</v>
      </c>
      <c r="J608" s="590">
        <f t="shared" ref="J608:J651" si="36">D608</f>
        <v>45222</v>
      </c>
      <c r="K608" s="590" t="s">
        <v>227</v>
      </c>
      <c r="L608" s="592" t="s">
        <v>7550</v>
      </c>
    </row>
    <row r="609" spans="1:13" x14ac:dyDescent="0.2">
      <c r="A609" s="136" t="s">
        <v>216</v>
      </c>
      <c r="B609" s="136" t="s">
        <v>7556</v>
      </c>
      <c r="C609" s="592" t="s">
        <v>7497</v>
      </c>
      <c r="D609" s="590">
        <v>45222</v>
      </c>
      <c r="F609" s="596">
        <f t="shared" si="35"/>
        <v>0</v>
      </c>
      <c r="G609" s="584">
        <v>0</v>
      </c>
      <c r="H609" s="594">
        <f t="shared" si="33"/>
        <v>1</v>
      </c>
      <c r="I609" s="591">
        <v>2649.3589999999999</v>
      </c>
      <c r="J609" s="590">
        <f t="shared" si="36"/>
        <v>45222</v>
      </c>
      <c r="K609" s="590" t="s">
        <v>227</v>
      </c>
      <c r="L609" s="592" t="s">
        <v>7549</v>
      </c>
    </row>
    <row r="610" spans="1:13" x14ac:dyDescent="0.2">
      <c r="A610" s="136" t="s">
        <v>216</v>
      </c>
      <c r="B610" s="136" t="s">
        <v>2741</v>
      </c>
      <c r="C610" s="592" t="s">
        <v>7496</v>
      </c>
      <c r="D610" s="590">
        <v>45222</v>
      </c>
      <c r="F610" s="596">
        <f t="shared" si="35"/>
        <v>0</v>
      </c>
      <c r="G610" s="584">
        <v>0</v>
      </c>
      <c r="H610" s="594">
        <f t="shared" si="33"/>
        <v>1</v>
      </c>
      <c r="I610" s="591">
        <v>2028.548</v>
      </c>
      <c r="J610" s="590">
        <f t="shared" si="36"/>
        <v>45222</v>
      </c>
      <c r="K610" s="590" t="s">
        <v>227</v>
      </c>
      <c r="L610" s="592" t="s">
        <v>7548</v>
      </c>
    </row>
    <row r="611" spans="1:13" x14ac:dyDescent="0.2">
      <c r="A611" s="136" t="s">
        <v>216</v>
      </c>
      <c r="B611" s="136" t="s">
        <v>385</v>
      </c>
      <c r="C611" s="592" t="s">
        <v>7495</v>
      </c>
      <c r="D611" s="590">
        <v>45222</v>
      </c>
      <c r="F611" s="596">
        <f t="shared" si="35"/>
        <v>0</v>
      </c>
      <c r="G611" s="584">
        <v>0</v>
      </c>
      <c r="H611" s="594">
        <f t="shared" si="33"/>
        <v>1</v>
      </c>
      <c r="I611" s="591">
        <v>270</v>
      </c>
      <c r="J611" s="590">
        <f t="shared" si="36"/>
        <v>45222</v>
      </c>
      <c r="K611" s="590" t="s">
        <v>227</v>
      </c>
      <c r="L611" s="592" t="s">
        <v>7547</v>
      </c>
    </row>
    <row r="612" spans="1:13" x14ac:dyDescent="0.2">
      <c r="A612" s="136" t="s">
        <v>216</v>
      </c>
      <c r="B612" s="136" t="s">
        <v>1521</v>
      </c>
      <c r="C612" s="592" t="s">
        <v>7494</v>
      </c>
      <c r="D612" s="590">
        <v>45222</v>
      </c>
      <c r="F612" s="596">
        <f t="shared" si="35"/>
        <v>0</v>
      </c>
      <c r="G612" s="584">
        <v>0</v>
      </c>
      <c r="H612" s="594">
        <f t="shared" si="33"/>
        <v>1</v>
      </c>
      <c r="I612" s="591">
        <v>9376.7999999999993</v>
      </c>
      <c r="J612" s="590">
        <f t="shared" si="36"/>
        <v>45222</v>
      </c>
      <c r="K612" s="590" t="s">
        <v>227</v>
      </c>
      <c r="L612" s="592" t="s">
        <v>7546</v>
      </c>
    </row>
    <row r="613" spans="1:13" x14ac:dyDescent="0.2">
      <c r="A613" s="136" t="s">
        <v>216</v>
      </c>
      <c r="B613" s="136" t="s">
        <v>602</v>
      </c>
      <c r="C613" s="592" t="s">
        <v>7493</v>
      </c>
      <c r="D613" s="590">
        <v>45222</v>
      </c>
      <c r="F613" s="596">
        <f t="shared" si="35"/>
        <v>0</v>
      </c>
      <c r="G613" s="584">
        <v>0</v>
      </c>
      <c r="H613" s="594">
        <f t="shared" si="33"/>
        <v>1</v>
      </c>
      <c r="I613" s="591">
        <v>63944.252999999997</v>
      </c>
      <c r="J613" s="590">
        <f t="shared" si="36"/>
        <v>45222</v>
      </c>
      <c r="K613" s="590" t="s">
        <v>227</v>
      </c>
      <c r="L613" s="592" t="s">
        <v>7545</v>
      </c>
      <c r="M613" s="609" t="s">
        <v>8000</v>
      </c>
    </row>
    <row r="614" spans="1:13" x14ac:dyDescent="0.2">
      <c r="A614" s="136" t="s">
        <v>216</v>
      </c>
      <c r="B614" s="136" t="s">
        <v>602</v>
      </c>
      <c r="C614" s="592" t="s">
        <v>7492</v>
      </c>
      <c r="D614" s="590">
        <v>45222</v>
      </c>
      <c r="F614" s="596">
        <f t="shared" si="35"/>
        <v>0</v>
      </c>
      <c r="G614" s="584">
        <v>0</v>
      </c>
      <c r="H614" s="594">
        <f t="shared" si="33"/>
        <v>1</v>
      </c>
      <c r="I614" s="591">
        <v>13986.569</v>
      </c>
      <c r="J614" s="590">
        <f t="shared" si="36"/>
        <v>45222</v>
      </c>
      <c r="K614" s="590" t="s">
        <v>227</v>
      </c>
      <c r="L614" s="592" t="s">
        <v>7544</v>
      </c>
      <c r="M614" s="609" t="s">
        <v>8000</v>
      </c>
    </row>
    <row r="615" spans="1:13" x14ac:dyDescent="0.2">
      <c r="A615" s="597" t="s">
        <v>216</v>
      </c>
      <c r="B615" s="597" t="s">
        <v>526</v>
      </c>
      <c r="C615" s="598" t="s">
        <v>7491</v>
      </c>
      <c r="D615" s="599">
        <v>45222</v>
      </c>
      <c r="E615" s="599">
        <v>45224</v>
      </c>
      <c r="F615" s="600">
        <f t="shared" si="35"/>
        <v>0</v>
      </c>
      <c r="G615" s="584">
        <v>0</v>
      </c>
      <c r="H615" s="594">
        <f t="shared" si="33"/>
        <v>0</v>
      </c>
      <c r="I615" s="601">
        <v>4893.1750000000002</v>
      </c>
      <c r="J615" s="599">
        <f t="shared" si="36"/>
        <v>45222</v>
      </c>
      <c r="K615" s="599" t="s">
        <v>227</v>
      </c>
      <c r="L615" s="598" t="s">
        <v>7543</v>
      </c>
    </row>
    <row r="616" spans="1:13" x14ac:dyDescent="0.2">
      <c r="A616" s="597" t="s">
        <v>216</v>
      </c>
      <c r="B616" s="597" t="s">
        <v>221</v>
      </c>
      <c r="C616" s="598" t="s">
        <v>7490</v>
      </c>
      <c r="D616" s="599">
        <v>45222</v>
      </c>
      <c r="E616" s="599">
        <v>45224</v>
      </c>
      <c r="F616" s="600">
        <f t="shared" si="35"/>
        <v>0</v>
      </c>
      <c r="G616" s="584">
        <v>0</v>
      </c>
      <c r="H616" s="594">
        <f t="shared" si="33"/>
        <v>0</v>
      </c>
      <c r="I616" s="601">
        <v>8449.9</v>
      </c>
      <c r="J616" s="599">
        <f t="shared" si="36"/>
        <v>45222</v>
      </c>
      <c r="K616" s="599" t="s">
        <v>227</v>
      </c>
      <c r="L616" s="598" t="s">
        <v>7542</v>
      </c>
    </row>
    <row r="617" spans="1:13" x14ac:dyDescent="0.2">
      <c r="A617" s="136" t="s">
        <v>216</v>
      </c>
      <c r="B617" s="136" t="s">
        <v>385</v>
      </c>
      <c r="C617" s="592" t="s">
        <v>7489</v>
      </c>
      <c r="D617" s="590">
        <v>45223</v>
      </c>
      <c r="F617" s="596">
        <f t="shared" si="35"/>
        <v>0</v>
      </c>
      <c r="G617" s="584">
        <v>0</v>
      </c>
      <c r="H617" s="594">
        <f t="shared" si="33"/>
        <v>1</v>
      </c>
      <c r="I617" s="591">
        <v>2970</v>
      </c>
      <c r="J617" s="590">
        <f t="shared" si="36"/>
        <v>45223</v>
      </c>
      <c r="K617" s="590" t="s">
        <v>227</v>
      </c>
      <c r="L617" s="592" t="s">
        <v>7541</v>
      </c>
    </row>
    <row r="618" spans="1:13" x14ac:dyDescent="0.2">
      <c r="A618" s="136" t="s">
        <v>216</v>
      </c>
      <c r="B618" s="136" t="s">
        <v>1337</v>
      </c>
      <c r="C618" s="592" t="s">
        <v>7488</v>
      </c>
      <c r="D618" s="590">
        <v>45223</v>
      </c>
      <c r="F618" s="596">
        <f t="shared" si="35"/>
        <v>0</v>
      </c>
      <c r="G618" s="584">
        <v>0</v>
      </c>
      <c r="H618" s="594">
        <f t="shared" si="33"/>
        <v>1</v>
      </c>
      <c r="I618" s="591">
        <v>1522.5419999999999</v>
      </c>
      <c r="J618" s="590">
        <f t="shared" si="36"/>
        <v>45223</v>
      </c>
      <c r="K618" s="590" t="s">
        <v>227</v>
      </c>
      <c r="L618" s="592" t="s">
        <v>7540</v>
      </c>
      <c r="M618" s="609" t="s">
        <v>8000</v>
      </c>
    </row>
    <row r="619" spans="1:13" x14ac:dyDescent="0.2">
      <c r="A619" s="136" t="s">
        <v>216</v>
      </c>
      <c r="B619" s="136" t="s">
        <v>221</v>
      </c>
      <c r="C619" s="592" t="s">
        <v>7487</v>
      </c>
      <c r="D619" s="590">
        <v>45223</v>
      </c>
      <c r="F619" s="596">
        <f t="shared" si="35"/>
        <v>0</v>
      </c>
      <c r="G619" s="584">
        <v>0</v>
      </c>
      <c r="H619" s="594">
        <f t="shared" si="33"/>
        <v>1</v>
      </c>
      <c r="I619" s="591">
        <v>1000</v>
      </c>
      <c r="J619" s="590">
        <f t="shared" si="36"/>
        <v>45223</v>
      </c>
      <c r="K619" s="590" t="s">
        <v>227</v>
      </c>
      <c r="L619" s="592" t="s">
        <v>7539</v>
      </c>
    </row>
    <row r="620" spans="1:13" x14ac:dyDescent="0.2">
      <c r="A620" s="136" t="s">
        <v>216</v>
      </c>
      <c r="B620" s="136" t="s">
        <v>602</v>
      </c>
      <c r="C620" s="592" t="s">
        <v>7486</v>
      </c>
      <c r="D620" s="590">
        <v>45223</v>
      </c>
      <c r="F620" s="596">
        <f t="shared" si="35"/>
        <v>0</v>
      </c>
      <c r="G620" s="584">
        <v>0</v>
      </c>
      <c r="H620" s="594">
        <f t="shared" si="33"/>
        <v>1</v>
      </c>
      <c r="I620" s="591">
        <v>18142.905999999999</v>
      </c>
      <c r="J620" s="590">
        <f t="shared" si="36"/>
        <v>45223</v>
      </c>
      <c r="K620" s="590" t="s">
        <v>227</v>
      </c>
      <c r="L620" s="592" t="s">
        <v>7538</v>
      </c>
      <c r="M620" s="609" t="s">
        <v>8000</v>
      </c>
    </row>
    <row r="621" spans="1:13" x14ac:dyDescent="0.2">
      <c r="A621" s="136" t="s">
        <v>216</v>
      </c>
      <c r="B621" s="136" t="s">
        <v>2740</v>
      </c>
      <c r="C621" s="592" t="s">
        <v>7485</v>
      </c>
      <c r="D621" s="590">
        <v>45223</v>
      </c>
      <c r="F621" s="596">
        <f t="shared" si="35"/>
        <v>0</v>
      </c>
      <c r="G621" s="584">
        <v>0</v>
      </c>
      <c r="H621" s="594">
        <f t="shared" si="33"/>
        <v>1</v>
      </c>
      <c r="I621" s="591">
        <v>136614.31599999999</v>
      </c>
      <c r="J621" s="590">
        <f t="shared" si="36"/>
        <v>45223</v>
      </c>
      <c r="K621" s="590" t="s">
        <v>227</v>
      </c>
      <c r="L621" s="592" t="s">
        <v>7537</v>
      </c>
      <c r="M621" s="609" t="s">
        <v>8000</v>
      </c>
    </row>
    <row r="622" spans="1:13" x14ac:dyDescent="0.2">
      <c r="A622" s="136" t="s">
        <v>216</v>
      </c>
      <c r="B622" s="136" t="s">
        <v>1453</v>
      </c>
      <c r="C622" s="592" t="s">
        <v>7484</v>
      </c>
      <c r="D622" s="590">
        <v>45225</v>
      </c>
      <c r="F622" s="596">
        <f t="shared" si="35"/>
        <v>0</v>
      </c>
      <c r="G622" s="584">
        <v>0</v>
      </c>
      <c r="H622" s="594">
        <f t="shared" si="33"/>
        <v>1</v>
      </c>
      <c r="I622" s="591">
        <v>429.5</v>
      </c>
      <c r="J622" s="590">
        <f t="shared" si="36"/>
        <v>45225</v>
      </c>
      <c r="K622" s="590" t="s">
        <v>227</v>
      </c>
      <c r="L622" s="592" t="s">
        <v>7536</v>
      </c>
    </row>
    <row r="623" spans="1:13" x14ac:dyDescent="0.2">
      <c r="A623" s="136" t="s">
        <v>216</v>
      </c>
      <c r="B623" s="136" t="s">
        <v>2071</v>
      </c>
      <c r="C623" s="592" t="s">
        <v>7483</v>
      </c>
      <c r="D623" s="590">
        <v>45225</v>
      </c>
      <c r="F623" s="596">
        <f t="shared" si="35"/>
        <v>0</v>
      </c>
      <c r="G623" s="584">
        <v>0</v>
      </c>
      <c r="H623" s="594">
        <f t="shared" si="33"/>
        <v>1</v>
      </c>
      <c r="I623" s="591">
        <v>1325.2139999999999</v>
      </c>
      <c r="J623" s="590">
        <f t="shared" si="36"/>
        <v>45225</v>
      </c>
      <c r="K623" s="590" t="s">
        <v>227</v>
      </c>
      <c r="L623" s="592" t="s">
        <v>7535</v>
      </c>
    </row>
    <row r="624" spans="1:13" x14ac:dyDescent="0.2">
      <c r="A624" s="136" t="s">
        <v>216</v>
      </c>
      <c r="B624" s="136" t="s">
        <v>320</v>
      </c>
      <c r="C624" s="592" t="s">
        <v>7482</v>
      </c>
      <c r="D624" s="590">
        <v>45225</v>
      </c>
      <c r="F624" s="596">
        <f t="shared" si="35"/>
        <v>0</v>
      </c>
      <c r="G624" s="584">
        <v>0</v>
      </c>
      <c r="H624" s="594">
        <f t="shared" si="33"/>
        <v>1</v>
      </c>
      <c r="I624" s="591">
        <v>1645.4860000000001</v>
      </c>
      <c r="J624" s="590">
        <f t="shared" si="36"/>
        <v>45225</v>
      </c>
      <c r="K624" s="590" t="s">
        <v>227</v>
      </c>
      <c r="L624" s="592" t="s">
        <v>7534</v>
      </c>
    </row>
    <row r="625" spans="1:13" x14ac:dyDescent="0.2">
      <c r="A625" s="136" t="s">
        <v>216</v>
      </c>
      <c r="B625" s="136" t="s">
        <v>2092</v>
      </c>
      <c r="C625" s="592" t="s">
        <v>7481</v>
      </c>
      <c r="D625" s="590">
        <v>45225</v>
      </c>
      <c r="F625" s="596">
        <f t="shared" si="35"/>
        <v>0</v>
      </c>
      <c r="G625" s="584">
        <v>0</v>
      </c>
      <c r="H625" s="594">
        <f t="shared" si="33"/>
        <v>1</v>
      </c>
      <c r="I625" s="591">
        <v>5445.0959999999995</v>
      </c>
      <c r="J625" s="590">
        <f t="shared" si="36"/>
        <v>45225</v>
      </c>
      <c r="K625" s="590" t="s">
        <v>227</v>
      </c>
      <c r="L625" s="592" t="s">
        <v>7533</v>
      </c>
    </row>
    <row r="626" spans="1:13" x14ac:dyDescent="0.2">
      <c r="A626" s="136" t="s">
        <v>216</v>
      </c>
      <c r="B626" s="136" t="s">
        <v>7555</v>
      </c>
      <c r="C626" s="592" t="s">
        <v>7480</v>
      </c>
      <c r="D626" s="590">
        <v>45225</v>
      </c>
      <c r="F626" s="596">
        <f t="shared" si="35"/>
        <v>0</v>
      </c>
      <c r="G626" s="584">
        <v>0</v>
      </c>
      <c r="H626" s="594">
        <f t="shared" si="33"/>
        <v>1</v>
      </c>
      <c r="I626" s="591">
        <v>1795.1489999999999</v>
      </c>
      <c r="J626" s="590">
        <f t="shared" si="36"/>
        <v>45225</v>
      </c>
      <c r="K626" s="590" t="s">
        <v>227</v>
      </c>
      <c r="L626" s="592" t="s">
        <v>7532</v>
      </c>
    </row>
    <row r="627" spans="1:13" x14ac:dyDescent="0.2">
      <c r="A627" s="136" t="s">
        <v>216</v>
      </c>
      <c r="B627" s="136" t="s">
        <v>7554</v>
      </c>
      <c r="C627" s="592" t="s">
        <v>7479</v>
      </c>
      <c r="D627" s="590">
        <v>45225</v>
      </c>
      <c r="F627" s="596">
        <f t="shared" si="35"/>
        <v>0</v>
      </c>
      <c r="G627" s="584">
        <v>0</v>
      </c>
      <c r="H627" s="594">
        <f t="shared" si="33"/>
        <v>1</v>
      </c>
      <c r="I627" s="591">
        <v>1879.15</v>
      </c>
      <c r="J627" s="590">
        <f t="shared" si="36"/>
        <v>45225</v>
      </c>
      <c r="K627" s="590" t="s">
        <v>227</v>
      </c>
      <c r="L627" s="592" t="s">
        <v>7531</v>
      </c>
    </row>
    <row r="628" spans="1:13" x14ac:dyDescent="0.2">
      <c r="A628" s="136" t="s">
        <v>216</v>
      </c>
      <c r="B628" s="136" t="s">
        <v>7553</v>
      </c>
      <c r="C628" s="592" t="s">
        <v>7474</v>
      </c>
      <c r="D628" s="590">
        <v>45225</v>
      </c>
      <c r="F628" s="596">
        <f t="shared" si="35"/>
        <v>1357.8679999999999</v>
      </c>
      <c r="G628" s="584">
        <v>1</v>
      </c>
      <c r="H628" s="594">
        <f t="shared" si="33"/>
        <v>1</v>
      </c>
      <c r="I628" s="591">
        <v>1357.8679999999999</v>
      </c>
      <c r="J628" s="590">
        <f t="shared" si="36"/>
        <v>45225</v>
      </c>
      <c r="K628" s="590" t="s">
        <v>227</v>
      </c>
      <c r="L628" s="592" t="s">
        <v>7526</v>
      </c>
    </row>
    <row r="629" spans="1:13" x14ac:dyDescent="0.2">
      <c r="A629" s="136" t="s">
        <v>216</v>
      </c>
      <c r="B629" s="136" t="s">
        <v>2086</v>
      </c>
      <c r="C629" s="592" t="s">
        <v>7473</v>
      </c>
      <c r="D629" s="590">
        <v>45225</v>
      </c>
      <c r="F629" s="596">
        <f t="shared" si="35"/>
        <v>0</v>
      </c>
      <c r="G629" s="584">
        <v>0</v>
      </c>
      <c r="H629" s="594">
        <f t="shared" si="33"/>
        <v>1</v>
      </c>
      <c r="I629" s="591">
        <v>282.12200000000001</v>
      </c>
      <c r="J629" s="590">
        <f t="shared" si="36"/>
        <v>45225</v>
      </c>
      <c r="K629" s="590" t="s">
        <v>227</v>
      </c>
      <c r="L629" s="592" t="s">
        <v>7525</v>
      </c>
    </row>
    <row r="630" spans="1:13" x14ac:dyDescent="0.2">
      <c r="A630" s="136" t="s">
        <v>216</v>
      </c>
      <c r="B630" s="136" t="s">
        <v>1834</v>
      </c>
      <c r="C630" s="592" t="s">
        <v>7470</v>
      </c>
      <c r="D630" s="590">
        <v>45225</v>
      </c>
      <c r="F630" s="596">
        <f t="shared" si="35"/>
        <v>0</v>
      </c>
      <c r="G630" s="584">
        <v>0</v>
      </c>
      <c r="H630" s="594">
        <f t="shared" si="33"/>
        <v>1</v>
      </c>
      <c r="I630" s="591">
        <v>5934.7560000000003</v>
      </c>
      <c r="J630" s="590">
        <f t="shared" si="36"/>
        <v>45225</v>
      </c>
      <c r="K630" s="590" t="s">
        <v>227</v>
      </c>
      <c r="L630" s="592" t="s">
        <v>7522</v>
      </c>
    </row>
    <row r="631" spans="1:13" x14ac:dyDescent="0.2">
      <c r="A631" s="136" t="s">
        <v>216</v>
      </c>
      <c r="B631" s="136" t="s">
        <v>320</v>
      </c>
      <c r="C631" s="592" t="s">
        <v>7469</v>
      </c>
      <c r="D631" s="590">
        <v>45225</v>
      </c>
      <c r="F631" s="596">
        <f t="shared" si="35"/>
        <v>0</v>
      </c>
      <c r="G631" s="584">
        <v>0</v>
      </c>
      <c r="H631" s="594">
        <f t="shared" si="33"/>
        <v>1</v>
      </c>
      <c r="I631" s="591">
        <v>2220</v>
      </c>
      <c r="J631" s="590">
        <f t="shared" si="36"/>
        <v>45225</v>
      </c>
      <c r="K631" s="590" t="s">
        <v>227</v>
      </c>
      <c r="L631" s="592" t="s">
        <v>7521</v>
      </c>
    </row>
    <row r="632" spans="1:13" x14ac:dyDescent="0.2">
      <c r="A632" s="597" t="s">
        <v>216</v>
      </c>
      <c r="B632" s="597" t="s">
        <v>526</v>
      </c>
      <c r="C632" s="598" t="s">
        <v>7468</v>
      </c>
      <c r="D632" s="599">
        <v>45225</v>
      </c>
      <c r="E632" s="599">
        <v>45226</v>
      </c>
      <c r="F632" s="600">
        <f t="shared" si="35"/>
        <v>0</v>
      </c>
      <c r="G632" s="584">
        <v>0</v>
      </c>
      <c r="H632" s="594">
        <f t="shared" si="33"/>
        <v>0</v>
      </c>
      <c r="I632" s="601">
        <v>14293.161</v>
      </c>
      <c r="J632" s="599">
        <f t="shared" si="36"/>
        <v>45225</v>
      </c>
      <c r="K632" s="599" t="s">
        <v>227</v>
      </c>
      <c r="L632" s="598" t="s">
        <v>7520</v>
      </c>
    </row>
    <row r="633" spans="1:13" x14ac:dyDescent="0.2">
      <c r="A633" s="597" t="s">
        <v>216</v>
      </c>
      <c r="B633" s="597" t="s">
        <v>221</v>
      </c>
      <c r="C633" s="598" t="s">
        <v>7467</v>
      </c>
      <c r="D633" s="599">
        <v>45225</v>
      </c>
      <c r="E633" s="599">
        <v>45226</v>
      </c>
      <c r="F633" s="600">
        <f t="shared" si="35"/>
        <v>0</v>
      </c>
      <c r="G633" s="584">
        <v>0</v>
      </c>
      <c r="H633" s="594">
        <f t="shared" si="33"/>
        <v>0</v>
      </c>
      <c r="I633" s="601">
        <v>28635.255000000001</v>
      </c>
      <c r="J633" s="599">
        <f t="shared" si="36"/>
        <v>45225</v>
      </c>
      <c r="K633" s="599" t="s">
        <v>227</v>
      </c>
      <c r="L633" s="598" t="s">
        <v>7519</v>
      </c>
    </row>
    <row r="634" spans="1:13" x14ac:dyDescent="0.2">
      <c r="A634" s="136" t="s">
        <v>216</v>
      </c>
      <c r="B634" s="136" t="s">
        <v>602</v>
      </c>
      <c r="C634" s="592" t="s">
        <v>7466</v>
      </c>
      <c r="D634" s="590">
        <v>45225</v>
      </c>
      <c r="F634" s="596">
        <f t="shared" si="35"/>
        <v>0</v>
      </c>
      <c r="G634" s="584">
        <v>0</v>
      </c>
      <c r="H634" s="594">
        <f t="shared" ref="H634:H697" si="37">IF(E634="",1,0)</f>
        <v>1</v>
      </c>
      <c r="I634" s="591">
        <v>42469.845999999998</v>
      </c>
      <c r="J634" s="590">
        <f t="shared" si="36"/>
        <v>45225</v>
      </c>
      <c r="K634" s="590" t="s">
        <v>227</v>
      </c>
      <c r="L634" s="592" t="s">
        <v>7518</v>
      </c>
      <c r="M634" s="609" t="s">
        <v>8000</v>
      </c>
    </row>
    <row r="635" spans="1:13" x14ac:dyDescent="0.2">
      <c r="A635" s="136" t="s">
        <v>216</v>
      </c>
      <c r="B635" s="136" t="s">
        <v>1227</v>
      </c>
      <c r="C635" s="592" t="s">
        <v>7464</v>
      </c>
      <c r="D635" s="590">
        <v>45225</v>
      </c>
      <c r="F635" s="596">
        <f t="shared" si="35"/>
        <v>0</v>
      </c>
      <c r="G635" s="584">
        <v>0</v>
      </c>
      <c r="H635" s="594">
        <f t="shared" si="37"/>
        <v>1</v>
      </c>
      <c r="I635" s="591">
        <v>3217.203</v>
      </c>
      <c r="J635" s="590">
        <f t="shared" si="36"/>
        <v>45225</v>
      </c>
      <c r="K635" s="590" t="s">
        <v>227</v>
      </c>
      <c r="L635" s="592" t="s">
        <v>7517</v>
      </c>
    </row>
    <row r="636" spans="1:13" x14ac:dyDescent="0.2">
      <c r="A636" s="136" t="s">
        <v>216</v>
      </c>
      <c r="B636" s="136" t="s">
        <v>1313</v>
      </c>
      <c r="C636" s="592" t="s">
        <v>7463</v>
      </c>
      <c r="D636" s="590">
        <v>45225</v>
      </c>
      <c r="F636" s="596">
        <f t="shared" si="35"/>
        <v>0</v>
      </c>
      <c r="G636" s="584">
        <v>0</v>
      </c>
      <c r="H636" s="594">
        <f t="shared" si="37"/>
        <v>1</v>
      </c>
      <c r="I636" s="591">
        <v>1226.2139999999999</v>
      </c>
      <c r="J636" s="590">
        <f t="shared" si="36"/>
        <v>45225</v>
      </c>
      <c r="K636" s="590" t="s">
        <v>227</v>
      </c>
      <c r="L636" s="592" t="s">
        <v>7516</v>
      </c>
      <c r="M636" s="609" t="s">
        <v>8000</v>
      </c>
    </row>
    <row r="637" spans="1:13" x14ac:dyDescent="0.2">
      <c r="A637" s="136" t="s">
        <v>216</v>
      </c>
      <c r="B637" s="136" t="s">
        <v>1054</v>
      </c>
      <c r="C637" s="592" t="s">
        <v>7462</v>
      </c>
      <c r="D637" s="590">
        <v>45225</v>
      </c>
      <c r="F637" s="596">
        <f t="shared" si="35"/>
        <v>0</v>
      </c>
      <c r="G637" s="584">
        <v>0</v>
      </c>
      <c r="H637" s="594">
        <f t="shared" si="37"/>
        <v>1</v>
      </c>
      <c r="I637" s="591">
        <v>2954.4540000000002</v>
      </c>
      <c r="J637" s="590">
        <f t="shared" si="36"/>
        <v>45225</v>
      </c>
      <c r="K637" s="590" t="s">
        <v>227</v>
      </c>
      <c r="L637" s="592" t="s">
        <v>7515</v>
      </c>
    </row>
    <row r="638" spans="1:13" x14ac:dyDescent="0.2">
      <c r="A638" s="136" t="s">
        <v>216</v>
      </c>
      <c r="B638" s="136" t="s">
        <v>2074</v>
      </c>
      <c r="C638" s="592" t="s">
        <v>7461</v>
      </c>
      <c r="D638" s="590">
        <v>45225</v>
      </c>
      <c r="F638" s="596">
        <f t="shared" si="35"/>
        <v>0</v>
      </c>
      <c r="G638" s="584">
        <v>0</v>
      </c>
      <c r="H638" s="594">
        <f t="shared" si="37"/>
        <v>1</v>
      </c>
      <c r="I638" s="591">
        <v>2107.5720000000001</v>
      </c>
      <c r="J638" s="590">
        <f t="shared" si="36"/>
        <v>45225</v>
      </c>
      <c r="K638" s="590" t="s">
        <v>227</v>
      </c>
      <c r="L638" s="592" t="s">
        <v>7514</v>
      </c>
    </row>
    <row r="639" spans="1:13" x14ac:dyDescent="0.2">
      <c r="A639" s="136" t="s">
        <v>216</v>
      </c>
      <c r="B639" s="136" t="s">
        <v>1523</v>
      </c>
      <c r="C639" s="592" t="s">
        <v>7460</v>
      </c>
      <c r="D639" s="590">
        <v>45225</v>
      </c>
      <c r="F639" s="596">
        <f t="shared" si="35"/>
        <v>0</v>
      </c>
      <c r="G639" s="584">
        <v>0</v>
      </c>
      <c r="H639" s="594">
        <f t="shared" si="37"/>
        <v>1</v>
      </c>
      <c r="I639" s="591">
        <v>2775.36</v>
      </c>
      <c r="J639" s="590">
        <f t="shared" si="36"/>
        <v>45225</v>
      </c>
      <c r="K639" s="590" t="s">
        <v>227</v>
      </c>
      <c r="L639" s="592" t="s">
        <v>7513</v>
      </c>
    </row>
    <row r="640" spans="1:13" x14ac:dyDescent="0.2">
      <c r="A640" s="136" t="s">
        <v>216</v>
      </c>
      <c r="B640" s="136" t="s">
        <v>1041</v>
      </c>
      <c r="C640" s="592" t="s">
        <v>7459</v>
      </c>
      <c r="D640" s="590">
        <v>45225</v>
      </c>
      <c r="F640" s="596">
        <f t="shared" si="35"/>
        <v>0</v>
      </c>
      <c r="G640" s="584">
        <v>0</v>
      </c>
      <c r="H640" s="594">
        <f t="shared" si="37"/>
        <v>1</v>
      </c>
      <c r="I640" s="591">
        <v>1338.3130000000001</v>
      </c>
      <c r="J640" s="590">
        <f t="shared" si="36"/>
        <v>45225</v>
      </c>
      <c r="K640" s="590" t="s">
        <v>227</v>
      </c>
      <c r="L640" s="592" t="s">
        <v>7512</v>
      </c>
    </row>
    <row r="641" spans="1:13" x14ac:dyDescent="0.2">
      <c r="A641" s="136" t="s">
        <v>216</v>
      </c>
      <c r="B641" s="136" t="s">
        <v>1272</v>
      </c>
      <c r="C641" s="592" t="s">
        <v>7457</v>
      </c>
      <c r="D641" s="590">
        <v>45225</v>
      </c>
      <c r="F641" s="596">
        <f t="shared" si="35"/>
        <v>0</v>
      </c>
      <c r="G641" s="584">
        <v>0</v>
      </c>
      <c r="H641" s="594">
        <f t="shared" si="37"/>
        <v>1</v>
      </c>
      <c r="I641" s="591">
        <v>4639.8770000000004</v>
      </c>
      <c r="J641" s="590">
        <f t="shared" si="36"/>
        <v>45225</v>
      </c>
      <c r="K641" s="590" t="s">
        <v>227</v>
      </c>
      <c r="L641" s="592" t="s">
        <v>7511</v>
      </c>
    </row>
    <row r="642" spans="1:13" x14ac:dyDescent="0.2">
      <c r="A642" s="136" t="s">
        <v>216</v>
      </c>
      <c r="B642" s="136" t="s">
        <v>7551</v>
      </c>
      <c r="C642" s="592" t="s">
        <v>7456</v>
      </c>
      <c r="D642" s="590">
        <v>45225</v>
      </c>
      <c r="F642" s="596">
        <f t="shared" ref="F642:F705" si="38">SUM(I642*G642)</f>
        <v>0</v>
      </c>
      <c r="G642" s="584">
        <v>0</v>
      </c>
      <c r="H642" s="594">
        <f t="shared" si="37"/>
        <v>1</v>
      </c>
      <c r="I642" s="591">
        <v>435.35</v>
      </c>
      <c r="J642" s="590">
        <f t="shared" si="36"/>
        <v>45225</v>
      </c>
      <c r="K642" s="590" t="s">
        <v>227</v>
      </c>
      <c r="L642" s="592" t="s">
        <v>7510</v>
      </c>
    </row>
    <row r="643" spans="1:13" x14ac:dyDescent="0.2">
      <c r="A643" s="136" t="s">
        <v>216</v>
      </c>
      <c r="B643" s="136" t="s">
        <v>1622</v>
      </c>
      <c r="C643" s="592" t="s">
        <v>7455</v>
      </c>
      <c r="D643" s="590">
        <v>45225</v>
      </c>
      <c r="F643" s="596">
        <f t="shared" si="38"/>
        <v>0</v>
      </c>
      <c r="G643" s="584">
        <v>0</v>
      </c>
      <c r="H643" s="594">
        <f t="shared" si="37"/>
        <v>1</v>
      </c>
      <c r="I643" s="591">
        <v>842.33</v>
      </c>
      <c r="J643" s="590">
        <f t="shared" si="36"/>
        <v>45225</v>
      </c>
      <c r="K643" s="590" t="s">
        <v>227</v>
      </c>
      <c r="L643" s="592" t="s">
        <v>7509</v>
      </c>
    </row>
    <row r="644" spans="1:13" x14ac:dyDescent="0.2">
      <c r="A644" s="136" t="s">
        <v>216</v>
      </c>
      <c r="B644" s="136" t="s">
        <v>580</v>
      </c>
      <c r="C644" s="592" t="s">
        <v>7454</v>
      </c>
      <c r="D644" s="590">
        <v>45225</v>
      </c>
      <c r="F644" s="596">
        <f t="shared" si="38"/>
        <v>0</v>
      </c>
      <c r="G644" s="584">
        <v>0</v>
      </c>
      <c r="H644" s="594">
        <f t="shared" si="37"/>
        <v>1</v>
      </c>
      <c r="I644" s="591">
        <v>15707.42</v>
      </c>
      <c r="J644" s="590">
        <f t="shared" si="36"/>
        <v>45225</v>
      </c>
      <c r="K644" s="590" t="s">
        <v>227</v>
      </c>
      <c r="L644" s="592" t="s">
        <v>7508</v>
      </c>
      <c r="M644" s="609" t="s">
        <v>8000</v>
      </c>
    </row>
    <row r="645" spans="1:13" x14ac:dyDescent="0.2">
      <c r="A645" s="136" t="s">
        <v>216</v>
      </c>
      <c r="B645" s="136" t="s">
        <v>580</v>
      </c>
      <c r="C645" s="592" t="s">
        <v>7453</v>
      </c>
      <c r="D645" s="590">
        <v>45225</v>
      </c>
      <c r="F645" s="596">
        <f t="shared" si="38"/>
        <v>0</v>
      </c>
      <c r="G645" s="584">
        <v>0</v>
      </c>
      <c r="H645" s="594">
        <f t="shared" si="37"/>
        <v>1</v>
      </c>
      <c r="I645" s="591">
        <v>15779.096</v>
      </c>
      <c r="J645" s="590">
        <f t="shared" si="36"/>
        <v>45225</v>
      </c>
      <c r="K645" s="590" t="s">
        <v>227</v>
      </c>
      <c r="L645" s="592" t="s">
        <v>7507</v>
      </c>
      <c r="M645" s="609" t="s">
        <v>8000</v>
      </c>
    </row>
    <row r="646" spans="1:13" x14ac:dyDescent="0.2">
      <c r="A646" s="136" t="s">
        <v>216</v>
      </c>
      <c r="B646" s="136" t="s">
        <v>2076</v>
      </c>
      <c r="C646" s="592" t="s">
        <v>7451</v>
      </c>
      <c r="D646" s="590">
        <v>45225</v>
      </c>
      <c r="F646" s="596">
        <f t="shared" si="38"/>
        <v>0</v>
      </c>
      <c r="G646" s="584">
        <v>0</v>
      </c>
      <c r="H646" s="594">
        <f t="shared" si="37"/>
        <v>1</v>
      </c>
      <c r="I646" s="591">
        <v>1369.354</v>
      </c>
      <c r="J646" s="590">
        <f t="shared" si="36"/>
        <v>45225</v>
      </c>
      <c r="K646" s="590" t="s">
        <v>227</v>
      </c>
      <c r="L646" s="592" t="s">
        <v>7506</v>
      </c>
    </row>
    <row r="647" spans="1:13" x14ac:dyDescent="0.2">
      <c r="A647" s="136" t="s">
        <v>216</v>
      </c>
      <c r="B647" s="136" t="s">
        <v>385</v>
      </c>
      <c r="C647" s="592" t="s">
        <v>7450</v>
      </c>
      <c r="D647" s="590">
        <v>45225</v>
      </c>
      <c r="F647" s="596">
        <f t="shared" si="38"/>
        <v>0</v>
      </c>
      <c r="G647" s="584">
        <v>0</v>
      </c>
      <c r="H647" s="594">
        <f t="shared" si="37"/>
        <v>1</v>
      </c>
      <c r="I647" s="591">
        <v>2804.8679999999999</v>
      </c>
      <c r="J647" s="590">
        <f t="shared" si="36"/>
        <v>45225</v>
      </c>
      <c r="K647" s="590" t="s">
        <v>227</v>
      </c>
      <c r="L647" s="592" t="s">
        <v>7505</v>
      </c>
    </row>
    <row r="648" spans="1:13" x14ac:dyDescent="0.2">
      <c r="A648" s="136" t="s">
        <v>216</v>
      </c>
      <c r="B648" s="136" t="s">
        <v>1826</v>
      </c>
      <c r="C648" s="592" t="s">
        <v>7449</v>
      </c>
      <c r="D648" s="590">
        <v>45226</v>
      </c>
      <c r="F648" s="596">
        <f t="shared" si="38"/>
        <v>0</v>
      </c>
      <c r="G648" s="584">
        <v>0</v>
      </c>
      <c r="H648" s="594">
        <f t="shared" si="37"/>
        <v>1</v>
      </c>
      <c r="I648" s="591">
        <v>7068.6</v>
      </c>
      <c r="J648" s="590">
        <f t="shared" si="36"/>
        <v>45226</v>
      </c>
      <c r="K648" s="590" t="s">
        <v>227</v>
      </c>
      <c r="L648" s="592" t="s">
        <v>7504</v>
      </c>
    </row>
    <row r="649" spans="1:13" x14ac:dyDescent="0.2">
      <c r="A649" s="136" t="s">
        <v>216</v>
      </c>
      <c r="B649" s="136" t="s">
        <v>1451</v>
      </c>
      <c r="C649" s="592" t="s">
        <v>7448</v>
      </c>
      <c r="D649" s="590">
        <v>45226</v>
      </c>
      <c r="F649" s="596">
        <f t="shared" si="38"/>
        <v>0</v>
      </c>
      <c r="G649" s="584">
        <v>0</v>
      </c>
      <c r="H649" s="594">
        <f t="shared" si="37"/>
        <v>1</v>
      </c>
      <c r="I649" s="591">
        <v>34650</v>
      </c>
      <c r="J649" s="590">
        <f t="shared" si="36"/>
        <v>45226</v>
      </c>
      <c r="K649" s="590" t="s">
        <v>227</v>
      </c>
      <c r="L649" s="592" t="s">
        <v>7503</v>
      </c>
      <c r="M649" s="609" t="s">
        <v>8000</v>
      </c>
    </row>
    <row r="650" spans="1:13" x14ac:dyDescent="0.2">
      <c r="A650" s="136" t="s">
        <v>216</v>
      </c>
      <c r="B650" s="136" t="s">
        <v>1451</v>
      </c>
      <c r="C650" s="592" t="s">
        <v>7447</v>
      </c>
      <c r="D650" s="590">
        <v>45226</v>
      </c>
      <c r="F650" s="596">
        <f t="shared" si="38"/>
        <v>0</v>
      </c>
      <c r="G650" s="584">
        <v>0</v>
      </c>
      <c r="H650" s="594">
        <f t="shared" si="37"/>
        <v>1</v>
      </c>
      <c r="I650" s="591">
        <v>34650</v>
      </c>
      <c r="J650" s="590">
        <f t="shared" si="36"/>
        <v>45226</v>
      </c>
      <c r="K650" s="590" t="s">
        <v>227</v>
      </c>
      <c r="L650" s="592" t="s">
        <v>7502</v>
      </c>
      <c r="M650" s="609" t="s">
        <v>8000</v>
      </c>
    </row>
    <row r="651" spans="1:13" x14ac:dyDescent="0.2">
      <c r="A651" s="136" t="s">
        <v>216</v>
      </c>
      <c r="B651" s="136" t="s">
        <v>1451</v>
      </c>
      <c r="C651" s="592" t="s">
        <v>7446</v>
      </c>
      <c r="D651" s="590">
        <v>45226</v>
      </c>
      <c r="F651" s="596">
        <f t="shared" si="38"/>
        <v>0</v>
      </c>
      <c r="G651" s="584">
        <v>0</v>
      </c>
      <c r="H651" s="594">
        <f t="shared" si="37"/>
        <v>1</v>
      </c>
      <c r="I651" s="591">
        <v>37729.137000000002</v>
      </c>
      <c r="J651" s="590">
        <f t="shared" si="36"/>
        <v>45226</v>
      </c>
      <c r="K651" s="590" t="s">
        <v>227</v>
      </c>
      <c r="L651" s="592" t="s">
        <v>7501</v>
      </c>
      <c r="M651" s="609" t="s">
        <v>8000</v>
      </c>
    </row>
    <row r="652" spans="1:13" x14ac:dyDescent="0.2">
      <c r="A652" s="136" t="s">
        <v>216</v>
      </c>
      <c r="B652" s="136" t="s">
        <v>295</v>
      </c>
      <c r="C652" s="592" t="s">
        <v>7445</v>
      </c>
      <c r="D652" s="590">
        <v>45226</v>
      </c>
      <c r="F652" s="596">
        <f t="shared" si="38"/>
        <v>0</v>
      </c>
      <c r="G652" s="584">
        <v>0</v>
      </c>
      <c r="H652" s="594">
        <f t="shared" si="37"/>
        <v>1</v>
      </c>
      <c r="I652" s="591">
        <v>64300.745999999999</v>
      </c>
      <c r="J652" s="590">
        <v>45237</v>
      </c>
      <c r="K652" s="590" t="s">
        <v>227</v>
      </c>
      <c r="L652" s="592" t="s">
        <v>7500</v>
      </c>
      <c r="M652" s="609" t="s">
        <v>8000</v>
      </c>
    </row>
    <row r="653" spans="1:13" x14ac:dyDescent="0.2">
      <c r="A653" s="136" t="s">
        <v>216</v>
      </c>
      <c r="B653" s="136" t="s">
        <v>1448</v>
      </c>
      <c r="C653" s="592" t="s">
        <v>7444</v>
      </c>
      <c r="D653" s="590">
        <v>45226</v>
      </c>
      <c r="F653" s="596">
        <f t="shared" si="38"/>
        <v>0</v>
      </c>
      <c r="G653" s="584">
        <v>0</v>
      </c>
      <c r="H653" s="594">
        <f t="shared" si="37"/>
        <v>1</v>
      </c>
      <c r="I653" s="591">
        <v>356</v>
      </c>
      <c r="J653" s="590">
        <f t="shared" ref="J653:J674" si="39">D653</f>
        <v>45226</v>
      </c>
      <c r="K653" s="590" t="s">
        <v>227</v>
      </c>
      <c r="L653" s="592" t="s">
        <v>7499</v>
      </c>
    </row>
    <row r="654" spans="1:13" x14ac:dyDescent="0.2">
      <c r="A654" s="136" t="s">
        <v>216</v>
      </c>
      <c r="B654" s="136" t="s">
        <v>2380</v>
      </c>
      <c r="C654" s="592" t="s">
        <v>7635</v>
      </c>
      <c r="D654" s="590">
        <v>45229</v>
      </c>
      <c r="F654" s="596">
        <f t="shared" si="38"/>
        <v>0</v>
      </c>
      <c r="G654" s="584">
        <v>0</v>
      </c>
      <c r="H654" s="594">
        <f t="shared" si="37"/>
        <v>1</v>
      </c>
      <c r="I654" s="591">
        <v>3388.134</v>
      </c>
      <c r="J654" s="590">
        <f t="shared" si="39"/>
        <v>45229</v>
      </c>
      <c r="K654" s="590" t="s">
        <v>227</v>
      </c>
      <c r="L654" s="592" t="s">
        <v>7702</v>
      </c>
    </row>
    <row r="655" spans="1:13" x14ac:dyDescent="0.2">
      <c r="A655" s="136" t="s">
        <v>216</v>
      </c>
      <c r="B655" s="136" t="s">
        <v>7711</v>
      </c>
      <c r="C655" s="592" t="s">
        <v>7634</v>
      </c>
      <c r="D655" s="590">
        <v>45229</v>
      </c>
      <c r="F655" s="596">
        <f t="shared" si="38"/>
        <v>0</v>
      </c>
      <c r="G655" s="584">
        <v>0</v>
      </c>
      <c r="H655" s="594">
        <f t="shared" si="37"/>
        <v>1</v>
      </c>
      <c r="I655" s="591">
        <v>1473.615</v>
      </c>
      <c r="J655" s="590">
        <f t="shared" si="39"/>
        <v>45229</v>
      </c>
      <c r="K655" s="590" t="s">
        <v>227</v>
      </c>
      <c r="L655" s="592" t="s">
        <v>7701</v>
      </c>
    </row>
    <row r="656" spans="1:13" x14ac:dyDescent="0.2">
      <c r="A656" s="136" t="s">
        <v>216</v>
      </c>
      <c r="B656" s="136" t="s">
        <v>385</v>
      </c>
      <c r="C656" s="592" t="s">
        <v>7629</v>
      </c>
      <c r="D656" s="590">
        <v>45229</v>
      </c>
      <c r="F656" s="596">
        <f t="shared" si="38"/>
        <v>0</v>
      </c>
      <c r="G656" s="584">
        <v>0</v>
      </c>
      <c r="H656" s="594">
        <f t="shared" si="37"/>
        <v>1</v>
      </c>
      <c r="I656" s="591">
        <v>2357.19</v>
      </c>
      <c r="J656" s="590">
        <f t="shared" si="39"/>
        <v>45229</v>
      </c>
      <c r="K656" s="590" t="s">
        <v>227</v>
      </c>
      <c r="L656" s="592" t="s">
        <v>7700</v>
      </c>
    </row>
    <row r="657" spans="1:13" x14ac:dyDescent="0.2">
      <c r="A657" s="136" t="s">
        <v>216</v>
      </c>
      <c r="B657" s="136" t="s">
        <v>2388</v>
      </c>
      <c r="C657" s="592" t="s">
        <v>7628</v>
      </c>
      <c r="D657" s="590">
        <v>45229</v>
      </c>
      <c r="F657" s="596">
        <f t="shared" si="38"/>
        <v>0</v>
      </c>
      <c r="G657" s="584">
        <v>0</v>
      </c>
      <c r="H657" s="594">
        <f t="shared" si="37"/>
        <v>1</v>
      </c>
      <c r="I657" s="591">
        <v>2664.09</v>
      </c>
      <c r="J657" s="590">
        <f t="shared" si="39"/>
        <v>45229</v>
      </c>
      <c r="K657" s="590" t="s">
        <v>227</v>
      </c>
      <c r="L657" s="592" t="s">
        <v>7699</v>
      </c>
    </row>
    <row r="658" spans="1:13" x14ac:dyDescent="0.2">
      <c r="A658" s="136" t="s">
        <v>216</v>
      </c>
      <c r="B658" s="136" t="s">
        <v>1315</v>
      </c>
      <c r="C658" s="592" t="s">
        <v>7627</v>
      </c>
      <c r="D658" s="590">
        <v>45229</v>
      </c>
      <c r="F658" s="596">
        <f t="shared" si="38"/>
        <v>0</v>
      </c>
      <c r="G658" s="584">
        <v>0</v>
      </c>
      <c r="H658" s="594">
        <f t="shared" si="37"/>
        <v>1</v>
      </c>
      <c r="I658" s="591">
        <v>390.05200000000002</v>
      </c>
      <c r="J658" s="590">
        <f t="shared" si="39"/>
        <v>45229</v>
      </c>
      <c r="K658" s="590" t="s">
        <v>227</v>
      </c>
      <c r="L658" s="592" t="s">
        <v>7698</v>
      </c>
    </row>
    <row r="659" spans="1:13" x14ac:dyDescent="0.2">
      <c r="A659" s="136" t="s">
        <v>216</v>
      </c>
      <c r="B659" s="136" t="s">
        <v>7709</v>
      </c>
      <c r="C659" s="592" t="s">
        <v>7626</v>
      </c>
      <c r="D659" s="590">
        <v>45229</v>
      </c>
      <c r="F659" s="596">
        <f t="shared" si="38"/>
        <v>0</v>
      </c>
      <c r="G659" s="584">
        <v>0</v>
      </c>
      <c r="H659" s="594">
        <f t="shared" si="37"/>
        <v>1</v>
      </c>
      <c r="I659" s="591">
        <v>6480.54</v>
      </c>
      <c r="J659" s="590">
        <f t="shared" si="39"/>
        <v>45229</v>
      </c>
      <c r="K659" s="590" t="s">
        <v>227</v>
      </c>
      <c r="L659" s="592" t="s">
        <v>7697</v>
      </c>
    </row>
    <row r="660" spans="1:13" x14ac:dyDescent="0.2">
      <c r="A660" s="136" t="s">
        <v>216</v>
      </c>
      <c r="B660" s="136" t="s">
        <v>2077</v>
      </c>
      <c r="C660" s="592" t="s">
        <v>7625</v>
      </c>
      <c r="D660" s="590">
        <v>45229</v>
      </c>
      <c r="F660" s="596">
        <f t="shared" si="38"/>
        <v>0</v>
      </c>
      <c r="G660" s="584">
        <v>0</v>
      </c>
      <c r="H660" s="594">
        <f t="shared" si="37"/>
        <v>1</v>
      </c>
      <c r="I660" s="591">
        <v>7111.4440000000004</v>
      </c>
      <c r="J660" s="590">
        <f t="shared" si="39"/>
        <v>45229</v>
      </c>
      <c r="K660" s="590" t="s">
        <v>227</v>
      </c>
      <c r="L660" s="592" t="s">
        <v>7696</v>
      </c>
      <c r="M660" s="609" t="s">
        <v>8000</v>
      </c>
    </row>
    <row r="661" spans="1:13" x14ac:dyDescent="0.2">
      <c r="A661" s="136" t="s">
        <v>216</v>
      </c>
      <c r="B661" s="136" t="s">
        <v>1621</v>
      </c>
      <c r="C661" s="592" t="s">
        <v>7624</v>
      </c>
      <c r="D661" s="590">
        <v>45229</v>
      </c>
      <c r="F661" s="596">
        <f t="shared" si="38"/>
        <v>0</v>
      </c>
      <c r="G661" s="584">
        <v>0</v>
      </c>
      <c r="H661" s="594">
        <f t="shared" si="37"/>
        <v>1</v>
      </c>
      <c r="I661" s="591">
        <v>8601.1200000000008</v>
      </c>
      <c r="J661" s="590">
        <f t="shared" si="39"/>
        <v>45229</v>
      </c>
      <c r="K661" s="590" t="s">
        <v>227</v>
      </c>
      <c r="L661" s="592" t="s">
        <v>7695</v>
      </c>
    </row>
    <row r="662" spans="1:13" x14ac:dyDescent="0.2">
      <c r="A662" s="136" t="s">
        <v>216</v>
      </c>
      <c r="B662" s="136" t="s">
        <v>602</v>
      </c>
      <c r="C662" s="592" t="s">
        <v>7623</v>
      </c>
      <c r="D662" s="590">
        <v>45229</v>
      </c>
      <c r="F662" s="596">
        <f t="shared" si="38"/>
        <v>0</v>
      </c>
      <c r="G662" s="584">
        <v>0</v>
      </c>
      <c r="H662" s="594">
        <f t="shared" si="37"/>
        <v>1</v>
      </c>
      <c r="I662" s="591">
        <v>76695.3</v>
      </c>
      <c r="J662" s="590">
        <f t="shared" si="39"/>
        <v>45229</v>
      </c>
      <c r="K662" s="590" t="s">
        <v>227</v>
      </c>
      <c r="L662" s="592" t="s">
        <v>7694</v>
      </c>
      <c r="M662" s="609" t="s">
        <v>8000</v>
      </c>
    </row>
    <row r="663" spans="1:13" x14ac:dyDescent="0.2">
      <c r="A663" s="136" t="s">
        <v>216</v>
      </c>
      <c r="B663" s="136" t="s">
        <v>1359</v>
      </c>
      <c r="C663" s="592" t="s">
        <v>7622</v>
      </c>
      <c r="D663" s="590">
        <v>45229</v>
      </c>
      <c r="F663" s="596">
        <f t="shared" si="38"/>
        <v>0</v>
      </c>
      <c r="G663" s="584">
        <v>0</v>
      </c>
      <c r="H663" s="594">
        <f t="shared" si="37"/>
        <v>1</v>
      </c>
      <c r="I663" s="591">
        <v>2937.8989999999999</v>
      </c>
      <c r="J663" s="590">
        <f t="shared" si="39"/>
        <v>45229</v>
      </c>
      <c r="K663" s="590" t="s">
        <v>227</v>
      </c>
      <c r="L663" s="592" t="s">
        <v>7693</v>
      </c>
    </row>
    <row r="664" spans="1:13" x14ac:dyDescent="0.2">
      <c r="A664" s="136" t="s">
        <v>216</v>
      </c>
      <c r="B664" s="136" t="s">
        <v>7708</v>
      </c>
      <c r="C664" s="592" t="s">
        <v>7621</v>
      </c>
      <c r="D664" s="590">
        <v>45229</v>
      </c>
      <c r="F664" s="596">
        <f t="shared" si="38"/>
        <v>0</v>
      </c>
      <c r="G664" s="584">
        <v>0</v>
      </c>
      <c r="H664" s="594">
        <f t="shared" si="37"/>
        <v>1</v>
      </c>
      <c r="I664" s="591">
        <v>1188</v>
      </c>
      <c r="J664" s="590">
        <f t="shared" si="39"/>
        <v>45229</v>
      </c>
      <c r="K664" s="590" t="s">
        <v>227</v>
      </c>
      <c r="L664" s="592" t="s">
        <v>7692</v>
      </c>
    </row>
    <row r="665" spans="1:13" x14ac:dyDescent="0.2">
      <c r="A665" s="136" t="s">
        <v>216</v>
      </c>
      <c r="B665" s="136" t="s">
        <v>385</v>
      </c>
      <c r="C665" s="592" t="s">
        <v>7620</v>
      </c>
      <c r="D665" s="590">
        <v>45229</v>
      </c>
      <c r="F665" s="596">
        <f t="shared" si="38"/>
        <v>0</v>
      </c>
      <c r="G665" s="584">
        <v>0</v>
      </c>
      <c r="H665" s="594">
        <f t="shared" si="37"/>
        <v>1</v>
      </c>
      <c r="I665" s="591">
        <v>750</v>
      </c>
      <c r="J665" s="590">
        <f t="shared" si="39"/>
        <v>45229</v>
      </c>
      <c r="K665" s="590" t="s">
        <v>227</v>
      </c>
      <c r="L665" s="592" t="s">
        <v>7691</v>
      </c>
    </row>
    <row r="666" spans="1:13" x14ac:dyDescent="0.2">
      <c r="A666" s="136" t="s">
        <v>216</v>
      </c>
      <c r="B666" s="136" t="s">
        <v>320</v>
      </c>
      <c r="C666" s="592" t="s">
        <v>7619</v>
      </c>
      <c r="D666" s="590">
        <v>45229</v>
      </c>
      <c r="F666" s="596">
        <f t="shared" si="38"/>
        <v>0</v>
      </c>
      <c r="G666" s="584">
        <v>0</v>
      </c>
      <c r="H666" s="594">
        <f t="shared" si="37"/>
        <v>1</v>
      </c>
      <c r="I666" s="591">
        <v>1544.1869999999999</v>
      </c>
      <c r="J666" s="590">
        <f t="shared" si="39"/>
        <v>45229</v>
      </c>
      <c r="K666" s="590" t="s">
        <v>227</v>
      </c>
      <c r="L666" s="592" t="s">
        <v>7690</v>
      </c>
    </row>
    <row r="667" spans="1:13" x14ac:dyDescent="0.2">
      <c r="A667" s="136" t="s">
        <v>216</v>
      </c>
      <c r="B667" s="136" t="s">
        <v>1337</v>
      </c>
      <c r="C667" s="592" t="s">
        <v>7618</v>
      </c>
      <c r="D667" s="590">
        <v>45230</v>
      </c>
      <c r="F667" s="596">
        <f t="shared" si="38"/>
        <v>0</v>
      </c>
      <c r="G667" s="584">
        <v>0</v>
      </c>
      <c r="H667" s="594">
        <f t="shared" si="37"/>
        <v>1</v>
      </c>
      <c r="I667" s="591">
        <v>1492.8420000000001</v>
      </c>
      <c r="J667" s="590">
        <f t="shared" si="39"/>
        <v>45230</v>
      </c>
      <c r="K667" s="590" t="s">
        <v>227</v>
      </c>
      <c r="L667" s="592" t="s">
        <v>7689</v>
      </c>
      <c r="M667" s="609" t="s">
        <v>8000</v>
      </c>
    </row>
    <row r="668" spans="1:13" x14ac:dyDescent="0.2">
      <c r="A668" s="136" t="s">
        <v>216</v>
      </c>
      <c r="B668" s="136" t="s">
        <v>2748</v>
      </c>
      <c r="C668" s="592" t="s">
        <v>7617</v>
      </c>
      <c r="D668" s="590">
        <v>45230</v>
      </c>
      <c r="F668" s="596">
        <f t="shared" si="38"/>
        <v>0</v>
      </c>
      <c r="G668" s="584">
        <v>0</v>
      </c>
      <c r="H668" s="594">
        <f t="shared" si="37"/>
        <v>1</v>
      </c>
      <c r="I668" s="591">
        <v>6421.4949999999999</v>
      </c>
      <c r="J668" s="590">
        <f t="shared" si="39"/>
        <v>45230</v>
      </c>
      <c r="K668" s="590" t="s">
        <v>227</v>
      </c>
      <c r="L668" s="592" t="s">
        <v>7688</v>
      </c>
    </row>
    <row r="669" spans="1:13" x14ac:dyDescent="0.2">
      <c r="A669" s="136" t="s">
        <v>216</v>
      </c>
      <c r="B669" s="136" t="s">
        <v>1312</v>
      </c>
      <c r="C669" s="592" t="s">
        <v>7616</v>
      </c>
      <c r="D669" s="590">
        <v>45230</v>
      </c>
      <c r="F669" s="596">
        <f t="shared" si="38"/>
        <v>0</v>
      </c>
      <c r="G669" s="584">
        <v>0</v>
      </c>
      <c r="H669" s="594">
        <f t="shared" si="37"/>
        <v>1</v>
      </c>
      <c r="I669" s="591">
        <v>4616.7640000000001</v>
      </c>
      <c r="J669" s="590">
        <f t="shared" si="39"/>
        <v>45230</v>
      </c>
      <c r="K669" s="590" t="s">
        <v>227</v>
      </c>
      <c r="L669" s="592" t="s">
        <v>7687</v>
      </c>
    </row>
    <row r="670" spans="1:13" x14ac:dyDescent="0.2">
      <c r="A670" s="136" t="s">
        <v>216</v>
      </c>
      <c r="B670" s="136" t="s">
        <v>2388</v>
      </c>
      <c r="C670" s="592" t="s">
        <v>7615</v>
      </c>
      <c r="D670" s="590">
        <v>45230</v>
      </c>
      <c r="F670" s="596">
        <f t="shared" si="38"/>
        <v>0</v>
      </c>
      <c r="G670" s="584">
        <v>0</v>
      </c>
      <c r="H670" s="594">
        <f t="shared" si="37"/>
        <v>1</v>
      </c>
      <c r="I670" s="591">
        <v>1337.6880000000001</v>
      </c>
      <c r="J670" s="590">
        <f t="shared" si="39"/>
        <v>45230</v>
      </c>
      <c r="K670" s="590" t="s">
        <v>227</v>
      </c>
      <c r="L670" s="592" t="s">
        <v>7686</v>
      </c>
    </row>
    <row r="671" spans="1:13" x14ac:dyDescent="0.2">
      <c r="A671" s="136" t="s">
        <v>216</v>
      </c>
      <c r="B671" s="136" t="s">
        <v>1204</v>
      </c>
      <c r="C671" s="592" t="s">
        <v>7614</v>
      </c>
      <c r="D671" s="590">
        <v>45230</v>
      </c>
      <c r="F671" s="596">
        <f t="shared" si="38"/>
        <v>0</v>
      </c>
      <c r="G671" s="584">
        <v>0</v>
      </c>
      <c r="H671" s="594">
        <f t="shared" si="37"/>
        <v>1</v>
      </c>
      <c r="I671" s="591">
        <v>894.5</v>
      </c>
      <c r="J671" s="590">
        <f t="shared" si="39"/>
        <v>45230</v>
      </c>
      <c r="K671" s="590" t="s">
        <v>227</v>
      </c>
      <c r="L671" s="592" t="s">
        <v>7685</v>
      </c>
    </row>
    <row r="672" spans="1:13" x14ac:dyDescent="0.2">
      <c r="A672" s="597" t="s">
        <v>216</v>
      </c>
      <c r="B672" s="597" t="s">
        <v>2376</v>
      </c>
      <c r="C672" s="598" t="s">
        <v>7613</v>
      </c>
      <c r="D672" s="599">
        <v>45230</v>
      </c>
      <c r="E672" s="599">
        <v>45231</v>
      </c>
      <c r="F672" s="600">
        <f t="shared" si="38"/>
        <v>0</v>
      </c>
      <c r="G672" s="584">
        <v>0</v>
      </c>
      <c r="H672" s="594">
        <f t="shared" si="37"/>
        <v>0</v>
      </c>
      <c r="I672" s="601">
        <v>7250.4840000000004</v>
      </c>
      <c r="J672" s="599">
        <f t="shared" si="39"/>
        <v>45230</v>
      </c>
      <c r="K672" s="599" t="s">
        <v>227</v>
      </c>
      <c r="L672" s="598" t="s">
        <v>7684</v>
      </c>
    </row>
    <row r="673" spans="1:12" x14ac:dyDescent="0.2">
      <c r="A673" s="597" t="s">
        <v>216</v>
      </c>
      <c r="B673" s="597" t="s">
        <v>221</v>
      </c>
      <c r="C673" s="598" t="s">
        <v>7612</v>
      </c>
      <c r="D673" s="599">
        <v>45230</v>
      </c>
      <c r="E673" s="599">
        <v>45231</v>
      </c>
      <c r="F673" s="600">
        <f t="shared" si="38"/>
        <v>0</v>
      </c>
      <c r="G673" s="584">
        <v>0</v>
      </c>
      <c r="H673" s="594">
        <f t="shared" si="37"/>
        <v>0</v>
      </c>
      <c r="I673" s="601">
        <v>8006.1959999999999</v>
      </c>
      <c r="J673" s="599">
        <f t="shared" si="39"/>
        <v>45230</v>
      </c>
      <c r="K673" s="599" t="s">
        <v>227</v>
      </c>
      <c r="L673" s="598" t="s">
        <v>7683</v>
      </c>
    </row>
    <row r="674" spans="1:12" x14ac:dyDescent="0.2">
      <c r="A674" s="136" t="s">
        <v>216</v>
      </c>
      <c r="B674" s="136" t="s">
        <v>1622</v>
      </c>
      <c r="C674" s="592" t="s">
        <v>7611</v>
      </c>
      <c r="D674" s="590">
        <v>45230</v>
      </c>
      <c r="F674" s="596">
        <f t="shared" si="38"/>
        <v>392.81900000000002</v>
      </c>
      <c r="G674" s="584">
        <v>1</v>
      </c>
      <c r="H674" s="594">
        <f t="shared" si="37"/>
        <v>1</v>
      </c>
      <c r="I674" s="591">
        <v>392.81900000000002</v>
      </c>
      <c r="J674" s="590">
        <f t="shared" si="39"/>
        <v>45230</v>
      </c>
      <c r="K674" s="590" t="s">
        <v>227</v>
      </c>
      <c r="L674" s="592" t="s">
        <v>7682</v>
      </c>
    </row>
    <row r="675" spans="1:12" x14ac:dyDescent="0.2">
      <c r="A675" s="136" t="s">
        <v>216</v>
      </c>
      <c r="B675" s="136" t="s">
        <v>1523</v>
      </c>
      <c r="C675" s="592" t="s">
        <v>8193</v>
      </c>
      <c r="D675" s="590">
        <v>45261</v>
      </c>
      <c r="F675" s="596">
        <f t="shared" si="38"/>
        <v>0</v>
      </c>
      <c r="G675" s="584">
        <v>0</v>
      </c>
      <c r="H675" s="594">
        <f t="shared" si="37"/>
        <v>1</v>
      </c>
      <c r="I675" s="591">
        <v>910.52200000000005</v>
      </c>
      <c r="J675" s="590">
        <f t="shared" ref="J675:J689" si="40">+D675</f>
        <v>45261</v>
      </c>
      <c r="K675" s="590" t="s">
        <v>227</v>
      </c>
      <c r="L675" s="592" t="s">
        <v>8232</v>
      </c>
    </row>
    <row r="676" spans="1:12" x14ac:dyDescent="0.2">
      <c r="A676" s="136" t="s">
        <v>216</v>
      </c>
      <c r="B676" s="136" t="s">
        <v>1753</v>
      </c>
      <c r="C676" s="592" t="s">
        <v>8192</v>
      </c>
      <c r="D676" s="590">
        <v>45261</v>
      </c>
      <c r="F676" s="596">
        <f t="shared" si="38"/>
        <v>0</v>
      </c>
      <c r="G676" s="584">
        <v>0</v>
      </c>
      <c r="H676" s="594">
        <f t="shared" si="37"/>
        <v>1</v>
      </c>
      <c r="I676" s="591">
        <v>536.5</v>
      </c>
      <c r="J676" s="590">
        <f t="shared" si="40"/>
        <v>45261</v>
      </c>
      <c r="K676" s="590" t="s">
        <v>227</v>
      </c>
      <c r="L676" s="592" t="s">
        <v>8231</v>
      </c>
    </row>
    <row r="677" spans="1:12" x14ac:dyDescent="0.2">
      <c r="A677" s="136" t="s">
        <v>216</v>
      </c>
      <c r="B677" s="136" t="s">
        <v>1277</v>
      </c>
      <c r="C677" s="592" t="s">
        <v>8190</v>
      </c>
      <c r="D677" s="590">
        <v>45261</v>
      </c>
      <c r="F677" s="596">
        <f t="shared" si="38"/>
        <v>2942.6210000000001</v>
      </c>
      <c r="G677" s="584">
        <v>1</v>
      </c>
      <c r="H677" s="594">
        <f t="shared" si="37"/>
        <v>1</v>
      </c>
      <c r="I677" s="591">
        <v>2942.6210000000001</v>
      </c>
      <c r="J677" s="590">
        <f t="shared" si="40"/>
        <v>45261</v>
      </c>
      <c r="K677" s="590" t="s">
        <v>227</v>
      </c>
      <c r="L677" s="592" t="s">
        <v>8229</v>
      </c>
    </row>
    <row r="678" spans="1:12" x14ac:dyDescent="0.2">
      <c r="A678" s="136" t="s">
        <v>216</v>
      </c>
      <c r="B678" s="136" t="s">
        <v>1447</v>
      </c>
      <c r="C678" s="592" t="s">
        <v>8187</v>
      </c>
      <c r="D678" s="590">
        <v>45261</v>
      </c>
      <c r="F678" s="596">
        <f t="shared" si="38"/>
        <v>0</v>
      </c>
      <c r="G678" s="584">
        <v>0</v>
      </c>
      <c r="H678" s="594">
        <f t="shared" si="37"/>
        <v>1</v>
      </c>
      <c r="I678" s="591">
        <v>2592.81</v>
      </c>
      <c r="J678" s="590">
        <f t="shared" si="40"/>
        <v>45261</v>
      </c>
      <c r="K678" s="590" t="s">
        <v>227</v>
      </c>
      <c r="L678" s="592" t="s">
        <v>8226</v>
      </c>
    </row>
    <row r="679" spans="1:12" x14ac:dyDescent="0.2">
      <c r="A679" s="136" t="s">
        <v>216</v>
      </c>
      <c r="B679" s="136" t="s">
        <v>2092</v>
      </c>
      <c r="C679" s="592" t="s">
        <v>8186</v>
      </c>
      <c r="D679" s="590">
        <v>45261</v>
      </c>
      <c r="F679" s="596">
        <f t="shared" si="38"/>
        <v>0</v>
      </c>
      <c r="G679" s="584">
        <v>0</v>
      </c>
      <c r="H679" s="594">
        <f t="shared" si="37"/>
        <v>1</v>
      </c>
      <c r="I679" s="591">
        <v>4582.0389999999998</v>
      </c>
      <c r="J679" s="590">
        <f t="shared" si="40"/>
        <v>45261</v>
      </c>
      <c r="K679" s="590" t="s">
        <v>227</v>
      </c>
      <c r="L679" s="592" t="s">
        <v>8225</v>
      </c>
    </row>
    <row r="680" spans="1:12" x14ac:dyDescent="0.2">
      <c r="A680" s="136" t="s">
        <v>216</v>
      </c>
      <c r="B680" s="136" t="s">
        <v>385</v>
      </c>
      <c r="C680" s="592" t="s">
        <v>8185</v>
      </c>
      <c r="D680" s="590">
        <v>45261</v>
      </c>
      <c r="F680" s="596">
        <f t="shared" si="38"/>
        <v>0</v>
      </c>
      <c r="G680" s="584">
        <v>0</v>
      </c>
      <c r="H680" s="594">
        <f t="shared" si="37"/>
        <v>1</v>
      </c>
      <c r="I680" s="591">
        <v>700</v>
      </c>
      <c r="J680" s="590">
        <f t="shared" si="40"/>
        <v>45261</v>
      </c>
      <c r="K680" s="590" t="s">
        <v>227</v>
      </c>
      <c r="L680" s="592" t="s">
        <v>8224</v>
      </c>
    </row>
    <row r="681" spans="1:12" x14ac:dyDescent="0.2">
      <c r="A681" s="136" t="s">
        <v>216</v>
      </c>
      <c r="B681" s="136" t="s">
        <v>2078</v>
      </c>
      <c r="C681" s="592" t="s">
        <v>8184</v>
      </c>
      <c r="D681" s="590">
        <v>45261</v>
      </c>
      <c r="F681" s="596">
        <f t="shared" si="38"/>
        <v>0</v>
      </c>
      <c r="G681" s="584">
        <v>0</v>
      </c>
      <c r="H681" s="594">
        <f t="shared" si="37"/>
        <v>1</v>
      </c>
      <c r="I681" s="591">
        <v>436.12599999999998</v>
      </c>
      <c r="J681" s="590">
        <f t="shared" si="40"/>
        <v>45261</v>
      </c>
      <c r="K681" s="590" t="s">
        <v>227</v>
      </c>
      <c r="L681" s="592" t="s">
        <v>8223</v>
      </c>
    </row>
    <row r="682" spans="1:12" x14ac:dyDescent="0.2">
      <c r="A682" s="136" t="s">
        <v>216</v>
      </c>
      <c r="B682" s="136" t="s">
        <v>1040</v>
      </c>
      <c r="C682" s="592" t="s">
        <v>8181</v>
      </c>
      <c r="D682" s="590">
        <v>45261</v>
      </c>
      <c r="F682" s="596">
        <f t="shared" si="38"/>
        <v>1167.2539999999999</v>
      </c>
      <c r="G682" s="584">
        <v>1</v>
      </c>
      <c r="H682" s="594">
        <f t="shared" si="37"/>
        <v>1</v>
      </c>
      <c r="I682" s="591">
        <v>1167.2539999999999</v>
      </c>
      <c r="J682" s="590">
        <f t="shared" si="40"/>
        <v>45261</v>
      </c>
      <c r="K682" s="590" t="s">
        <v>227</v>
      </c>
      <c r="L682" s="592" t="s">
        <v>8222</v>
      </c>
    </row>
    <row r="683" spans="1:12" x14ac:dyDescent="0.2">
      <c r="A683" s="136" t="s">
        <v>216</v>
      </c>
      <c r="B683" s="136" t="s">
        <v>1312</v>
      </c>
      <c r="C683" s="592" t="s">
        <v>8180</v>
      </c>
      <c r="D683" s="590">
        <v>45261</v>
      </c>
      <c r="F683" s="596">
        <f t="shared" si="38"/>
        <v>0</v>
      </c>
      <c r="G683" s="584">
        <v>0</v>
      </c>
      <c r="H683" s="594">
        <f t="shared" si="37"/>
        <v>1</v>
      </c>
      <c r="I683" s="591">
        <v>2777.9839999999999</v>
      </c>
      <c r="J683" s="590">
        <f t="shared" si="40"/>
        <v>45261</v>
      </c>
      <c r="K683" s="590" t="s">
        <v>227</v>
      </c>
      <c r="L683" s="592" t="s">
        <v>8221</v>
      </c>
    </row>
    <row r="684" spans="1:12" x14ac:dyDescent="0.2">
      <c r="A684" s="136" t="s">
        <v>216</v>
      </c>
      <c r="B684" s="136" t="s">
        <v>7310</v>
      </c>
      <c r="C684" s="592" t="s">
        <v>8179</v>
      </c>
      <c r="D684" s="590">
        <v>45261</v>
      </c>
      <c r="F684" s="596">
        <f t="shared" si="38"/>
        <v>0</v>
      </c>
      <c r="G684" s="584">
        <v>0</v>
      </c>
      <c r="H684" s="594">
        <f t="shared" si="37"/>
        <v>1</v>
      </c>
      <c r="I684" s="591">
        <v>4007.52</v>
      </c>
      <c r="J684" s="590">
        <f t="shared" si="40"/>
        <v>45261</v>
      </c>
      <c r="K684" s="590" t="s">
        <v>227</v>
      </c>
      <c r="L684" s="592" t="s">
        <v>8220</v>
      </c>
    </row>
    <row r="685" spans="1:12" x14ac:dyDescent="0.2">
      <c r="A685" s="136" t="s">
        <v>216</v>
      </c>
      <c r="B685" s="136" t="s">
        <v>1338</v>
      </c>
      <c r="C685" s="592" t="s">
        <v>8178</v>
      </c>
      <c r="D685" s="590">
        <v>45261</v>
      </c>
      <c r="F685" s="596">
        <f t="shared" si="38"/>
        <v>0</v>
      </c>
      <c r="G685" s="584">
        <v>0</v>
      </c>
      <c r="H685" s="594">
        <f t="shared" si="37"/>
        <v>1</v>
      </c>
      <c r="I685" s="591">
        <v>835</v>
      </c>
      <c r="J685" s="590">
        <f t="shared" si="40"/>
        <v>45261</v>
      </c>
      <c r="K685" s="590" t="s">
        <v>227</v>
      </c>
      <c r="L685" s="592" t="s">
        <v>8219</v>
      </c>
    </row>
    <row r="686" spans="1:12" x14ac:dyDescent="0.2">
      <c r="A686" s="136" t="s">
        <v>216</v>
      </c>
      <c r="B686" s="136" t="s">
        <v>385</v>
      </c>
      <c r="C686" s="592" t="s">
        <v>8177</v>
      </c>
      <c r="D686" s="590">
        <v>45261</v>
      </c>
      <c r="F686" s="596">
        <f t="shared" si="38"/>
        <v>0</v>
      </c>
      <c r="G686" s="584">
        <v>0</v>
      </c>
      <c r="H686" s="594">
        <f t="shared" si="37"/>
        <v>1</v>
      </c>
      <c r="I686" s="591">
        <v>341.00099999999998</v>
      </c>
      <c r="J686" s="590">
        <f t="shared" si="40"/>
        <v>45261</v>
      </c>
      <c r="K686" s="590" t="s">
        <v>227</v>
      </c>
      <c r="L686" s="592" t="s">
        <v>8218</v>
      </c>
    </row>
    <row r="687" spans="1:12" x14ac:dyDescent="0.2">
      <c r="A687" s="136" t="s">
        <v>216</v>
      </c>
      <c r="B687" s="136" t="s">
        <v>1833</v>
      </c>
      <c r="C687" s="592" t="s">
        <v>8175</v>
      </c>
      <c r="D687" s="590">
        <v>45261</v>
      </c>
      <c r="F687" s="596">
        <f t="shared" si="38"/>
        <v>0</v>
      </c>
      <c r="G687" s="584">
        <v>0</v>
      </c>
      <c r="H687" s="594">
        <f t="shared" si="37"/>
        <v>1</v>
      </c>
      <c r="I687" s="591">
        <v>1128.5999999999999</v>
      </c>
      <c r="J687" s="590">
        <f t="shared" si="40"/>
        <v>45261</v>
      </c>
      <c r="K687" s="590" t="s">
        <v>227</v>
      </c>
      <c r="L687" s="592" t="s">
        <v>8217</v>
      </c>
    </row>
    <row r="688" spans="1:12" x14ac:dyDescent="0.2">
      <c r="A688" s="136" t="s">
        <v>216</v>
      </c>
      <c r="B688" s="136" t="s">
        <v>1205</v>
      </c>
      <c r="C688" s="592" t="s">
        <v>8173</v>
      </c>
      <c r="D688" s="590">
        <v>45261</v>
      </c>
      <c r="F688" s="596">
        <f t="shared" si="38"/>
        <v>0</v>
      </c>
      <c r="G688" s="584">
        <v>1</v>
      </c>
      <c r="H688" s="594">
        <f t="shared" si="37"/>
        <v>1</v>
      </c>
      <c r="I688" s="591">
        <v>0</v>
      </c>
      <c r="J688" s="590">
        <f t="shared" si="40"/>
        <v>45261</v>
      </c>
      <c r="K688" s="590" t="s">
        <v>227</v>
      </c>
      <c r="L688" s="592" t="s">
        <v>8216</v>
      </c>
    </row>
    <row r="689" spans="1:13" x14ac:dyDescent="0.2">
      <c r="A689" s="136" t="s">
        <v>216</v>
      </c>
      <c r="B689" s="136" t="s">
        <v>538</v>
      </c>
      <c r="C689" s="592" t="s">
        <v>8172</v>
      </c>
      <c r="D689" s="590">
        <v>45261</v>
      </c>
      <c r="F689" s="596">
        <f t="shared" si="38"/>
        <v>0</v>
      </c>
      <c r="G689" s="584">
        <v>1</v>
      </c>
      <c r="H689" s="594">
        <f t="shared" si="37"/>
        <v>1</v>
      </c>
      <c r="I689" s="591">
        <v>0</v>
      </c>
      <c r="J689" s="590">
        <f t="shared" si="40"/>
        <v>45261</v>
      </c>
      <c r="K689" s="590" t="s">
        <v>227</v>
      </c>
      <c r="L689" s="592" t="s">
        <v>8215</v>
      </c>
    </row>
    <row r="690" spans="1:13" x14ac:dyDescent="0.2">
      <c r="A690" s="136" t="s">
        <v>216</v>
      </c>
      <c r="B690" s="136" t="s">
        <v>2083</v>
      </c>
      <c r="C690" s="592" t="s">
        <v>11862</v>
      </c>
      <c r="D690" s="590">
        <v>45264</v>
      </c>
      <c r="F690" s="596">
        <f t="shared" si="38"/>
        <v>0</v>
      </c>
      <c r="G690" s="584">
        <v>1</v>
      </c>
      <c r="H690" s="594">
        <f t="shared" si="37"/>
        <v>1</v>
      </c>
      <c r="I690" s="591">
        <v>0</v>
      </c>
      <c r="J690" s="590">
        <f>D690</f>
        <v>45264</v>
      </c>
      <c r="K690" s="590" t="s">
        <v>227</v>
      </c>
      <c r="L690" s="592" t="s">
        <v>11898</v>
      </c>
    </row>
    <row r="691" spans="1:13" x14ac:dyDescent="0.2">
      <c r="A691" s="136" t="s">
        <v>216</v>
      </c>
      <c r="B691" s="136" t="s">
        <v>580</v>
      </c>
      <c r="C691" s="592" t="s">
        <v>8170</v>
      </c>
      <c r="D691" s="590">
        <v>45261</v>
      </c>
      <c r="F691" s="596">
        <f t="shared" si="38"/>
        <v>17022.179</v>
      </c>
      <c r="G691" s="584">
        <v>1</v>
      </c>
      <c r="H691" s="594">
        <f t="shared" si="37"/>
        <v>1</v>
      </c>
      <c r="I691" s="591">
        <v>17022.179</v>
      </c>
      <c r="J691" s="590">
        <f>+D691</f>
        <v>45261</v>
      </c>
      <c r="K691" s="590" t="s">
        <v>227</v>
      </c>
      <c r="L691" s="592" t="s">
        <v>8214</v>
      </c>
      <c r="M691" s="609" t="s">
        <v>8000</v>
      </c>
    </row>
    <row r="692" spans="1:13" x14ac:dyDescent="0.2">
      <c r="A692" s="136" t="s">
        <v>216</v>
      </c>
      <c r="B692" s="136" t="s">
        <v>8251</v>
      </c>
      <c r="C692" s="592" t="s">
        <v>8169</v>
      </c>
      <c r="D692" s="590">
        <v>45261</v>
      </c>
      <c r="F692" s="596">
        <f t="shared" si="38"/>
        <v>0</v>
      </c>
      <c r="G692" s="584">
        <v>0</v>
      </c>
      <c r="H692" s="594">
        <f t="shared" si="37"/>
        <v>1</v>
      </c>
      <c r="I692" s="591">
        <v>1709.2349999999999</v>
      </c>
      <c r="J692" s="590">
        <f>+D692</f>
        <v>45261</v>
      </c>
      <c r="K692" s="590" t="s">
        <v>227</v>
      </c>
      <c r="L692" s="592" t="s">
        <v>8213</v>
      </c>
    </row>
    <row r="693" spans="1:13" x14ac:dyDescent="0.2">
      <c r="A693" s="136" t="s">
        <v>216</v>
      </c>
      <c r="B693" s="136" t="s">
        <v>1337</v>
      </c>
      <c r="C693" s="592" t="s">
        <v>11861</v>
      </c>
      <c r="D693" s="590">
        <v>45264</v>
      </c>
      <c r="F693" s="596">
        <f t="shared" si="38"/>
        <v>0</v>
      </c>
      <c r="G693" s="584">
        <v>0</v>
      </c>
      <c r="H693" s="594">
        <f t="shared" si="37"/>
        <v>1</v>
      </c>
      <c r="I693" s="591">
        <v>1492.8420000000001</v>
      </c>
      <c r="J693" s="590">
        <f t="shared" ref="J693:J719" si="41">D693</f>
        <v>45264</v>
      </c>
      <c r="K693" s="590" t="s">
        <v>227</v>
      </c>
      <c r="L693" s="592" t="s">
        <v>11897</v>
      </c>
      <c r="M693" s="609" t="s">
        <v>8000</v>
      </c>
    </row>
    <row r="694" spans="1:13" x14ac:dyDescent="0.2">
      <c r="A694" s="136" t="s">
        <v>216</v>
      </c>
      <c r="B694" s="136" t="s">
        <v>385</v>
      </c>
      <c r="C694" s="592" t="s">
        <v>11853</v>
      </c>
      <c r="D694" s="590">
        <v>45265</v>
      </c>
      <c r="F694" s="596">
        <f t="shared" si="38"/>
        <v>0</v>
      </c>
      <c r="G694" s="584">
        <v>0</v>
      </c>
      <c r="H694" s="594">
        <f t="shared" si="37"/>
        <v>1</v>
      </c>
      <c r="I694" s="591">
        <v>388.57400000000001</v>
      </c>
      <c r="J694" s="590">
        <f t="shared" si="41"/>
        <v>45265</v>
      </c>
      <c r="K694" s="590" t="s">
        <v>227</v>
      </c>
      <c r="L694" s="592" t="s">
        <v>11890</v>
      </c>
    </row>
    <row r="695" spans="1:13" x14ac:dyDescent="0.2">
      <c r="A695" s="136" t="s">
        <v>216</v>
      </c>
      <c r="B695" s="136" t="s">
        <v>320</v>
      </c>
      <c r="C695" s="592" t="s">
        <v>11852</v>
      </c>
      <c r="D695" s="590">
        <v>45265</v>
      </c>
      <c r="F695" s="596">
        <f t="shared" si="38"/>
        <v>0</v>
      </c>
      <c r="G695" s="584">
        <v>0</v>
      </c>
      <c r="H695" s="594">
        <f t="shared" si="37"/>
        <v>1</v>
      </c>
      <c r="I695" s="591">
        <v>192.58199999999999</v>
      </c>
      <c r="J695" s="590">
        <f t="shared" si="41"/>
        <v>45265</v>
      </c>
      <c r="K695" s="590" t="s">
        <v>227</v>
      </c>
      <c r="L695" s="592" t="s">
        <v>11889</v>
      </c>
    </row>
    <row r="696" spans="1:13" x14ac:dyDescent="0.2">
      <c r="A696" s="136" t="s">
        <v>216</v>
      </c>
      <c r="B696" s="136" t="s">
        <v>320</v>
      </c>
      <c r="C696" s="592" t="s">
        <v>11851</v>
      </c>
      <c r="D696" s="590">
        <v>45265</v>
      </c>
      <c r="F696" s="596">
        <f t="shared" si="38"/>
        <v>0</v>
      </c>
      <c r="G696" s="584">
        <v>0</v>
      </c>
      <c r="H696" s="594">
        <f t="shared" si="37"/>
        <v>1</v>
      </c>
      <c r="I696" s="591">
        <v>245.88200000000001</v>
      </c>
      <c r="J696" s="590">
        <f t="shared" si="41"/>
        <v>45265</v>
      </c>
      <c r="K696" s="590" t="s">
        <v>227</v>
      </c>
      <c r="L696" s="592" t="s">
        <v>11888</v>
      </c>
    </row>
    <row r="697" spans="1:13" x14ac:dyDescent="0.2">
      <c r="A697" s="136" t="s">
        <v>216</v>
      </c>
      <c r="B697" s="136" t="s">
        <v>320</v>
      </c>
      <c r="C697" s="592" t="s">
        <v>11850</v>
      </c>
      <c r="D697" s="590">
        <v>45265</v>
      </c>
      <c r="F697" s="596">
        <f t="shared" si="38"/>
        <v>0</v>
      </c>
      <c r="G697" s="584">
        <v>0</v>
      </c>
      <c r="H697" s="594">
        <f t="shared" si="37"/>
        <v>1</v>
      </c>
      <c r="I697" s="591">
        <v>1056.3969999999999</v>
      </c>
      <c r="J697" s="590">
        <f t="shared" si="41"/>
        <v>45265</v>
      </c>
      <c r="K697" s="590" t="s">
        <v>227</v>
      </c>
      <c r="L697" s="592" t="s">
        <v>11887</v>
      </c>
    </row>
    <row r="698" spans="1:13" x14ac:dyDescent="0.2">
      <c r="A698" s="136" t="s">
        <v>216</v>
      </c>
      <c r="B698" s="136" t="s">
        <v>320</v>
      </c>
      <c r="C698" s="592" t="s">
        <v>11849</v>
      </c>
      <c r="D698" s="590">
        <v>45265</v>
      </c>
      <c r="F698" s="596">
        <f t="shared" si="38"/>
        <v>0</v>
      </c>
      <c r="G698" s="584">
        <v>0</v>
      </c>
      <c r="H698" s="594">
        <f t="shared" ref="H698:H760" si="42">IF(E698="",1,0)</f>
        <v>1</v>
      </c>
      <c r="I698" s="591">
        <v>418.57</v>
      </c>
      <c r="J698" s="590">
        <f t="shared" si="41"/>
        <v>45265</v>
      </c>
      <c r="K698" s="590" t="s">
        <v>227</v>
      </c>
      <c r="L698" s="592" t="s">
        <v>11886</v>
      </c>
    </row>
    <row r="699" spans="1:13" x14ac:dyDescent="0.2">
      <c r="A699" s="136" t="s">
        <v>216</v>
      </c>
      <c r="B699" s="136" t="s">
        <v>320</v>
      </c>
      <c r="C699" s="592" t="s">
        <v>11848</v>
      </c>
      <c r="D699" s="590">
        <v>45265</v>
      </c>
      <c r="F699" s="596">
        <f t="shared" si="38"/>
        <v>0</v>
      </c>
      <c r="G699" s="584">
        <v>0</v>
      </c>
      <c r="H699" s="594">
        <f t="shared" si="42"/>
        <v>1</v>
      </c>
      <c r="I699" s="591">
        <v>129.827</v>
      </c>
      <c r="J699" s="590">
        <f t="shared" si="41"/>
        <v>45265</v>
      </c>
      <c r="K699" s="590" t="s">
        <v>227</v>
      </c>
      <c r="L699" s="592" t="s">
        <v>11885</v>
      </c>
    </row>
    <row r="700" spans="1:13" x14ac:dyDescent="0.2">
      <c r="A700" s="136" t="s">
        <v>216</v>
      </c>
      <c r="B700" s="136" t="s">
        <v>320</v>
      </c>
      <c r="C700" s="592" t="s">
        <v>11847</v>
      </c>
      <c r="D700" s="590">
        <v>45265</v>
      </c>
      <c r="F700" s="596">
        <f t="shared" si="38"/>
        <v>0</v>
      </c>
      <c r="G700" s="584">
        <v>0</v>
      </c>
      <c r="H700" s="594">
        <f t="shared" si="42"/>
        <v>1</v>
      </c>
      <c r="I700" s="591">
        <v>46.228000000000002</v>
      </c>
      <c r="J700" s="590">
        <f t="shared" si="41"/>
        <v>45265</v>
      </c>
      <c r="K700" s="590" t="s">
        <v>227</v>
      </c>
      <c r="L700" s="592" t="s">
        <v>11884</v>
      </c>
    </row>
    <row r="701" spans="1:13" x14ac:dyDescent="0.2">
      <c r="A701" s="136" t="s">
        <v>216</v>
      </c>
      <c r="B701" s="136" t="s">
        <v>320</v>
      </c>
      <c r="C701" s="592" t="s">
        <v>11846</v>
      </c>
      <c r="D701" s="590">
        <v>45265</v>
      </c>
      <c r="F701" s="596">
        <f t="shared" si="38"/>
        <v>0</v>
      </c>
      <c r="G701" s="584">
        <v>0</v>
      </c>
      <c r="H701" s="594">
        <f t="shared" si="42"/>
        <v>1</v>
      </c>
      <c r="I701" s="591">
        <v>364.92399999999998</v>
      </c>
      <c r="J701" s="590">
        <f t="shared" si="41"/>
        <v>45265</v>
      </c>
      <c r="K701" s="590" t="s">
        <v>227</v>
      </c>
      <c r="L701" s="592" t="s">
        <v>11883</v>
      </c>
    </row>
    <row r="702" spans="1:13" x14ac:dyDescent="0.2">
      <c r="A702" s="136" t="s">
        <v>216</v>
      </c>
      <c r="B702" s="136" t="s">
        <v>320</v>
      </c>
      <c r="C702" s="592" t="s">
        <v>11845</v>
      </c>
      <c r="D702" s="590">
        <v>45265</v>
      </c>
      <c r="F702" s="596">
        <f t="shared" si="38"/>
        <v>0</v>
      </c>
      <c r="G702" s="584">
        <v>0</v>
      </c>
      <c r="H702" s="594">
        <f t="shared" si="42"/>
        <v>1</v>
      </c>
      <c r="I702" s="591">
        <v>446.82400000000001</v>
      </c>
      <c r="J702" s="590">
        <f t="shared" si="41"/>
        <v>45265</v>
      </c>
      <c r="K702" s="590" t="s">
        <v>227</v>
      </c>
      <c r="L702" s="592" t="s">
        <v>11882</v>
      </c>
    </row>
    <row r="703" spans="1:13" x14ac:dyDescent="0.2">
      <c r="A703" s="136" t="s">
        <v>216</v>
      </c>
      <c r="B703" s="136" t="s">
        <v>320</v>
      </c>
      <c r="C703" s="592" t="s">
        <v>11844</v>
      </c>
      <c r="D703" s="590">
        <v>45265</v>
      </c>
      <c r="F703" s="596">
        <f t="shared" si="38"/>
        <v>0</v>
      </c>
      <c r="G703" s="584">
        <v>0</v>
      </c>
      <c r="H703" s="594">
        <f t="shared" si="42"/>
        <v>1</v>
      </c>
      <c r="I703" s="591">
        <v>220.50299999999999</v>
      </c>
      <c r="J703" s="590">
        <f t="shared" si="41"/>
        <v>45265</v>
      </c>
      <c r="K703" s="590" t="s">
        <v>227</v>
      </c>
      <c r="L703" s="592" t="s">
        <v>11881</v>
      </c>
    </row>
    <row r="704" spans="1:13" x14ac:dyDescent="0.2">
      <c r="A704" s="597" t="s">
        <v>216</v>
      </c>
      <c r="B704" s="597" t="s">
        <v>2376</v>
      </c>
      <c r="C704" s="598" t="s">
        <v>11843</v>
      </c>
      <c r="D704" s="599">
        <v>45266</v>
      </c>
      <c r="E704" s="599">
        <v>45268</v>
      </c>
      <c r="F704" s="600">
        <f t="shared" si="38"/>
        <v>0</v>
      </c>
      <c r="G704" s="584">
        <v>0</v>
      </c>
      <c r="H704" s="594">
        <f t="shared" si="42"/>
        <v>0</v>
      </c>
      <c r="I704" s="601">
        <v>909.51199999999994</v>
      </c>
      <c r="J704" s="599">
        <f t="shared" si="41"/>
        <v>45266</v>
      </c>
      <c r="K704" s="599" t="s">
        <v>227</v>
      </c>
      <c r="L704" s="598" t="s">
        <v>11880</v>
      </c>
    </row>
    <row r="705" spans="1:13" x14ac:dyDescent="0.2">
      <c r="A705" s="597" t="s">
        <v>216</v>
      </c>
      <c r="B705" s="597" t="s">
        <v>221</v>
      </c>
      <c r="C705" s="598" t="s">
        <v>11842</v>
      </c>
      <c r="D705" s="599">
        <v>45266</v>
      </c>
      <c r="E705" s="599">
        <v>45268</v>
      </c>
      <c r="F705" s="600">
        <f t="shared" si="38"/>
        <v>0</v>
      </c>
      <c r="G705" s="584">
        <v>0</v>
      </c>
      <c r="H705" s="594">
        <f t="shared" si="42"/>
        <v>0</v>
      </c>
      <c r="I705" s="601">
        <v>19638.861000000001</v>
      </c>
      <c r="J705" s="599">
        <f t="shared" si="41"/>
        <v>45266</v>
      </c>
      <c r="K705" s="599" t="s">
        <v>227</v>
      </c>
      <c r="L705" s="598" t="s">
        <v>11879</v>
      </c>
    </row>
    <row r="706" spans="1:13" x14ac:dyDescent="0.2">
      <c r="A706" s="136" t="s">
        <v>216</v>
      </c>
      <c r="B706" s="136" t="s">
        <v>1451</v>
      </c>
      <c r="C706" s="592" t="s">
        <v>11840</v>
      </c>
      <c r="D706" s="590">
        <v>45266</v>
      </c>
      <c r="F706" s="596">
        <f t="shared" ref="F706:F768" si="43">SUM(I706*G706)</f>
        <v>0</v>
      </c>
      <c r="G706" s="584">
        <v>0</v>
      </c>
      <c r="H706" s="594">
        <f t="shared" si="42"/>
        <v>1</v>
      </c>
      <c r="I706" s="591">
        <v>67320</v>
      </c>
      <c r="J706" s="590">
        <f t="shared" si="41"/>
        <v>45266</v>
      </c>
      <c r="K706" s="590" t="s">
        <v>227</v>
      </c>
      <c r="L706" s="592" t="s">
        <v>11877</v>
      </c>
      <c r="M706" s="609" t="s">
        <v>8000</v>
      </c>
    </row>
    <row r="707" spans="1:13" x14ac:dyDescent="0.2">
      <c r="A707" s="136" t="s">
        <v>216</v>
      </c>
      <c r="B707" s="136" t="s">
        <v>2738</v>
      </c>
      <c r="C707" s="592" t="s">
        <v>11838</v>
      </c>
      <c r="D707" s="590">
        <v>45266</v>
      </c>
      <c r="F707" s="596">
        <f t="shared" si="43"/>
        <v>0</v>
      </c>
      <c r="G707" s="584">
        <v>0</v>
      </c>
      <c r="H707" s="594">
        <f t="shared" si="42"/>
        <v>1</v>
      </c>
      <c r="I707" s="591">
        <v>505</v>
      </c>
      <c r="J707" s="590">
        <f t="shared" si="41"/>
        <v>45266</v>
      </c>
      <c r="K707" s="590" t="s">
        <v>227</v>
      </c>
      <c r="L707" s="592" t="s">
        <v>11875</v>
      </c>
    </row>
    <row r="708" spans="1:13" x14ac:dyDescent="0.2">
      <c r="A708" s="597" t="s">
        <v>216</v>
      </c>
      <c r="B708" s="597" t="s">
        <v>7707</v>
      </c>
      <c r="C708" s="598" t="s">
        <v>11836</v>
      </c>
      <c r="D708" s="599">
        <v>45266</v>
      </c>
      <c r="E708" s="599">
        <v>45268</v>
      </c>
      <c r="F708" s="600">
        <f t="shared" si="43"/>
        <v>0</v>
      </c>
      <c r="G708" s="584">
        <v>0</v>
      </c>
      <c r="H708" s="594">
        <f t="shared" si="42"/>
        <v>0</v>
      </c>
      <c r="I708" s="601">
        <v>7040.518</v>
      </c>
      <c r="J708" s="599">
        <f t="shared" si="41"/>
        <v>45266</v>
      </c>
      <c r="K708" s="599" t="s">
        <v>227</v>
      </c>
      <c r="L708" s="598" t="s">
        <v>11874</v>
      </c>
    </row>
    <row r="709" spans="1:13" x14ac:dyDescent="0.2">
      <c r="A709" s="597" t="s">
        <v>216</v>
      </c>
      <c r="B709" s="597" t="s">
        <v>221</v>
      </c>
      <c r="C709" s="598" t="s">
        <v>11835</v>
      </c>
      <c r="D709" s="599">
        <v>45266</v>
      </c>
      <c r="E709" s="599">
        <v>45268</v>
      </c>
      <c r="F709" s="600">
        <f t="shared" si="43"/>
        <v>0</v>
      </c>
      <c r="G709" s="584">
        <v>0</v>
      </c>
      <c r="H709" s="594">
        <f t="shared" si="42"/>
        <v>0</v>
      </c>
      <c r="I709" s="601">
        <v>11760.839</v>
      </c>
      <c r="J709" s="599">
        <f t="shared" si="41"/>
        <v>45266</v>
      </c>
      <c r="K709" s="599" t="s">
        <v>227</v>
      </c>
      <c r="L709" s="598" t="s">
        <v>11873</v>
      </c>
    </row>
    <row r="710" spans="1:13" x14ac:dyDescent="0.2">
      <c r="A710" s="597" t="s">
        <v>216</v>
      </c>
      <c r="B710" s="597" t="s">
        <v>708</v>
      </c>
      <c r="C710" s="598" t="s">
        <v>11834</v>
      </c>
      <c r="D710" s="599">
        <v>45266</v>
      </c>
      <c r="E710" s="599">
        <v>45268</v>
      </c>
      <c r="F710" s="600">
        <f t="shared" si="43"/>
        <v>0</v>
      </c>
      <c r="G710" s="584">
        <v>1</v>
      </c>
      <c r="H710" s="594">
        <f t="shared" si="42"/>
        <v>0</v>
      </c>
      <c r="I710" s="601">
        <v>0</v>
      </c>
      <c r="J710" s="599">
        <f t="shared" si="41"/>
        <v>45266</v>
      </c>
      <c r="K710" s="599" t="s">
        <v>227</v>
      </c>
      <c r="L710" s="598" t="s">
        <v>11872</v>
      </c>
    </row>
    <row r="711" spans="1:13" x14ac:dyDescent="0.2">
      <c r="A711" s="597" t="s">
        <v>216</v>
      </c>
      <c r="B711" s="597" t="s">
        <v>221</v>
      </c>
      <c r="C711" s="598" t="s">
        <v>11833</v>
      </c>
      <c r="D711" s="599">
        <v>45266</v>
      </c>
      <c r="E711" s="599">
        <v>45268</v>
      </c>
      <c r="F711" s="600">
        <f t="shared" si="43"/>
        <v>0</v>
      </c>
      <c r="G711" s="584">
        <v>0</v>
      </c>
      <c r="H711" s="594">
        <f t="shared" si="42"/>
        <v>0</v>
      </c>
      <c r="I711" s="601">
        <v>8001.8019999999997</v>
      </c>
      <c r="J711" s="599">
        <f t="shared" si="41"/>
        <v>45266</v>
      </c>
      <c r="K711" s="599" t="s">
        <v>227</v>
      </c>
      <c r="L711" s="598" t="s">
        <v>11871</v>
      </c>
    </row>
    <row r="712" spans="1:13" x14ac:dyDescent="0.2">
      <c r="A712" s="597" t="s">
        <v>216</v>
      </c>
      <c r="B712" s="597" t="s">
        <v>708</v>
      </c>
      <c r="C712" s="598" t="s">
        <v>11832</v>
      </c>
      <c r="D712" s="599">
        <v>45266</v>
      </c>
      <c r="E712" s="599">
        <v>45268</v>
      </c>
      <c r="F712" s="600">
        <f t="shared" si="43"/>
        <v>0</v>
      </c>
      <c r="G712" s="584">
        <v>1</v>
      </c>
      <c r="H712" s="594">
        <f t="shared" si="42"/>
        <v>0</v>
      </c>
      <c r="I712" s="601">
        <v>0</v>
      </c>
      <c r="J712" s="599">
        <f t="shared" si="41"/>
        <v>45266</v>
      </c>
      <c r="K712" s="599" t="s">
        <v>227</v>
      </c>
      <c r="L712" s="598" t="s">
        <v>11870</v>
      </c>
    </row>
    <row r="713" spans="1:13" x14ac:dyDescent="0.2">
      <c r="A713" s="597" t="s">
        <v>216</v>
      </c>
      <c r="B713" s="597" t="s">
        <v>221</v>
      </c>
      <c r="C713" s="598" t="s">
        <v>11831</v>
      </c>
      <c r="D713" s="599">
        <v>45266</v>
      </c>
      <c r="E713" s="599">
        <v>45268</v>
      </c>
      <c r="F713" s="600">
        <f t="shared" si="43"/>
        <v>0</v>
      </c>
      <c r="G713" s="584">
        <v>0</v>
      </c>
      <c r="H713" s="594">
        <f t="shared" si="42"/>
        <v>0</v>
      </c>
      <c r="I713" s="601">
        <v>10006.749</v>
      </c>
      <c r="J713" s="599">
        <f t="shared" si="41"/>
        <v>45266</v>
      </c>
      <c r="K713" s="599" t="s">
        <v>227</v>
      </c>
      <c r="L713" s="598" t="s">
        <v>11869</v>
      </c>
    </row>
    <row r="714" spans="1:13" x14ac:dyDescent="0.2">
      <c r="A714" s="597" t="s">
        <v>216</v>
      </c>
      <c r="B714" s="597" t="s">
        <v>708</v>
      </c>
      <c r="C714" s="598" t="s">
        <v>11830</v>
      </c>
      <c r="D714" s="599">
        <v>45266</v>
      </c>
      <c r="E714" s="599">
        <v>45268</v>
      </c>
      <c r="F714" s="600">
        <f t="shared" si="43"/>
        <v>0</v>
      </c>
      <c r="G714" s="584">
        <v>1</v>
      </c>
      <c r="H714" s="594">
        <f t="shared" si="42"/>
        <v>0</v>
      </c>
      <c r="I714" s="601">
        <v>0</v>
      </c>
      <c r="J714" s="599">
        <f t="shared" si="41"/>
        <v>45266</v>
      </c>
      <c r="K714" s="599" t="s">
        <v>227</v>
      </c>
      <c r="L714" s="598" t="s">
        <v>11868</v>
      </c>
    </row>
    <row r="715" spans="1:13" x14ac:dyDescent="0.2">
      <c r="A715" s="597" t="s">
        <v>216</v>
      </c>
      <c r="B715" s="597" t="s">
        <v>221</v>
      </c>
      <c r="C715" s="598" t="s">
        <v>11829</v>
      </c>
      <c r="D715" s="599">
        <v>45266</v>
      </c>
      <c r="E715" s="599">
        <v>45268</v>
      </c>
      <c r="F715" s="600">
        <f t="shared" si="43"/>
        <v>0</v>
      </c>
      <c r="G715" s="584">
        <v>0</v>
      </c>
      <c r="H715" s="594">
        <f t="shared" si="42"/>
        <v>0</v>
      </c>
      <c r="I715" s="601">
        <v>13320.62</v>
      </c>
      <c r="J715" s="599">
        <f t="shared" si="41"/>
        <v>45266</v>
      </c>
      <c r="K715" s="599" t="s">
        <v>227</v>
      </c>
      <c r="L715" s="598" t="s">
        <v>11867</v>
      </c>
    </row>
    <row r="716" spans="1:13" x14ac:dyDescent="0.2">
      <c r="A716" s="597" t="s">
        <v>216</v>
      </c>
      <c r="B716" s="597" t="s">
        <v>7707</v>
      </c>
      <c r="C716" s="598" t="s">
        <v>11828</v>
      </c>
      <c r="D716" s="599">
        <v>45266</v>
      </c>
      <c r="E716" s="599">
        <v>45268</v>
      </c>
      <c r="F716" s="600">
        <f t="shared" si="43"/>
        <v>0</v>
      </c>
      <c r="G716" s="584">
        <v>0</v>
      </c>
      <c r="H716" s="594">
        <f t="shared" si="42"/>
        <v>0</v>
      </c>
      <c r="I716" s="601">
        <v>7003.4110000000001</v>
      </c>
      <c r="J716" s="599">
        <f t="shared" si="41"/>
        <v>45266</v>
      </c>
      <c r="K716" s="599" t="s">
        <v>227</v>
      </c>
      <c r="L716" s="598" t="s">
        <v>11866</v>
      </c>
    </row>
    <row r="717" spans="1:13" x14ac:dyDescent="0.2">
      <c r="A717" s="136" t="s">
        <v>216</v>
      </c>
      <c r="B717" s="136" t="s">
        <v>11900</v>
      </c>
      <c r="C717" s="592" t="s">
        <v>11827</v>
      </c>
      <c r="D717" s="590">
        <v>45268</v>
      </c>
      <c r="F717" s="596">
        <f t="shared" si="43"/>
        <v>0</v>
      </c>
      <c r="G717" s="584">
        <v>1</v>
      </c>
      <c r="H717" s="594">
        <f t="shared" si="42"/>
        <v>1</v>
      </c>
      <c r="I717" s="591">
        <v>0</v>
      </c>
      <c r="J717" s="590">
        <f t="shared" si="41"/>
        <v>45268</v>
      </c>
      <c r="K717" s="590" t="s">
        <v>227</v>
      </c>
      <c r="L717" s="592" t="s">
        <v>11865</v>
      </c>
    </row>
    <row r="718" spans="1:13" x14ac:dyDescent="0.2">
      <c r="A718" s="136" t="s">
        <v>216</v>
      </c>
      <c r="B718" s="136" t="s">
        <v>11899</v>
      </c>
      <c r="C718" s="592" t="s">
        <v>11826</v>
      </c>
      <c r="D718" s="590">
        <v>45268</v>
      </c>
      <c r="F718" s="596">
        <f t="shared" si="43"/>
        <v>0</v>
      </c>
      <c r="G718" s="584">
        <v>0</v>
      </c>
      <c r="H718" s="594">
        <f t="shared" si="42"/>
        <v>1</v>
      </c>
      <c r="I718" s="591">
        <v>876.84</v>
      </c>
      <c r="J718" s="590">
        <f t="shared" si="41"/>
        <v>45268</v>
      </c>
      <c r="K718" s="590" t="s">
        <v>227</v>
      </c>
      <c r="L718" s="592" t="s">
        <v>11864</v>
      </c>
    </row>
    <row r="719" spans="1:13" x14ac:dyDescent="0.2">
      <c r="A719" s="136" t="s">
        <v>216</v>
      </c>
      <c r="B719" s="136" t="s">
        <v>320</v>
      </c>
      <c r="C719" s="592" t="s">
        <v>11825</v>
      </c>
      <c r="D719" s="590">
        <v>45268</v>
      </c>
      <c r="F719" s="596">
        <f t="shared" si="43"/>
        <v>0</v>
      </c>
      <c r="G719" s="584">
        <v>0</v>
      </c>
      <c r="H719" s="594">
        <f t="shared" si="42"/>
        <v>1</v>
      </c>
      <c r="I719" s="591">
        <v>6811.5</v>
      </c>
      <c r="J719" s="590">
        <f t="shared" si="41"/>
        <v>45268</v>
      </c>
      <c r="K719" s="590" t="s">
        <v>227</v>
      </c>
      <c r="L719" s="592" t="s">
        <v>11863</v>
      </c>
    </row>
    <row r="720" spans="1:13" x14ac:dyDescent="0.2">
      <c r="A720" s="136" t="s">
        <v>216</v>
      </c>
      <c r="B720" s="136" t="s">
        <v>295</v>
      </c>
      <c r="C720" s="592" t="s">
        <v>11908</v>
      </c>
      <c r="D720" s="590">
        <v>45268</v>
      </c>
      <c r="F720" s="596">
        <f t="shared" si="43"/>
        <v>0</v>
      </c>
      <c r="G720" s="584">
        <v>0</v>
      </c>
      <c r="H720" s="594">
        <f t="shared" si="42"/>
        <v>1</v>
      </c>
      <c r="I720" s="591">
        <v>81579.467000000004</v>
      </c>
      <c r="J720" s="590">
        <v>45282</v>
      </c>
      <c r="K720" s="590" t="s">
        <v>227</v>
      </c>
      <c r="L720" s="592" t="s">
        <v>11913</v>
      </c>
      <c r="M720" s="609" t="s">
        <v>8000</v>
      </c>
    </row>
    <row r="721" spans="1:12" x14ac:dyDescent="0.2">
      <c r="A721" s="597" t="s">
        <v>216</v>
      </c>
      <c r="B721" s="597" t="s">
        <v>708</v>
      </c>
      <c r="C721" s="598" t="s">
        <v>12496</v>
      </c>
      <c r="D721" s="599">
        <v>45271</v>
      </c>
      <c r="E721" s="599">
        <v>45272</v>
      </c>
      <c r="F721" s="600">
        <f t="shared" si="43"/>
        <v>0</v>
      </c>
      <c r="G721" s="584">
        <v>1</v>
      </c>
      <c r="H721" s="594">
        <f t="shared" si="42"/>
        <v>0</v>
      </c>
      <c r="I721" s="601">
        <v>0</v>
      </c>
      <c r="J721" s="599">
        <f t="shared" ref="J721:J752" si="44">D721</f>
        <v>45271</v>
      </c>
      <c r="K721" s="599" t="s">
        <v>227</v>
      </c>
      <c r="L721" s="598" t="s">
        <v>12641</v>
      </c>
    </row>
    <row r="722" spans="1:12" x14ac:dyDescent="0.2">
      <c r="A722" s="597" t="s">
        <v>216</v>
      </c>
      <c r="B722" s="597" t="s">
        <v>221</v>
      </c>
      <c r="C722" s="598" t="s">
        <v>12506</v>
      </c>
      <c r="D722" s="599">
        <v>45271</v>
      </c>
      <c r="E722" s="599">
        <v>45272</v>
      </c>
      <c r="F722" s="600">
        <f t="shared" si="43"/>
        <v>0</v>
      </c>
      <c r="G722" s="584">
        <v>0</v>
      </c>
      <c r="H722" s="594">
        <f t="shared" si="42"/>
        <v>0</v>
      </c>
      <c r="I722" s="601">
        <v>38827.508999999998</v>
      </c>
      <c r="J722" s="599">
        <f t="shared" si="44"/>
        <v>45271</v>
      </c>
      <c r="K722" s="599" t="s">
        <v>227</v>
      </c>
      <c r="L722" s="598" t="s">
        <v>12651</v>
      </c>
    </row>
    <row r="723" spans="1:12" x14ac:dyDescent="0.2">
      <c r="A723" s="597" t="s">
        <v>216</v>
      </c>
      <c r="B723" s="597" t="s">
        <v>221</v>
      </c>
      <c r="C723" s="598" t="s">
        <v>12505</v>
      </c>
      <c r="D723" s="599">
        <v>45271</v>
      </c>
      <c r="E723" s="599">
        <v>45272</v>
      </c>
      <c r="F723" s="600">
        <f t="shared" si="43"/>
        <v>0</v>
      </c>
      <c r="G723" s="584">
        <v>0</v>
      </c>
      <c r="H723" s="594">
        <f t="shared" si="42"/>
        <v>0</v>
      </c>
      <c r="I723" s="601">
        <v>843.00699999999995</v>
      </c>
      <c r="J723" s="599">
        <f t="shared" si="44"/>
        <v>45271</v>
      </c>
      <c r="K723" s="599" t="s">
        <v>227</v>
      </c>
      <c r="L723" s="598" t="s">
        <v>12650</v>
      </c>
    </row>
    <row r="724" spans="1:12" x14ac:dyDescent="0.2">
      <c r="A724" s="597" t="s">
        <v>216</v>
      </c>
      <c r="B724" s="597" t="s">
        <v>708</v>
      </c>
      <c r="C724" s="598" t="s">
        <v>12492</v>
      </c>
      <c r="D724" s="599">
        <v>45271</v>
      </c>
      <c r="E724" s="599">
        <v>45279</v>
      </c>
      <c r="F724" s="600">
        <f t="shared" si="43"/>
        <v>0</v>
      </c>
      <c r="G724" s="584">
        <v>1</v>
      </c>
      <c r="H724" s="594">
        <f t="shared" si="42"/>
        <v>0</v>
      </c>
      <c r="I724" s="601">
        <v>0</v>
      </c>
      <c r="J724" s="599">
        <f t="shared" si="44"/>
        <v>45271</v>
      </c>
      <c r="K724" s="599" t="s">
        <v>227</v>
      </c>
      <c r="L724" s="598" t="s">
        <v>12637</v>
      </c>
    </row>
    <row r="725" spans="1:12" x14ac:dyDescent="0.2">
      <c r="A725" s="597" t="s">
        <v>216</v>
      </c>
      <c r="B725" s="597" t="s">
        <v>221</v>
      </c>
      <c r="C725" s="598" t="s">
        <v>12504</v>
      </c>
      <c r="D725" s="599">
        <v>45271</v>
      </c>
      <c r="E725" s="599">
        <v>45279</v>
      </c>
      <c r="F725" s="600">
        <f t="shared" si="43"/>
        <v>0</v>
      </c>
      <c r="G725" s="584">
        <v>0</v>
      </c>
      <c r="H725" s="594">
        <f t="shared" si="42"/>
        <v>0</v>
      </c>
      <c r="I725" s="601">
        <v>16009.871999999999</v>
      </c>
      <c r="J725" s="599">
        <f t="shared" si="44"/>
        <v>45271</v>
      </c>
      <c r="K725" s="599" t="s">
        <v>227</v>
      </c>
      <c r="L725" s="598" t="s">
        <v>12649</v>
      </c>
    </row>
    <row r="726" spans="1:12" x14ac:dyDescent="0.2">
      <c r="A726" s="597" t="s">
        <v>216</v>
      </c>
      <c r="B726" s="597" t="s">
        <v>708</v>
      </c>
      <c r="C726" s="598" t="s">
        <v>12495</v>
      </c>
      <c r="D726" s="599">
        <v>45271</v>
      </c>
      <c r="E726" s="599">
        <v>45282</v>
      </c>
      <c r="F726" s="600">
        <f t="shared" si="43"/>
        <v>0</v>
      </c>
      <c r="G726" s="584">
        <v>1</v>
      </c>
      <c r="H726" s="594">
        <f t="shared" si="42"/>
        <v>0</v>
      </c>
      <c r="I726" s="601">
        <v>0</v>
      </c>
      <c r="J726" s="599">
        <f t="shared" si="44"/>
        <v>45271</v>
      </c>
      <c r="K726" s="599" t="s">
        <v>227</v>
      </c>
      <c r="L726" s="598" t="s">
        <v>12640</v>
      </c>
    </row>
    <row r="727" spans="1:12" x14ac:dyDescent="0.2">
      <c r="A727" s="597" t="s">
        <v>216</v>
      </c>
      <c r="B727" s="597" t="s">
        <v>221</v>
      </c>
      <c r="C727" s="598" t="s">
        <v>12503</v>
      </c>
      <c r="D727" s="599">
        <v>45271</v>
      </c>
      <c r="E727" s="599">
        <v>45282</v>
      </c>
      <c r="F727" s="600">
        <f t="shared" si="43"/>
        <v>0</v>
      </c>
      <c r="G727" s="584">
        <v>0</v>
      </c>
      <c r="H727" s="594">
        <f t="shared" si="42"/>
        <v>0</v>
      </c>
      <c r="I727" s="601">
        <v>1012.298</v>
      </c>
      <c r="J727" s="599">
        <f t="shared" si="44"/>
        <v>45271</v>
      </c>
      <c r="K727" s="599" t="s">
        <v>227</v>
      </c>
      <c r="L727" s="598" t="s">
        <v>12648</v>
      </c>
    </row>
    <row r="728" spans="1:12" x14ac:dyDescent="0.2">
      <c r="A728" s="136" t="s">
        <v>216</v>
      </c>
      <c r="B728" s="136" t="s">
        <v>602</v>
      </c>
      <c r="C728" s="592" t="s">
        <v>12462</v>
      </c>
      <c r="D728" s="590">
        <v>45273</v>
      </c>
      <c r="F728" s="596">
        <f t="shared" si="43"/>
        <v>0</v>
      </c>
      <c r="G728" s="584">
        <v>0</v>
      </c>
      <c r="H728" s="594">
        <f t="shared" si="42"/>
        <v>1</v>
      </c>
      <c r="I728" s="591">
        <v>31603.993999999999</v>
      </c>
      <c r="J728" s="590">
        <f t="shared" si="44"/>
        <v>45273</v>
      </c>
      <c r="K728" s="590" t="s">
        <v>227</v>
      </c>
      <c r="L728" s="592" t="s">
        <v>12610</v>
      </c>
    </row>
    <row r="729" spans="1:12" x14ac:dyDescent="0.2">
      <c r="A729" s="136" t="s">
        <v>216</v>
      </c>
      <c r="B729" s="136" t="s">
        <v>602</v>
      </c>
      <c r="C729" s="592" t="s">
        <v>12429</v>
      </c>
      <c r="D729" s="590">
        <v>45278</v>
      </c>
      <c r="F729" s="596">
        <f t="shared" si="43"/>
        <v>0</v>
      </c>
      <c r="G729" s="584">
        <v>0</v>
      </c>
      <c r="H729" s="594">
        <f t="shared" si="42"/>
        <v>1</v>
      </c>
      <c r="I729" s="591">
        <v>79686.379000000001</v>
      </c>
      <c r="J729" s="590">
        <f t="shared" si="44"/>
        <v>45278</v>
      </c>
      <c r="K729" s="590" t="s">
        <v>227</v>
      </c>
      <c r="L729" s="592" t="s">
        <v>12583</v>
      </c>
    </row>
    <row r="730" spans="1:12" x14ac:dyDescent="0.2">
      <c r="A730" s="136" t="s">
        <v>216</v>
      </c>
      <c r="B730" s="136" t="s">
        <v>602</v>
      </c>
      <c r="C730" s="592" t="s">
        <v>12408</v>
      </c>
      <c r="D730" s="590">
        <v>45281</v>
      </c>
      <c r="F730" s="596">
        <f t="shared" si="43"/>
        <v>0</v>
      </c>
      <c r="G730" s="584">
        <v>0</v>
      </c>
      <c r="H730" s="594">
        <f t="shared" si="42"/>
        <v>1</v>
      </c>
      <c r="I730" s="591">
        <v>60478.165000000001</v>
      </c>
      <c r="J730" s="590">
        <f t="shared" si="44"/>
        <v>45281</v>
      </c>
      <c r="K730" s="590" t="s">
        <v>227</v>
      </c>
      <c r="L730" s="592" t="s">
        <v>12564</v>
      </c>
    </row>
    <row r="731" spans="1:12" x14ac:dyDescent="0.2">
      <c r="A731" s="136" t="s">
        <v>216</v>
      </c>
      <c r="B731" s="136" t="s">
        <v>1451</v>
      </c>
      <c r="C731" s="592" t="s">
        <v>12461</v>
      </c>
      <c r="D731" s="590">
        <v>45273</v>
      </c>
      <c r="F731" s="596">
        <f t="shared" si="43"/>
        <v>0</v>
      </c>
      <c r="G731" s="584">
        <v>0</v>
      </c>
      <c r="H731" s="594">
        <f t="shared" si="42"/>
        <v>1</v>
      </c>
      <c r="I731" s="591">
        <v>127646.005</v>
      </c>
      <c r="J731" s="590">
        <f t="shared" si="44"/>
        <v>45273</v>
      </c>
      <c r="K731" s="590" t="s">
        <v>227</v>
      </c>
      <c r="L731" s="592" t="s">
        <v>12609</v>
      </c>
    </row>
    <row r="732" spans="1:12" x14ac:dyDescent="0.2">
      <c r="A732" s="136" t="s">
        <v>216</v>
      </c>
      <c r="B732" s="136" t="s">
        <v>1451</v>
      </c>
      <c r="C732" s="592" t="s">
        <v>12430</v>
      </c>
      <c r="D732" s="590">
        <v>45278</v>
      </c>
      <c r="F732" s="596">
        <f t="shared" si="43"/>
        <v>0</v>
      </c>
      <c r="G732" s="584">
        <v>0</v>
      </c>
      <c r="H732" s="594">
        <f t="shared" si="42"/>
        <v>1</v>
      </c>
      <c r="I732" s="591">
        <v>87983.967999999993</v>
      </c>
      <c r="J732" s="590">
        <f t="shared" si="44"/>
        <v>45278</v>
      </c>
      <c r="K732" s="590" t="s">
        <v>227</v>
      </c>
      <c r="L732" s="592" t="s">
        <v>12584</v>
      </c>
    </row>
    <row r="733" spans="1:12" x14ac:dyDescent="0.2">
      <c r="A733" s="136" t="s">
        <v>216</v>
      </c>
      <c r="B733" s="136" t="s">
        <v>8149</v>
      </c>
      <c r="C733" s="592" t="s">
        <v>12452</v>
      </c>
      <c r="D733" s="590">
        <v>45274</v>
      </c>
      <c r="F733" s="596">
        <f t="shared" si="43"/>
        <v>0</v>
      </c>
      <c r="G733" s="584">
        <v>0</v>
      </c>
      <c r="H733" s="594">
        <f t="shared" si="42"/>
        <v>1</v>
      </c>
      <c r="I733" s="591">
        <v>48264.213000000003</v>
      </c>
      <c r="J733" s="590">
        <f t="shared" si="44"/>
        <v>45274</v>
      </c>
      <c r="K733" s="590" t="s">
        <v>227</v>
      </c>
      <c r="L733" s="592" t="s">
        <v>12602</v>
      </c>
    </row>
    <row r="734" spans="1:12" x14ac:dyDescent="0.2">
      <c r="A734" s="136" t="s">
        <v>216</v>
      </c>
      <c r="B734" s="136" t="s">
        <v>8149</v>
      </c>
      <c r="C734" s="592" t="s">
        <v>12409</v>
      </c>
      <c r="D734" s="590">
        <v>45281</v>
      </c>
      <c r="F734" s="596">
        <f t="shared" si="43"/>
        <v>0</v>
      </c>
      <c r="G734" s="584">
        <v>0</v>
      </c>
      <c r="H734" s="594">
        <f t="shared" si="42"/>
        <v>1</v>
      </c>
      <c r="I734" s="591">
        <v>44197.411999999997</v>
      </c>
      <c r="J734" s="590">
        <f t="shared" si="44"/>
        <v>45281</v>
      </c>
      <c r="K734" s="590" t="s">
        <v>227</v>
      </c>
      <c r="L734" s="592" t="s">
        <v>12565</v>
      </c>
    </row>
    <row r="735" spans="1:12" x14ac:dyDescent="0.2">
      <c r="A735" s="136" t="s">
        <v>216</v>
      </c>
      <c r="B735" s="136" t="s">
        <v>1337</v>
      </c>
      <c r="C735" s="592" t="s">
        <v>12501</v>
      </c>
      <c r="D735" s="590">
        <v>45271</v>
      </c>
      <c r="F735" s="596">
        <f t="shared" si="43"/>
        <v>0</v>
      </c>
      <c r="G735" s="584">
        <v>0</v>
      </c>
      <c r="H735" s="594">
        <f t="shared" si="42"/>
        <v>1</v>
      </c>
      <c r="I735" s="591">
        <v>756.52499999999998</v>
      </c>
      <c r="J735" s="590">
        <f t="shared" si="44"/>
        <v>45271</v>
      </c>
      <c r="K735" s="590" t="s">
        <v>227</v>
      </c>
      <c r="L735" s="592" t="s">
        <v>12646</v>
      </c>
    </row>
    <row r="736" spans="1:12" x14ac:dyDescent="0.2">
      <c r="A736" s="136" t="s">
        <v>216</v>
      </c>
      <c r="B736" s="136" t="s">
        <v>1825</v>
      </c>
      <c r="C736" s="592" t="s">
        <v>12500</v>
      </c>
      <c r="D736" s="590">
        <v>45271</v>
      </c>
      <c r="F736" s="596">
        <f t="shared" si="43"/>
        <v>0</v>
      </c>
      <c r="G736" s="584">
        <v>0</v>
      </c>
      <c r="H736" s="594">
        <f t="shared" si="42"/>
        <v>1</v>
      </c>
      <c r="I736" s="591">
        <v>19701.531999999999</v>
      </c>
      <c r="J736" s="590">
        <f t="shared" si="44"/>
        <v>45271</v>
      </c>
      <c r="K736" s="590" t="s">
        <v>227</v>
      </c>
      <c r="L736" s="592" t="s">
        <v>12645</v>
      </c>
    </row>
    <row r="737" spans="1:12" x14ac:dyDescent="0.2">
      <c r="A737" s="136" t="s">
        <v>216</v>
      </c>
      <c r="B737" s="136" t="s">
        <v>7846</v>
      </c>
      <c r="C737" s="592" t="s">
        <v>12494</v>
      </c>
      <c r="D737" s="590">
        <v>45271</v>
      </c>
      <c r="F737" s="596">
        <f t="shared" si="43"/>
        <v>1155.3009999999999</v>
      </c>
      <c r="G737" s="584">
        <v>1</v>
      </c>
      <c r="H737" s="594">
        <f t="shared" si="42"/>
        <v>1</v>
      </c>
      <c r="I737" s="591">
        <v>1155.3009999999999</v>
      </c>
      <c r="J737" s="590">
        <f t="shared" si="44"/>
        <v>45271</v>
      </c>
      <c r="K737" s="590" t="s">
        <v>227</v>
      </c>
      <c r="L737" s="592" t="s">
        <v>12639</v>
      </c>
    </row>
    <row r="738" spans="1:12" x14ac:dyDescent="0.2">
      <c r="A738" s="136" t="s">
        <v>216</v>
      </c>
      <c r="B738" s="136" t="s">
        <v>1304</v>
      </c>
      <c r="C738" s="592" t="s">
        <v>12493</v>
      </c>
      <c r="D738" s="590">
        <v>45271</v>
      </c>
      <c r="F738" s="596">
        <f t="shared" si="43"/>
        <v>5891.8490000000002</v>
      </c>
      <c r="G738" s="584">
        <v>1</v>
      </c>
      <c r="H738" s="594">
        <f t="shared" si="42"/>
        <v>1</v>
      </c>
      <c r="I738" s="591">
        <v>5891.8490000000002</v>
      </c>
      <c r="J738" s="590">
        <f t="shared" si="44"/>
        <v>45271</v>
      </c>
      <c r="K738" s="590" t="s">
        <v>227</v>
      </c>
      <c r="L738" s="592" t="s">
        <v>12638</v>
      </c>
    </row>
    <row r="739" spans="1:12" x14ac:dyDescent="0.2">
      <c r="A739" s="136" t="s">
        <v>216</v>
      </c>
      <c r="B739" s="136" t="s">
        <v>7704</v>
      </c>
      <c r="C739" s="592" t="s">
        <v>12499</v>
      </c>
      <c r="D739" s="590">
        <v>45271</v>
      </c>
      <c r="F739" s="596">
        <f t="shared" si="43"/>
        <v>0</v>
      </c>
      <c r="G739" s="584">
        <v>0</v>
      </c>
      <c r="H739" s="594">
        <f t="shared" si="42"/>
        <v>1</v>
      </c>
      <c r="I739" s="591">
        <v>3180.4740000000002</v>
      </c>
      <c r="J739" s="590">
        <f t="shared" si="44"/>
        <v>45271</v>
      </c>
      <c r="K739" s="590" t="s">
        <v>227</v>
      </c>
      <c r="L739" s="592" t="s">
        <v>12644</v>
      </c>
    </row>
    <row r="740" spans="1:12" x14ac:dyDescent="0.2">
      <c r="A740" s="136" t="s">
        <v>216</v>
      </c>
      <c r="B740" s="136" t="s">
        <v>1274</v>
      </c>
      <c r="C740" s="592" t="s">
        <v>12498</v>
      </c>
      <c r="D740" s="590">
        <v>45271</v>
      </c>
      <c r="F740" s="596">
        <f t="shared" si="43"/>
        <v>0</v>
      </c>
      <c r="G740" s="584">
        <v>0</v>
      </c>
      <c r="H740" s="594">
        <f t="shared" si="42"/>
        <v>1</v>
      </c>
      <c r="I740" s="591">
        <v>9022.1720000000005</v>
      </c>
      <c r="J740" s="590">
        <f t="shared" si="44"/>
        <v>45271</v>
      </c>
      <c r="K740" s="590" t="s">
        <v>227</v>
      </c>
      <c r="L740" s="592" t="s">
        <v>12643</v>
      </c>
    </row>
    <row r="741" spans="1:12" x14ac:dyDescent="0.2">
      <c r="A741" s="597" t="s">
        <v>216</v>
      </c>
      <c r="B741" s="597" t="s">
        <v>12665</v>
      </c>
      <c r="C741" s="598" t="s">
        <v>12449</v>
      </c>
      <c r="D741" s="599">
        <v>45275</v>
      </c>
      <c r="E741" s="599">
        <v>45272</v>
      </c>
      <c r="F741" s="600">
        <f t="shared" si="43"/>
        <v>0</v>
      </c>
      <c r="G741" s="584">
        <v>0</v>
      </c>
      <c r="H741" s="594">
        <f t="shared" si="42"/>
        <v>0</v>
      </c>
      <c r="I741" s="601">
        <v>328.5</v>
      </c>
      <c r="J741" s="599">
        <f t="shared" si="44"/>
        <v>45275</v>
      </c>
      <c r="K741" s="599" t="s">
        <v>227</v>
      </c>
      <c r="L741" s="598" t="s">
        <v>12599</v>
      </c>
    </row>
    <row r="742" spans="1:12" x14ac:dyDescent="0.2">
      <c r="A742" s="597" t="s">
        <v>216</v>
      </c>
      <c r="B742" s="597" t="s">
        <v>221</v>
      </c>
      <c r="C742" s="598" t="s">
        <v>12497</v>
      </c>
      <c r="D742" s="599">
        <v>45271</v>
      </c>
      <c r="E742" s="599">
        <v>45272</v>
      </c>
      <c r="F742" s="600">
        <f t="shared" si="43"/>
        <v>0</v>
      </c>
      <c r="G742" s="584">
        <v>0</v>
      </c>
      <c r="H742" s="594">
        <f t="shared" si="42"/>
        <v>0</v>
      </c>
      <c r="I742" s="601">
        <v>2423.0569999999998</v>
      </c>
      <c r="J742" s="599">
        <f t="shared" si="44"/>
        <v>45271</v>
      </c>
      <c r="K742" s="599" t="s">
        <v>227</v>
      </c>
      <c r="L742" s="598" t="s">
        <v>12642</v>
      </c>
    </row>
    <row r="743" spans="1:12" x14ac:dyDescent="0.2">
      <c r="A743" s="136" t="s">
        <v>216</v>
      </c>
      <c r="B743" s="136" t="s">
        <v>2092</v>
      </c>
      <c r="C743" s="592" t="s">
        <v>12491</v>
      </c>
      <c r="D743" s="590">
        <v>45272</v>
      </c>
      <c r="F743" s="596">
        <f t="shared" si="43"/>
        <v>0</v>
      </c>
      <c r="G743" s="584">
        <v>0</v>
      </c>
      <c r="H743" s="594">
        <f t="shared" si="42"/>
        <v>1</v>
      </c>
      <c r="I743" s="591">
        <v>5739.3549999999996</v>
      </c>
      <c r="J743" s="590">
        <f t="shared" si="44"/>
        <v>45272</v>
      </c>
      <c r="K743" s="590" t="s">
        <v>227</v>
      </c>
      <c r="L743" s="592" t="s">
        <v>12636</v>
      </c>
    </row>
    <row r="744" spans="1:12" x14ac:dyDescent="0.2">
      <c r="A744" s="136" t="s">
        <v>216</v>
      </c>
      <c r="B744" s="136" t="s">
        <v>1524</v>
      </c>
      <c r="C744" s="592" t="s">
        <v>12481</v>
      </c>
      <c r="D744" s="590">
        <v>45272</v>
      </c>
      <c r="F744" s="596">
        <f t="shared" si="43"/>
        <v>456.68700000000001</v>
      </c>
      <c r="G744" s="584">
        <v>1</v>
      </c>
      <c r="H744" s="594">
        <f t="shared" si="42"/>
        <v>1</v>
      </c>
      <c r="I744" s="591">
        <v>456.68700000000001</v>
      </c>
      <c r="J744" s="590">
        <f t="shared" si="44"/>
        <v>45272</v>
      </c>
      <c r="K744" s="590" t="s">
        <v>227</v>
      </c>
      <c r="L744" s="592" t="s">
        <v>12626</v>
      </c>
    </row>
    <row r="745" spans="1:12" x14ac:dyDescent="0.2">
      <c r="A745" s="136" t="s">
        <v>216</v>
      </c>
      <c r="B745" s="136" t="s">
        <v>1625</v>
      </c>
      <c r="C745" s="592" t="s">
        <v>12480</v>
      </c>
      <c r="D745" s="590">
        <v>45272</v>
      </c>
      <c r="F745" s="596">
        <f t="shared" si="43"/>
        <v>445.70299999999997</v>
      </c>
      <c r="G745" s="584">
        <v>1</v>
      </c>
      <c r="H745" s="594">
        <f t="shared" si="42"/>
        <v>1</v>
      </c>
      <c r="I745" s="591">
        <v>445.70299999999997</v>
      </c>
      <c r="J745" s="590">
        <f t="shared" si="44"/>
        <v>45272</v>
      </c>
      <c r="K745" s="590" t="s">
        <v>227</v>
      </c>
      <c r="L745" s="592" t="s">
        <v>12625</v>
      </c>
    </row>
    <row r="746" spans="1:12" x14ac:dyDescent="0.2">
      <c r="A746" s="136" t="s">
        <v>216</v>
      </c>
      <c r="B746" s="136" t="s">
        <v>1204</v>
      </c>
      <c r="C746" s="592" t="s">
        <v>12489</v>
      </c>
      <c r="D746" s="590">
        <v>45272</v>
      </c>
      <c r="F746" s="596">
        <f t="shared" si="43"/>
        <v>0</v>
      </c>
      <c r="G746" s="584">
        <v>0</v>
      </c>
      <c r="H746" s="594">
        <f t="shared" si="42"/>
        <v>1</v>
      </c>
      <c r="I746" s="591">
        <v>5473.5479999999998</v>
      </c>
      <c r="J746" s="590">
        <f t="shared" si="44"/>
        <v>45272</v>
      </c>
      <c r="K746" s="590" t="s">
        <v>227</v>
      </c>
      <c r="L746" s="592" t="s">
        <v>12634</v>
      </c>
    </row>
    <row r="747" spans="1:12" x14ac:dyDescent="0.2">
      <c r="A747" s="136" t="s">
        <v>216</v>
      </c>
      <c r="B747" s="136" t="s">
        <v>2739</v>
      </c>
      <c r="C747" s="592" t="s">
        <v>12478</v>
      </c>
      <c r="D747" s="590">
        <v>45272</v>
      </c>
      <c r="F747" s="596">
        <f t="shared" si="43"/>
        <v>935.47</v>
      </c>
      <c r="G747" s="584">
        <v>1</v>
      </c>
      <c r="H747" s="594">
        <f t="shared" si="42"/>
        <v>1</v>
      </c>
      <c r="I747" s="591">
        <v>935.47</v>
      </c>
      <c r="J747" s="590">
        <f t="shared" si="44"/>
        <v>45272</v>
      </c>
      <c r="K747" s="590" t="s">
        <v>227</v>
      </c>
      <c r="L747" s="592" t="s">
        <v>12623</v>
      </c>
    </row>
    <row r="748" spans="1:12" x14ac:dyDescent="0.2">
      <c r="A748" s="136" t="s">
        <v>216</v>
      </c>
      <c r="B748" s="136" t="s">
        <v>12667</v>
      </c>
      <c r="C748" s="592" t="s">
        <v>12487</v>
      </c>
      <c r="D748" s="590">
        <v>45272</v>
      </c>
      <c r="F748" s="596">
        <f t="shared" si="43"/>
        <v>0</v>
      </c>
      <c r="G748" s="584">
        <v>0</v>
      </c>
      <c r="H748" s="594">
        <f t="shared" si="42"/>
        <v>1</v>
      </c>
      <c r="I748" s="591">
        <v>1467.7249999999999</v>
      </c>
      <c r="J748" s="590">
        <f t="shared" si="44"/>
        <v>45272</v>
      </c>
      <c r="K748" s="590" t="s">
        <v>227</v>
      </c>
      <c r="L748" s="592" t="s">
        <v>12632</v>
      </c>
    </row>
    <row r="749" spans="1:12" x14ac:dyDescent="0.2">
      <c r="A749" s="136" t="s">
        <v>216</v>
      </c>
      <c r="B749" s="136" t="s">
        <v>1227</v>
      </c>
      <c r="C749" s="592" t="s">
        <v>12486</v>
      </c>
      <c r="D749" s="590">
        <v>45272</v>
      </c>
      <c r="F749" s="596">
        <f t="shared" si="43"/>
        <v>0</v>
      </c>
      <c r="G749" s="584">
        <v>0</v>
      </c>
      <c r="H749" s="594">
        <f t="shared" si="42"/>
        <v>1</v>
      </c>
      <c r="I749" s="591">
        <v>5293.4430000000002</v>
      </c>
      <c r="J749" s="590">
        <f t="shared" si="44"/>
        <v>45272</v>
      </c>
      <c r="K749" s="590" t="s">
        <v>227</v>
      </c>
      <c r="L749" s="592" t="s">
        <v>12631</v>
      </c>
    </row>
    <row r="750" spans="1:12" x14ac:dyDescent="0.2">
      <c r="A750" s="136" t="s">
        <v>216</v>
      </c>
      <c r="B750" s="136" t="s">
        <v>580</v>
      </c>
      <c r="C750" s="592" t="s">
        <v>12477</v>
      </c>
      <c r="D750" s="590">
        <v>45272</v>
      </c>
      <c r="F750" s="596">
        <f t="shared" si="43"/>
        <v>15141.932000000001</v>
      </c>
      <c r="G750" s="584">
        <v>1</v>
      </c>
      <c r="H750" s="594">
        <f t="shared" si="42"/>
        <v>1</v>
      </c>
      <c r="I750" s="591">
        <v>15141.932000000001</v>
      </c>
      <c r="J750" s="590">
        <f t="shared" si="44"/>
        <v>45272</v>
      </c>
      <c r="K750" s="590" t="s">
        <v>227</v>
      </c>
      <c r="L750" s="592" t="s">
        <v>12622</v>
      </c>
    </row>
    <row r="751" spans="1:12" x14ac:dyDescent="0.2">
      <c r="A751" s="136" t="s">
        <v>216</v>
      </c>
      <c r="B751" s="136" t="s">
        <v>2386</v>
      </c>
      <c r="C751" s="592" t="s">
        <v>12476</v>
      </c>
      <c r="D751" s="590">
        <v>45272</v>
      </c>
      <c r="F751" s="596">
        <f t="shared" si="43"/>
        <v>9542.0470000000005</v>
      </c>
      <c r="G751" s="584">
        <v>1</v>
      </c>
      <c r="H751" s="594">
        <f t="shared" si="42"/>
        <v>1</v>
      </c>
      <c r="I751" s="591">
        <v>9542.0470000000005</v>
      </c>
      <c r="J751" s="590">
        <f t="shared" si="44"/>
        <v>45272</v>
      </c>
      <c r="K751" s="590" t="s">
        <v>227</v>
      </c>
      <c r="L751" s="592" t="s">
        <v>12621</v>
      </c>
    </row>
    <row r="752" spans="1:12" x14ac:dyDescent="0.2">
      <c r="A752" s="136" t="s">
        <v>216</v>
      </c>
      <c r="B752" s="136" t="s">
        <v>1332</v>
      </c>
      <c r="C752" s="592" t="s">
        <v>12474</v>
      </c>
      <c r="D752" s="590">
        <v>45272</v>
      </c>
      <c r="F752" s="596">
        <f t="shared" si="43"/>
        <v>436.5</v>
      </c>
      <c r="G752" s="584">
        <v>1</v>
      </c>
      <c r="H752" s="594">
        <f t="shared" si="42"/>
        <v>1</v>
      </c>
      <c r="I752" s="591">
        <v>436.5</v>
      </c>
      <c r="J752" s="590">
        <f t="shared" si="44"/>
        <v>45272</v>
      </c>
      <c r="K752" s="590" t="s">
        <v>227</v>
      </c>
      <c r="L752" s="592" t="s">
        <v>12620</v>
      </c>
    </row>
    <row r="753" spans="1:13" x14ac:dyDescent="0.2">
      <c r="A753" s="136" t="s">
        <v>216</v>
      </c>
      <c r="B753" s="136" t="s">
        <v>1338</v>
      </c>
      <c r="C753" s="592" t="s">
        <v>12484</v>
      </c>
      <c r="D753" s="590">
        <v>45272</v>
      </c>
      <c r="F753" s="596">
        <f t="shared" si="43"/>
        <v>0</v>
      </c>
      <c r="G753" s="584">
        <v>0</v>
      </c>
      <c r="H753" s="594">
        <f t="shared" si="42"/>
        <v>1</v>
      </c>
      <c r="I753" s="591">
        <v>835</v>
      </c>
      <c r="J753" s="590">
        <f t="shared" ref="J753:J784" si="45">D753</f>
        <v>45272</v>
      </c>
      <c r="K753" s="590" t="s">
        <v>227</v>
      </c>
      <c r="L753" s="592" t="s">
        <v>12629</v>
      </c>
    </row>
    <row r="754" spans="1:13" x14ac:dyDescent="0.2">
      <c r="A754" s="136" t="s">
        <v>216</v>
      </c>
      <c r="B754" s="136" t="s">
        <v>1445</v>
      </c>
      <c r="C754" s="592" t="s">
        <v>12483</v>
      </c>
      <c r="D754" s="590">
        <v>45272</v>
      </c>
      <c r="F754" s="596">
        <f t="shared" si="43"/>
        <v>0</v>
      </c>
      <c r="G754" s="584">
        <v>0</v>
      </c>
      <c r="H754" s="594">
        <f t="shared" si="42"/>
        <v>1</v>
      </c>
      <c r="I754" s="591">
        <v>900</v>
      </c>
      <c r="J754" s="590">
        <f t="shared" si="45"/>
        <v>45272</v>
      </c>
      <c r="K754" s="590" t="s">
        <v>227</v>
      </c>
      <c r="L754" s="592" t="s">
        <v>12628</v>
      </c>
    </row>
    <row r="755" spans="1:13" x14ac:dyDescent="0.2">
      <c r="A755" s="136" t="s">
        <v>216</v>
      </c>
      <c r="B755" s="136" t="s">
        <v>2745</v>
      </c>
      <c r="C755" s="592" t="s">
        <v>12482</v>
      </c>
      <c r="D755" s="590">
        <v>45272</v>
      </c>
      <c r="F755" s="596">
        <f t="shared" si="43"/>
        <v>0</v>
      </c>
      <c r="G755" s="584">
        <v>0</v>
      </c>
      <c r="H755" s="594">
        <f t="shared" si="42"/>
        <v>1</v>
      </c>
      <c r="I755" s="591">
        <v>1832.9359999999999</v>
      </c>
      <c r="J755" s="590">
        <f t="shared" si="45"/>
        <v>45272</v>
      </c>
      <c r="K755" s="590" t="s">
        <v>227</v>
      </c>
      <c r="L755" s="592" t="s">
        <v>12627</v>
      </c>
    </row>
    <row r="756" spans="1:13" x14ac:dyDescent="0.2">
      <c r="A756" s="136" t="s">
        <v>216</v>
      </c>
      <c r="B756" s="136" t="s">
        <v>2091</v>
      </c>
      <c r="C756" s="592" t="s">
        <v>12473</v>
      </c>
      <c r="D756" s="590">
        <v>45273</v>
      </c>
      <c r="F756" s="596">
        <f t="shared" si="43"/>
        <v>0</v>
      </c>
      <c r="G756" s="584">
        <v>0</v>
      </c>
      <c r="H756" s="594">
        <f t="shared" si="42"/>
        <v>1</v>
      </c>
      <c r="I756" s="591">
        <v>1009.256</v>
      </c>
      <c r="J756" s="590">
        <f t="shared" si="45"/>
        <v>45273</v>
      </c>
      <c r="K756" s="590" t="s">
        <v>227</v>
      </c>
      <c r="L756" s="592" t="s">
        <v>12619</v>
      </c>
    </row>
    <row r="757" spans="1:13" x14ac:dyDescent="0.2">
      <c r="A757" s="136" t="s">
        <v>216</v>
      </c>
      <c r="B757" s="136" t="s">
        <v>2096</v>
      </c>
      <c r="C757" s="592" t="s">
        <v>12472</v>
      </c>
      <c r="D757" s="590">
        <v>45273</v>
      </c>
      <c r="F757" s="596">
        <f t="shared" si="43"/>
        <v>0</v>
      </c>
      <c r="G757" s="584">
        <v>0</v>
      </c>
      <c r="H757" s="594">
        <f t="shared" si="42"/>
        <v>1</v>
      </c>
      <c r="I757" s="591">
        <v>4516.5889999999999</v>
      </c>
      <c r="J757" s="590">
        <f t="shared" si="45"/>
        <v>45273</v>
      </c>
      <c r="K757" s="590" t="s">
        <v>227</v>
      </c>
      <c r="L757" s="592" t="s">
        <v>12618</v>
      </c>
    </row>
    <row r="758" spans="1:13" x14ac:dyDescent="0.2">
      <c r="A758" s="136" t="s">
        <v>216</v>
      </c>
      <c r="B758" s="136" t="s">
        <v>2384</v>
      </c>
      <c r="C758" s="592" t="s">
        <v>12471</v>
      </c>
      <c r="D758" s="590">
        <v>45273</v>
      </c>
      <c r="F758" s="596">
        <f t="shared" si="43"/>
        <v>0</v>
      </c>
      <c r="G758" s="584">
        <v>0</v>
      </c>
      <c r="H758" s="594">
        <f t="shared" si="42"/>
        <v>1</v>
      </c>
      <c r="I758" s="591">
        <v>5594.6090000000004</v>
      </c>
      <c r="J758" s="590">
        <f t="shared" si="45"/>
        <v>45273</v>
      </c>
      <c r="K758" s="590" t="s">
        <v>227</v>
      </c>
      <c r="L758" s="592" t="s">
        <v>12617</v>
      </c>
    </row>
    <row r="759" spans="1:13" x14ac:dyDescent="0.2">
      <c r="A759" s="136" t="s">
        <v>216</v>
      </c>
      <c r="B759" s="136" t="s">
        <v>580</v>
      </c>
      <c r="C759" s="592" t="s">
        <v>12459</v>
      </c>
      <c r="D759" s="590">
        <v>45273</v>
      </c>
      <c r="F759" s="596">
        <f t="shared" si="43"/>
        <v>715</v>
      </c>
      <c r="G759" s="584">
        <v>1</v>
      </c>
      <c r="H759" s="594">
        <f t="shared" si="42"/>
        <v>1</v>
      </c>
      <c r="I759" s="591">
        <v>715</v>
      </c>
      <c r="J759" s="590">
        <f t="shared" si="45"/>
        <v>45273</v>
      </c>
      <c r="K759" s="590" t="s">
        <v>227</v>
      </c>
      <c r="L759" s="592" t="s">
        <v>12608</v>
      </c>
    </row>
    <row r="760" spans="1:13" x14ac:dyDescent="0.2">
      <c r="A760" s="136" t="s">
        <v>216</v>
      </c>
      <c r="B760" s="136" t="s">
        <v>1277</v>
      </c>
      <c r="C760" s="592" t="s">
        <v>12457</v>
      </c>
      <c r="D760" s="590">
        <v>45273</v>
      </c>
      <c r="F760" s="596">
        <f t="shared" si="43"/>
        <v>199.13499999999999</v>
      </c>
      <c r="G760" s="584">
        <v>1</v>
      </c>
      <c r="H760" s="594">
        <f t="shared" si="42"/>
        <v>1</v>
      </c>
      <c r="I760" s="591">
        <v>199.13499999999999</v>
      </c>
      <c r="J760" s="590">
        <f t="shared" si="45"/>
        <v>45273</v>
      </c>
      <c r="K760" s="590" t="s">
        <v>227</v>
      </c>
      <c r="L760" s="592" t="s">
        <v>12607</v>
      </c>
    </row>
    <row r="761" spans="1:13" x14ac:dyDescent="0.2">
      <c r="A761" s="136" t="s">
        <v>216</v>
      </c>
      <c r="B761" s="136" t="s">
        <v>2091</v>
      </c>
      <c r="C761" s="592" t="s">
        <v>12469</v>
      </c>
      <c r="D761" s="590">
        <v>45273</v>
      </c>
      <c r="F761" s="596">
        <f t="shared" si="43"/>
        <v>0</v>
      </c>
      <c r="G761" s="584">
        <v>0</v>
      </c>
      <c r="H761" s="594">
        <f t="shared" ref="H761:H824" si="46">IF(E761="",1,0)</f>
        <v>1</v>
      </c>
      <c r="I761" s="591">
        <v>799.3</v>
      </c>
      <c r="J761" s="590">
        <f t="shared" si="45"/>
        <v>45273</v>
      </c>
      <c r="K761" s="590" t="s">
        <v>227</v>
      </c>
      <c r="L761" s="592" t="s">
        <v>12616</v>
      </c>
    </row>
    <row r="762" spans="1:13" x14ac:dyDescent="0.2">
      <c r="A762" s="136" t="s">
        <v>216</v>
      </c>
      <c r="B762" s="136" t="s">
        <v>1040</v>
      </c>
      <c r="C762" s="592" t="s">
        <v>12456</v>
      </c>
      <c r="D762" s="590">
        <v>45273</v>
      </c>
      <c r="F762" s="596">
        <f t="shared" si="43"/>
        <v>671.66</v>
      </c>
      <c r="G762" s="584">
        <v>1</v>
      </c>
      <c r="H762" s="594">
        <f t="shared" si="46"/>
        <v>1</v>
      </c>
      <c r="I762" s="591">
        <v>671.66</v>
      </c>
      <c r="J762" s="590">
        <f t="shared" si="45"/>
        <v>45273</v>
      </c>
      <c r="K762" s="590" t="s">
        <v>227</v>
      </c>
      <c r="L762" s="592" t="s">
        <v>12606</v>
      </c>
    </row>
    <row r="763" spans="1:13" x14ac:dyDescent="0.2">
      <c r="A763" s="136" t="s">
        <v>216</v>
      </c>
      <c r="B763" s="136" t="s">
        <v>1833</v>
      </c>
      <c r="C763" s="592" t="s">
        <v>12467</v>
      </c>
      <c r="D763" s="590">
        <v>45273</v>
      </c>
      <c r="F763" s="596">
        <f t="shared" si="43"/>
        <v>0</v>
      </c>
      <c r="G763" s="584">
        <v>0</v>
      </c>
      <c r="H763" s="594">
        <f t="shared" si="46"/>
        <v>1</v>
      </c>
      <c r="I763" s="591">
        <v>760</v>
      </c>
      <c r="J763" s="590">
        <f t="shared" si="45"/>
        <v>45273</v>
      </c>
      <c r="K763" s="590" t="s">
        <v>227</v>
      </c>
      <c r="L763" s="592" t="s">
        <v>12615</v>
      </c>
    </row>
    <row r="764" spans="1:13" x14ac:dyDescent="0.2">
      <c r="A764" s="136" t="s">
        <v>216</v>
      </c>
      <c r="B764" s="136" t="s">
        <v>1312</v>
      </c>
      <c r="C764" s="592" t="s">
        <v>12466</v>
      </c>
      <c r="D764" s="590">
        <v>45273</v>
      </c>
      <c r="F764" s="596">
        <f t="shared" si="43"/>
        <v>0</v>
      </c>
      <c r="G764" s="584">
        <v>0</v>
      </c>
      <c r="H764" s="594">
        <f t="shared" si="46"/>
        <v>1</v>
      </c>
      <c r="I764" s="591">
        <v>5065.0550000000003</v>
      </c>
      <c r="J764" s="590">
        <f t="shared" si="45"/>
        <v>45273</v>
      </c>
      <c r="K764" s="590" t="s">
        <v>227</v>
      </c>
      <c r="L764" s="592" t="s">
        <v>12614</v>
      </c>
    </row>
    <row r="765" spans="1:13" x14ac:dyDescent="0.2">
      <c r="A765" s="136" t="s">
        <v>216</v>
      </c>
      <c r="B765" s="136" t="s">
        <v>2748</v>
      </c>
      <c r="C765" s="592" t="s">
        <v>12455</v>
      </c>
      <c r="D765" s="590">
        <v>45273</v>
      </c>
      <c r="F765" s="596">
        <f t="shared" si="43"/>
        <v>2343.7600000000002</v>
      </c>
      <c r="G765" s="584">
        <v>1</v>
      </c>
      <c r="H765" s="594">
        <f t="shared" si="46"/>
        <v>1</v>
      </c>
      <c r="I765" s="591">
        <v>2343.7600000000002</v>
      </c>
      <c r="J765" s="590">
        <f t="shared" si="45"/>
        <v>45273</v>
      </c>
      <c r="K765" s="590" t="s">
        <v>227</v>
      </c>
      <c r="L765" s="592" t="s">
        <v>12605</v>
      </c>
    </row>
    <row r="766" spans="1:13" x14ac:dyDescent="0.2">
      <c r="A766" s="136" t="s">
        <v>216</v>
      </c>
      <c r="B766" s="136" t="s">
        <v>1338</v>
      </c>
      <c r="C766" s="592" t="s">
        <v>12465</v>
      </c>
      <c r="D766" s="590">
        <v>45273</v>
      </c>
      <c r="F766" s="596">
        <f t="shared" si="43"/>
        <v>0</v>
      </c>
      <c r="G766" s="584">
        <v>0</v>
      </c>
      <c r="H766" s="594">
        <f t="shared" si="46"/>
        <v>1</v>
      </c>
      <c r="I766" s="591">
        <v>120</v>
      </c>
      <c r="J766" s="590">
        <f t="shared" si="45"/>
        <v>45273</v>
      </c>
      <c r="K766" s="590" t="s">
        <v>227</v>
      </c>
      <c r="L766" s="592" t="s">
        <v>12613</v>
      </c>
    </row>
    <row r="767" spans="1:13" x14ac:dyDescent="0.2">
      <c r="A767" s="136" t="s">
        <v>216</v>
      </c>
      <c r="B767" s="136" t="s">
        <v>2071</v>
      </c>
      <c r="C767" s="592" t="s">
        <v>7607</v>
      </c>
      <c r="D767" s="590">
        <v>45230</v>
      </c>
      <c r="F767" s="596">
        <f t="shared" si="43"/>
        <v>0</v>
      </c>
      <c r="G767" s="584">
        <v>0</v>
      </c>
      <c r="H767" s="594">
        <f t="shared" si="46"/>
        <v>1</v>
      </c>
      <c r="I767" s="591">
        <v>1255.518</v>
      </c>
      <c r="J767" s="590">
        <f t="shared" si="45"/>
        <v>45230</v>
      </c>
      <c r="K767" s="590" t="s">
        <v>227</v>
      </c>
      <c r="L767" s="592" t="s">
        <v>7678</v>
      </c>
    </row>
    <row r="768" spans="1:13" x14ac:dyDescent="0.2">
      <c r="A768" s="136" t="s">
        <v>216</v>
      </c>
      <c r="B768" s="136" t="s">
        <v>580</v>
      </c>
      <c r="C768" s="592" t="s">
        <v>7606</v>
      </c>
      <c r="D768" s="590">
        <v>45230</v>
      </c>
      <c r="F768" s="596">
        <f t="shared" si="43"/>
        <v>0</v>
      </c>
      <c r="G768" s="584">
        <v>0</v>
      </c>
      <c r="H768" s="594">
        <f t="shared" si="46"/>
        <v>1</v>
      </c>
      <c r="I768" s="591">
        <v>15311.578</v>
      </c>
      <c r="J768" s="590">
        <f t="shared" si="45"/>
        <v>45230</v>
      </c>
      <c r="K768" s="590" t="s">
        <v>227</v>
      </c>
      <c r="L768" s="592" t="s">
        <v>7677</v>
      </c>
      <c r="M768" s="609" t="s">
        <v>8000</v>
      </c>
    </row>
    <row r="769" spans="1:13" x14ac:dyDescent="0.2">
      <c r="A769" s="136" t="s">
        <v>216</v>
      </c>
      <c r="B769" s="136" t="s">
        <v>679</v>
      </c>
      <c r="C769" s="592" t="s">
        <v>7605</v>
      </c>
      <c r="D769" s="590">
        <v>45230</v>
      </c>
      <c r="F769" s="596">
        <f t="shared" ref="F769:F832" si="47">SUM(I769*G769)</f>
        <v>0</v>
      </c>
      <c r="G769" s="584">
        <v>0</v>
      </c>
      <c r="H769" s="594">
        <f t="shared" si="46"/>
        <v>1</v>
      </c>
      <c r="I769" s="591">
        <v>205.87</v>
      </c>
      <c r="J769" s="590">
        <f t="shared" si="45"/>
        <v>45230</v>
      </c>
      <c r="K769" s="590" t="s">
        <v>227</v>
      </c>
      <c r="L769" s="592" t="s">
        <v>7676</v>
      </c>
      <c r="M769" s="609" t="s">
        <v>8000</v>
      </c>
    </row>
    <row r="770" spans="1:13" x14ac:dyDescent="0.2">
      <c r="A770" s="136" t="s">
        <v>216</v>
      </c>
      <c r="B770" s="136" t="s">
        <v>1332</v>
      </c>
      <c r="C770" s="592" t="s">
        <v>7604</v>
      </c>
      <c r="D770" s="590">
        <v>45230</v>
      </c>
      <c r="F770" s="596">
        <f t="shared" si="47"/>
        <v>0</v>
      </c>
      <c r="G770" s="584">
        <v>0</v>
      </c>
      <c r="H770" s="594">
        <f t="shared" si="46"/>
        <v>1</v>
      </c>
      <c r="I770" s="591">
        <v>941.94</v>
      </c>
      <c r="J770" s="590">
        <f t="shared" si="45"/>
        <v>45230</v>
      </c>
      <c r="K770" s="590" t="s">
        <v>227</v>
      </c>
      <c r="L770" s="592" t="s">
        <v>7675</v>
      </c>
    </row>
    <row r="771" spans="1:13" x14ac:dyDescent="0.2">
      <c r="A771" s="136" t="s">
        <v>216</v>
      </c>
      <c r="B771" s="136" t="s">
        <v>2738</v>
      </c>
      <c r="C771" s="592" t="s">
        <v>7603</v>
      </c>
      <c r="D771" s="590">
        <v>45230</v>
      </c>
      <c r="F771" s="596">
        <f t="shared" si="47"/>
        <v>0</v>
      </c>
      <c r="G771" s="584">
        <v>0</v>
      </c>
      <c r="H771" s="594">
        <f t="shared" si="46"/>
        <v>1</v>
      </c>
      <c r="I771" s="591">
        <v>615</v>
      </c>
      <c r="J771" s="590">
        <f t="shared" si="45"/>
        <v>45230</v>
      </c>
      <c r="K771" s="590" t="s">
        <v>227</v>
      </c>
      <c r="L771" s="592" t="s">
        <v>7674</v>
      </c>
    </row>
    <row r="772" spans="1:13" x14ac:dyDescent="0.2">
      <c r="A772" s="597" t="s">
        <v>216</v>
      </c>
      <c r="B772" s="597" t="s">
        <v>2376</v>
      </c>
      <c r="C772" s="598" t="s">
        <v>7600</v>
      </c>
      <c r="D772" s="599">
        <v>45230</v>
      </c>
      <c r="E772" s="599">
        <v>45231</v>
      </c>
      <c r="F772" s="600">
        <f t="shared" si="47"/>
        <v>0</v>
      </c>
      <c r="G772" s="584">
        <v>0</v>
      </c>
      <c r="H772" s="594">
        <f t="shared" si="46"/>
        <v>0</v>
      </c>
      <c r="I772" s="601">
        <v>7250.4840000000004</v>
      </c>
      <c r="J772" s="599">
        <f t="shared" si="45"/>
        <v>45230</v>
      </c>
      <c r="K772" s="599" t="s">
        <v>227</v>
      </c>
      <c r="L772" s="598" t="s">
        <v>7673</v>
      </c>
    </row>
    <row r="773" spans="1:13" x14ac:dyDescent="0.2">
      <c r="A773" s="597" t="s">
        <v>216</v>
      </c>
      <c r="B773" s="597" t="s">
        <v>221</v>
      </c>
      <c r="C773" s="598" t="s">
        <v>7599</v>
      </c>
      <c r="D773" s="599">
        <v>45230</v>
      </c>
      <c r="E773" s="599">
        <v>45231</v>
      </c>
      <c r="F773" s="600">
        <f t="shared" si="47"/>
        <v>0</v>
      </c>
      <c r="G773" s="584">
        <v>0</v>
      </c>
      <c r="H773" s="594">
        <f t="shared" si="46"/>
        <v>0</v>
      </c>
      <c r="I773" s="601">
        <v>7589.0029999999997</v>
      </c>
      <c r="J773" s="599">
        <f t="shared" si="45"/>
        <v>45230</v>
      </c>
      <c r="K773" s="599" t="s">
        <v>227</v>
      </c>
      <c r="L773" s="598" t="s">
        <v>7672</v>
      </c>
    </row>
    <row r="774" spans="1:13" x14ac:dyDescent="0.2">
      <c r="A774" s="597" t="s">
        <v>216</v>
      </c>
      <c r="B774" s="597" t="s">
        <v>708</v>
      </c>
      <c r="C774" s="598" t="s">
        <v>7598</v>
      </c>
      <c r="D774" s="599">
        <v>45230</v>
      </c>
      <c r="E774" s="599">
        <v>45231</v>
      </c>
      <c r="F774" s="600">
        <f t="shared" si="47"/>
        <v>0</v>
      </c>
      <c r="G774" s="584">
        <v>0</v>
      </c>
      <c r="H774" s="594">
        <f t="shared" si="46"/>
        <v>0</v>
      </c>
      <c r="I774" s="601">
        <v>10136.173000000001</v>
      </c>
      <c r="J774" s="599">
        <f t="shared" si="45"/>
        <v>45230</v>
      </c>
      <c r="K774" s="599" t="s">
        <v>227</v>
      </c>
      <c r="L774" s="598" t="s">
        <v>7671</v>
      </c>
    </row>
    <row r="775" spans="1:13" x14ac:dyDescent="0.2">
      <c r="A775" s="597" t="s">
        <v>216</v>
      </c>
      <c r="B775" s="597" t="s">
        <v>221</v>
      </c>
      <c r="C775" s="598" t="s">
        <v>7597</v>
      </c>
      <c r="D775" s="599">
        <v>45230</v>
      </c>
      <c r="E775" s="599">
        <v>45231</v>
      </c>
      <c r="F775" s="600">
        <f t="shared" si="47"/>
        <v>0</v>
      </c>
      <c r="G775" s="584">
        <v>0</v>
      </c>
      <c r="H775" s="594">
        <f t="shared" si="46"/>
        <v>0</v>
      </c>
      <c r="I775" s="601">
        <v>41715.069000000003</v>
      </c>
      <c r="J775" s="599">
        <f t="shared" si="45"/>
        <v>45230</v>
      </c>
      <c r="K775" s="599" t="s">
        <v>227</v>
      </c>
      <c r="L775" s="598" t="s">
        <v>7670</v>
      </c>
    </row>
    <row r="776" spans="1:13" x14ac:dyDescent="0.2">
      <c r="A776" s="136" t="s">
        <v>216</v>
      </c>
      <c r="B776" s="136" t="s">
        <v>2069</v>
      </c>
      <c r="C776" s="592" t="s">
        <v>7596</v>
      </c>
      <c r="D776" s="590">
        <v>45230</v>
      </c>
      <c r="F776" s="596">
        <f t="shared" si="47"/>
        <v>0</v>
      </c>
      <c r="G776" s="584">
        <v>0</v>
      </c>
      <c r="H776" s="594">
        <f t="shared" si="46"/>
        <v>1</v>
      </c>
      <c r="I776" s="591">
        <v>13955</v>
      </c>
      <c r="J776" s="590">
        <f t="shared" si="45"/>
        <v>45230</v>
      </c>
      <c r="K776" s="590" t="s">
        <v>227</v>
      </c>
      <c r="L776" s="592" t="s">
        <v>7669</v>
      </c>
    </row>
    <row r="777" spans="1:13" x14ac:dyDescent="0.2">
      <c r="A777" s="136" t="s">
        <v>216</v>
      </c>
      <c r="B777" s="136" t="s">
        <v>2069</v>
      </c>
      <c r="C777" s="592" t="s">
        <v>7595</v>
      </c>
      <c r="D777" s="590">
        <v>45230</v>
      </c>
      <c r="F777" s="596">
        <f t="shared" si="47"/>
        <v>0</v>
      </c>
      <c r="G777" s="584">
        <v>0</v>
      </c>
      <c r="H777" s="594">
        <f t="shared" si="46"/>
        <v>1</v>
      </c>
      <c r="I777" s="591">
        <v>1441</v>
      </c>
      <c r="J777" s="590">
        <f t="shared" si="45"/>
        <v>45230</v>
      </c>
      <c r="K777" s="590" t="s">
        <v>227</v>
      </c>
      <c r="L777" s="592" t="s">
        <v>7668</v>
      </c>
    </row>
    <row r="778" spans="1:13" x14ac:dyDescent="0.2">
      <c r="A778" s="136" t="s">
        <v>216</v>
      </c>
      <c r="B778" s="136" t="s">
        <v>2383</v>
      </c>
      <c r="C778" s="592" t="s">
        <v>7594</v>
      </c>
      <c r="D778" s="590">
        <v>45230</v>
      </c>
      <c r="F778" s="596">
        <f t="shared" si="47"/>
        <v>0</v>
      </c>
      <c r="G778" s="584">
        <v>0</v>
      </c>
      <c r="H778" s="594">
        <f t="shared" si="46"/>
        <v>1</v>
      </c>
      <c r="I778" s="591">
        <v>7331.3029999999999</v>
      </c>
      <c r="J778" s="590">
        <f t="shared" si="45"/>
        <v>45230</v>
      </c>
      <c r="K778" s="590" t="s">
        <v>227</v>
      </c>
      <c r="L778" s="592" t="s">
        <v>7667</v>
      </c>
    </row>
    <row r="779" spans="1:13" x14ac:dyDescent="0.2">
      <c r="A779" s="136" t="s">
        <v>216</v>
      </c>
      <c r="B779" s="136" t="s">
        <v>1451</v>
      </c>
      <c r="C779" s="592" t="s">
        <v>7593</v>
      </c>
      <c r="D779" s="590">
        <v>45231</v>
      </c>
      <c r="F779" s="596">
        <f t="shared" si="47"/>
        <v>0</v>
      </c>
      <c r="G779" s="584">
        <v>0</v>
      </c>
      <c r="H779" s="594">
        <f t="shared" si="46"/>
        <v>1</v>
      </c>
      <c r="I779" s="591">
        <v>39222.296000000002</v>
      </c>
      <c r="J779" s="590">
        <f t="shared" si="45"/>
        <v>45231</v>
      </c>
      <c r="K779" s="590" t="s">
        <v>227</v>
      </c>
      <c r="L779" s="592" t="s">
        <v>7666</v>
      </c>
      <c r="M779" s="609" t="s">
        <v>8000</v>
      </c>
    </row>
    <row r="780" spans="1:13" x14ac:dyDescent="0.2">
      <c r="A780" s="597" t="s">
        <v>216</v>
      </c>
      <c r="B780" s="597" t="s">
        <v>1324</v>
      </c>
      <c r="C780" s="598" t="s">
        <v>7591</v>
      </c>
      <c r="D780" s="599">
        <v>45232</v>
      </c>
      <c r="E780" s="599">
        <v>45233</v>
      </c>
      <c r="F780" s="600">
        <f t="shared" si="47"/>
        <v>0</v>
      </c>
      <c r="G780" s="584">
        <v>0</v>
      </c>
      <c r="H780" s="594">
        <f t="shared" si="46"/>
        <v>0</v>
      </c>
      <c r="I780" s="601">
        <v>344.91</v>
      </c>
      <c r="J780" s="599">
        <f t="shared" si="45"/>
        <v>45232</v>
      </c>
      <c r="K780" s="599" t="s">
        <v>227</v>
      </c>
      <c r="L780" s="598" t="s">
        <v>7664</v>
      </c>
    </row>
    <row r="781" spans="1:13" x14ac:dyDescent="0.2">
      <c r="A781" s="597" t="s">
        <v>216</v>
      </c>
      <c r="B781" s="597" t="s">
        <v>1324</v>
      </c>
      <c r="C781" s="598" t="s">
        <v>7590</v>
      </c>
      <c r="D781" s="599">
        <v>45232</v>
      </c>
      <c r="E781" s="599">
        <v>45233</v>
      </c>
      <c r="F781" s="600">
        <f t="shared" si="47"/>
        <v>0</v>
      </c>
      <c r="G781" s="584">
        <v>1</v>
      </c>
      <c r="H781" s="594">
        <f t="shared" si="46"/>
        <v>0</v>
      </c>
      <c r="I781" s="601">
        <v>0</v>
      </c>
      <c r="J781" s="599">
        <f t="shared" si="45"/>
        <v>45232</v>
      </c>
      <c r="K781" s="599" t="s">
        <v>227</v>
      </c>
      <c r="L781" s="598" t="s">
        <v>7663</v>
      </c>
    </row>
    <row r="782" spans="1:13" x14ac:dyDescent="0.2">
      <c r="A782" s="597" t="s">
        <v>216</v>
      </c>
      <c r="B782" s="597" t="s">
        <v>221</v>
      </c>
      <c r="C782" s="598" t="s">
        <v>7589</v>
      </c>
      <c r="D782" s="599">
        <v>45232</v>
      </c>
      <c r="E782" s="599">
        <v>45233</v>
      </c>
      <c r="F782" s="600">
        <f t="shared" si="47"/>
        <v>0</v>
      </c>
      <c r="G782" s="584">
        <v>0</v>
      </c>
      <c r="H782" s="594">
        <f t="shared" si="46"/>
        <v>0</v>
      </c>
      <c r="I782" s="601">
        <v>31626.833999999999</v>
      </c>
      <c r="J782" s="599">
        <f t="shared" si="45"/>
        <v>45232</v>
      </c>
      <c r="K782" s="599" t="s">
        <v>227</v>
      </c>
      <c r="L782" s="598" t="s">
        <v>7662</v>
      </c>
    </row>
    <row r="783" spans="1:13" x14ac:dyDescent="0.2">
      <c r="A783" s="597" t="s">
        <v>216</v>
      </c>
      <c r="B783" s="597" t="s">
        <v>416</v>
      </c>
      <c r="C783" s="598" t="s">
        <v>7588</v>
      </c>
      <c r="D783" s="599">
        <v>45232</v>
      </c>
      <c r="E783" s="599">
        <v>45233</v>
      </c>
      <c r="F783" s="600">
        <f t="shared" si="47"/>
        <v>0</v>
      </c>
      <c r="G783" s="584">
        <v>0</v>
      </c>
      <c r="H783" s="594">
        <f t="shared" si="46"/>
        <v>0</v>
      </c>
      <c r="I783" s="601">
        <v>116.43</v>
      </c>
      <c r="J783" s="599">
        <f t="shared" si="45"/>
        <v>45232</v>
      </c>
      <c r="K783" s="599" t="s">
        <v>227</v>
      </c>
      <c r="L783" s="598" t="s">
        <v>7661</v>
      </c>
    </row>
    <row r="784" spans="1:13" x14ac:dyDescent="0.2">
      <c r="A784" s="597" t="s">
        <v>216</v>
      </c>
      <c r="B784" s="597" t="s">
        <v>7707</v>
      </c>
      <c r="C784" s="598" t="s">
        <v>7587</v>
      </c>
      <c r="D784" s="599">
        <v>45232</v>
      </c>
      <c r="E784" s="599">
        <v>45233</v>
      </c>
      <c r="F784" s="600">
        <f t="shared" si="47"/>
        <v>0</v>
      </c>
      <c r="G784" s="584">
        <v>0</v>
      </c>
      <c r="H784" s="594">
        <f t="shared" si="46"/>
        <v>0</v>
      </c>
      <c r="I784" s="601">
        <v>6984.4560000000001</v>
      </c>
      <c r="J784" s="599">
        <f t="shared" si="45"/>
        <v>45232</v>
      </c>
      <c r="K784" s="599" t="s">
        <v>227</v>
      </c>
      <c r="L784" s="598" t="s">
        <v>7660</v>
      </c>
    </row>
    <row r="785" spans="1:13" x14ac:dyDescent="0.2">
      <c r="A785" s="597" t="s">
        <v>216</v>
      </c>
      <c r="B785" s="597" t="s">
        <v>221</v>
      </c>
      <c r="C785" s="598" t="s">
        <v>7586</v>
      </c>
      <c r="D785" s="599">
        <v>45232</v>
      </c>
      <c r="E785" s="599">
        <v>45233</v>
      </c>
      <c r="F785" s="600">
        <f t="shared" si="47"/>
        <v>0</v>
      </c>
      <c r="G785" s="584">
        <v>0</v>
      </c>
      <c r="H785" s="594">
        <f t="shared" si="46"/>
        <v>0</v>
      </c>
      <c r="I785" s="601">
        <v>8631.5329999999994</v>
      </c>
      <c r="J785" s="599">
        <f t="shared" ref="J785:J818" si="48">D785</f>
        <v>45232</v>
      </c>
      <c r="K785" s="599" t="s">
        <v>227</v>
      </c>
      <c r="L785" s="598" t="s">
        <v>7659</v>
      </c>
    </row>
    <row r="786" spans="1:13" x14ac:dyDescent="0.2">
      <c r="A786" s="597" t="s">
        <v>216</v>
      </c>
      <c r="B786" s="597" t="s">
        <v>7707</v>
      </c>
      <c r="C786" s="598" t="s">
        <v>7585</v>
      </c>
      <c r="D786" s="599">
        <v>45232</v>
      </c>
      <c r="E786" s="599">
        <v>45233</v>
      </c>
      <c r="F786" s="600">
        <f t="shared" si="47"/>
        <v>0</v>
      </c>
      <c r="G786" s="584">
        <v>0</v>
      </c>
      <c r="H786" s="594">
        <f t="shared" si="46"/>
        <v>0</v>
      </c>
      <c r="I786" s="601">
        <v>6984.4560000000001</v>
      </c>
      <c r="J786" s="599">
        <f t="shared" si="48"/>
        <v>45232</v>
      </c>
      <c r="K786" s="599" t="s">
        <v>227</v>
      </c>
      <c r="L786" s="598" t="s">
        <v>7658</v>
      </c>
    </row>
    <row r="787" spans="1:13" x14ac:dyDescent="0.2">
      <c r="A787" s="597" t="s">
        <v>216</v>
      </c>
      <c r="B787" s="597" t="s">
        <v>221</v>
      </c>
      <c r="C787" s="598" t="s">
        <v>7584</v>
      </c>
      <c r="D787" s="599">
        <v>45232</v>
      </c>
      <c r="E787" s="599">
        <v>45233</v>
      </c>
      <c r="F787" s="600">
        <f t="shared" si="47"/>
        <v>0</v>
      </c>
      <c r="G787" s="584">
        <v>0</v>
      </c>
      <c r="H787" s="594">
        <f t="shared" si="46"/>
        <v>0</v>
      </c>
      <c r="I787" s="601">
        <v>8075.7280000000001</v>
      </c>
      <c r="J787" s="599">
        <f t="shared" si="48"/>
        <v>45232</v>
      </c>
      <c r="K787" s="599" t="s">
        <v>227</v>
      </c>
      <c r="L787" s="598" t="s">
        <v>7657</v>
      </c>
    </row>
    <row r="788" spans="1:13" x14ac:dyDescent="0.2">
      <c r="A788" s="136" t="s">
        <v>216</v>
      </c>
      <c r="B788" s="136" t="s">
        <v>7706</v>
      </c>
      <c r="C788" s="592" t="s">
        <v>7583</v>
      </c>
      <c r="D788" s="590">
        <v>45232</v>
      </c>
      <c r="F788" s="596">
        <f t="shared" si="47"/>
        <v>0</v>
      </c>
      <c r="G788" s="584">
        <v>0</v>
      </c>
      <c r="H788" s="594">
        <f t="shared" si="46"/>
        <v>1</v>
      </c>
      <c r="I788" s="591">
        <v>810.2</v>
      </c>
      <c r="J788" s="590">
        <f t="shared" si="48"/>
        <v>45232</v>
      </c>
      <c r="K788" s="590" t="s">
        <v>227</v>
      </c>
      <c r="L788" s="592" t="s">
        <v>7656</v>
      </c>
    </row>
    <row r="789" spans="1:13" x14ac:dyDescent="0.2">
      <c r="A789" s="136" t="s">
        <v>216</v>
      </c>
      <c r="B789" s="136" t="s">
        <v>7552</v>
      </c>
      <c r="C789" s="592" t="s">
        <v>7581</v>
      </c>
      <c r="D789" s="590">
        <v>45232</v>
      </c>
      <c r="F789" s="596">
        <f t="shared" si="47"/>
        <v>0</v>
      </c>
      <c r="G789" s="584">
        <v>0</v>
      </c>
      <c r="H789" s="594">
        <f t="shared" si="46"/>
        <v>1</v>
      </c>
      <c r="I789" s="591">
        <v>507.827</v>
      </c>
      <c r="J789" s="590">
        <f t="shared" si="48"/>
        <v>45232</v>
      </c>
      <c r="K789" s="590" t="s">
        <v>227</v>
      </c>
      <c r="L789" s="592" t="s">
        <v>7654</v>
      </c>
    </row>
    <row r="790" spans="1:13" x14ac:dyDescent="0.2">
      <c r="A790" s="136" t="s">
        <v>216</v>
      </c>
      <c r="B790" s="136" t="s">
        <v>320</v>
      </c>
      <c r="C790" s="592" t="s">
        <v>7580</v>
      </c>
      <c r="D790" s="590">
        <v>45232</v>
      </c>
      <c r="F790" s="596">
        <f t="shared" si="47"/>
        <v>0</v>
      </c>
      <c r="G790" s="584">
        <v>0</v>
      </c>
      <c r="H790" s="594">
        <f t="shared" si="46"/>
        <v>1</v>
      </c>
      <c r="I790" s="591">
        <v>306.52699999999999</v>
      </c>
      <c r="J790" s="590">
        <f t="shared" si="48"/>
        <v>45232</v>
      </c>
      <c r="K790" s="590" t="s">
        <v>227</v>
      </c>
      <c r="L790" s="592" t="s">
        <v>7653</v>
      </c>
    </row>
    <row r="791" spans="1:13" x14ac:dyDescent="0.2">
      <c r="A791" s="136" t="s">
        <v>216</v>
      </c>
      <c r="B791" s="136" t="s">
        <v>320</v>
      </c>
      <c r="C791" s="592" t="s">
        <v>7579</v>
      </c>
      <c r="D791" s="590">
        <v>45232</v>
      </c>
      <c r="F791" s="596">
        <f t="shared" si="47"/>
        <v>513.149</v>
      </c>
      <c r="G791" s="584">
        <v>1</v>
      </c>
      <c r="H791" s="594">
        <f t="shared" si="46"/>
        <v>1</v>
      </c>
      <c r="I791" s="591">
        <v>513.149</v>
      </c>
      <c r="J791" s="590">
        <f t="shared" si="48"/>
        <v>45232</v>
      </c>
      <c r="K791" s="590" t="s">
        <v>227</v>
      </c>
      <c r="L791" s="592" t="s">
        <v>7652</v>
      </c>
    </row>
    <row r="792" spans="1:13" x14ac:dyDescent="0.2">
      <c r="A792" s="136" t="s">
        <v>216</v>
      </c>
      <c r="B792" s="136" t="s">
        <v>320</v>
      </c>
      <c r="C792" s="592" t="s">
        <v>7578</v>
      </c>
      <c r="D792" s="590">
        <v>45232</v>
      </c>
      <c r="F792" s="596">
        <f t="shared" si="47"/>
        <v>0</v>
      </c>
      <c r="G792" s="584">
        <v>0</v>
      </c>
      <c r="H792" s="594">
        <f t="shared" si="46"/>
        <v>1</v>
      </c>
      <c r="I792" s="591">
        <v>498.02600000000001</v>
      </c>
      <c r="J792" s="590">
        <f t="shared" si="48"/>
        <v>45232</v>
      </c>
      <c r="K792" s="590" t="s">
        <v>227</v>
      </c>
      <c r="L792" s="592" t="s">
        <v>7651</v>
      </c>
    </row>
    <row r="793" spans="1:13" x14ac:dyDescent="0.2">
      <c r="A793" s="136" t="s">
        <v>216</v>
      </c>
      <c r="B793" s="136" t="s">
        <v>320</v>
      </c>
      <c r="C793" s="592" t="s">
        <v>7577</v>
      </c>
      <c r="D793" s="590">
        <v>45232</v>
      </c>
      <c r="F793" s="596">
        <f t="shared" si="47"/>
        <v>0</v>
      </c>
      <c r="G793" s="584">
        <v>0</v>
      </c>
      <c r="H793" s="594">
        <f t="shared" si="46"/>
        <v>1</v>
      </c>
      <c r="I793" s="591">
        <v>632.14700000000005</v>
      </c>
      <c r="J793" s="590">
        <f t="shared" si="48"/>
        <v>45232</v>
      </c>
      <c r="K793" s="590" t="s">
        <v>227</v>
      </c>
      <c r="L793" s="592" t="s">
        <v>7650</v>
      </c>
    </row>
    <row r="794" spans="1:13" x14ac:dyDescent="0.2">
      <c r="A794" s="136" t="s">
        <v>216</v>
      </c>
      <c r="B794" s="136" t="s">
        <v>320</v>
      </c>
      <c r="C794" s="592" t="s">
        <v>7576</v>
      </c>
      <c r="D794" s="590">
        <v>45232</v>
      </c>
      <c r="F794" s="596">
        <f t="shared" si="47"/>
        <v>0</v>
      </c>
      <c r="G794" s="584">
        <v>0</v>
      </c>
      <c r="H794" s="594">
        <f t="shared" si="46"/>
        <v>1</v>
      </c>
      <c r="I794" s="591">
        <v>591.55499999999995</v>
      </c>
      <c r="J794" s="590">
        <f t="shared" si="48"/>
        <v>45232</v>
      </c>
      <c r="K794" s="590" t="s">
        <v>227</v>
      </c>
      <c r="L794" s="592" t="s">
        <v>7649</v>
      </c>
    </row>
    <row r="795" spans="1:13" x14ac:dyDescent="0.2">
      <c r="A795" s="136" t="s">
        <v>216</v>
      </c>
      <c r="B795" s="136" t="s">
        <v>320</v>
      </c>
      <c r="C795" s="592" t="s">
        <v>7575</v>
      </c>
      <c r="D795" s="590">
        <v>45232</v>
      </c>
      <c r="F795" s="596">
        <f t="shared" si="47"/>
        <v>0</v>
      </c>
      <c r="G795" s="584">
        <v>0</v>
      </c>
      <c r="H795" s="594">
        <f t="shared" si="46"/>
        <v>1</v>
      </c>
      <c r="I795" s="591">
        <v>147.001</v>
      </c>
      <c r="J795" s="590">
        <f t="shared" si="48"/>
        <v>45232</v>
      </c>
      <c r="K795" s="590" t="s">
        <v>227</v>
      </c>
      <c r="L795" s="592" t="s">
        <v>7648</v>
      </c>
    </row>
    <row r="796" spans="1:13" x14ac:dyDescent="0.2">
      <c r="A796" s="136" t="s">
        <v>216</v>
      </c>
      <c r="B796" s="136" t="s">
        <v>320</v>
      </c>
      <c r="C796" s="592" t="s">
        <v>7574</v>
      </c>
      <c r="D796" s="590">
        <v>45232</v>
      </c>
      <c r="F796" s="596">
        <f t="shared" si="47"/>
        <v>0</v>
      </c>
      <c r="G796" s="584">
        <v>0</v>
      </c>
      <c r="H796" s="594">
        <f t="shared" si="46"/>
        <v>1</v>
      </c>
      <c r="I796" s="591">
        <v>1401.048</v>
      </c>
      <c r="J796" s="590">
        <f t="shared" si="48"/>
        <v>45232</v>
      </c>
      <c r="K796" s="590" t="s">
        <v>227</v>
      </c>
      <c r="L796" s="592" t="s">
        <v>7647</v>
      </c>
    </row>
    <row r="797" spans="1:13" x14ac:dyDescent="0.2">
      <c r="A797" s="136" t="s">
        <v>216</v>
      </c>
      <c r="B797" s="136" t="s">
        <v>320</v>
      </c>
      <c r="C797" s="592" t="s">
        <v>7573</v>
      </c>
      <c r="D797" s="590">
        <v>45232</v>
      </c>
      <c r="F797" s="596">
        <f t="shared" si="47"/>
        <v>0</v>
      </c>
      <c r="G797" s="584">
        <v>0</v>
      </c>
      <c r="H797" s="594">
        <f t="shared" si="46"/>
        <v>1</v>
      </c>
      <c r="I797" s="591">
        <v>1210.144</v>
      </c>
      <c r="J797" s="590">
        <f t="shared" si="48"/>
        <v>45232</v>
      </c>
      <c r="K797" s="590" t="s">
        <v>227</v>
      </c>
      <c r="L797" s="592" t="s">
        <v>7646</v>
      </c>
    </row>
    <row r="798" spans="1:13" x14ac:dyDescent="0.2">
      <c r="A798" s="136" t="s">
        <v>216</v>
      </c>
      <c r="B798" s="136" t="s">
        <v>1451</v>
      </c>
      <c r="C798" s="592" t="s">
        <v>7570</v>
      </c>
      <c r="D798" s="590">
        <v>45233</v>
      </c>
      <c r="F798" s="596">
        <f t="shared" si="47"/>
        <v>0</v>
      </c>
      <c r="G798" s="584">
        <v>0</v>
      </c>
      <c r="H798" s="594">
        <f t="shared" si="46"/>
        <v>1</v>
      </c>
      <c r="I798" s="591">
        <v>35640</v>
      </c>
      <c r="J798" s="590">
        <f t="shared" si="48"/>
        <v>45233</v>
      </c>
      <c r="K798" s="590" t="s">
        <v>227</v>
      </c>
      <c r="L798" s="592" t="s">
        <v>7645</v>
      </c>
      <c r="M798" s="609" t="s">
        <v>8000</v>
      </c>
    </row>
    <row r="799" spans="1:13" x14ac:dyDescent="0.2">
      <c r="A799" s="136" t="s">
        <v>216</v>
      </c>
      <c r="B799" s="136" t="s">
        <v>1451</v>
      </c>
      <c r="C799" s="592" t="s">
        <v>7569</v>
      </c>
      <c r="D799" s="590">
        <v>45233</v>
      </c>
      <c r="F799" s="596">
        <f t="shared" si="47"/>
        <v>0</v>
      </c>
      <c r="G799" s="584">
        <v>0</v>
      </c>
      <c r="H799" s="594">
        <f t="shared" si="46"/>
        <v>1</v>
      </c>
      <c r="I799" s="591">
        <v>35640</v>
      </c>
      <c r="J799" s="590">
        <f t="shared" si="48"/>
        <v>45233</v>
      </c>
      <c r="K799" s="590" t="s">
        <v>227</v>
      </c>
      <c r="L799" s="592" t="s">
        <v>7644</v>
      </c>
      <c r="M799" s="609" t="s">
        <v>8000</v>
      </c>
    </row>
    <row r="800" spans="1:13" x14ac:dyDescent="0.2">
      <c r="A800" s="136" t="s">
        <v>216</v>
      </c>
      <c r="B800" s="136" t="s">
        <v>1451</v>
      </c>
      <c r="C800" s="592" t="s">
        <v>7568</v>
      </c>
      <c r="D800" s="590">
        <v>45233</v>
      </c>
      <c r="F800" s="596">
        <f t="shared" si="47"/>
        <v>0</v>
      </c>
      <c r="G800" s="584">
        <v>0</v>
      </c>
      <c r="H800" s="594">
        <f t="shared" si="46"/>
        <v>1</v>
      </c>
      <c r="I800" s="591">
        <v>37102.421000000002</v>
      </c>
      <c r="J800" s="590">
        <f t="shared" si="48"/>
        <v>45233</v>
      </c>
      <c r="K800" s="590" t="s">
        <v>227</v>
      </c>
      <c r="L800" s="592" t="s">
        <v>7643</v>
      </c>
      <c r="M800" s="609" t="s">
        <v>8000</v>
      </c>
    </row>
    <row r="801" spans="1:12" x14ac:dyDescent="0.2">
      <c r="A801" s="136" t="s">
        <v>216</v>
      </c>
      <c r="B801" s="136" t="s">
        <v>7705</v>
      </c>
      <c r="C801" s="592" t="s">
        <v>7567</v>
      </c>
      <c r="D801" s="590">
        <v>45233</v>
      </c>
      <c r="F801" s="596">
        <f t="shared" si="47"/>
        <v>0</v>
      </c>
      <c r="G801" s="584">
        <v>0</v>
      </c>
      <c r="H801" s="594">
        <f t="shared" si="46"/>
        <v>1</v>
      </c>
      <c r="I801" s="591">
        <v>4616.3450000000003</v>
      </c>
      <c r="J801" s="590">
        <f t="shared" si="48"/>
        <v>45233</v>
      </c>
      <c r="K801" s="590" t="s">
        <v>227</v>
      </c>
      <c r="L801" s="592" t="s">
        <v>7642</v>
      </c>
    </row>
    <row r="802" spans="1:12" x14ac:dyDescent="0.2">
      <c r="A802" s="136" t="s">
        <v>216</v>
      </c>
      <c r="B802" s="136" t="s">
        <v>385</v>
      </c>
      <c r="C802" s="592" t="s">
        <v>7566</v>
      </c>
      <c r="D802" s="590">
        <v>45233</v>
      </c>
      <c r="F802" s="596">
        <f t="shared" si="47"/>
        <v>0</v>
      </c>
      <c r="G802" s="584">
        <v>0</v>
      </c>
      <c r="H802" s="594">
        <f t="shared" si="46"/>
        <v>1</v>
      </c>
      <c r="I802" s="591">
        <v>1683.99</v>
      </c>
      <c r="J802" s="590">
        <f t="shared" si="48"/>
        <v>45233</v>
      </c>
      <c r="K802" s="590" t="s">
        <v>227</v>
      </c>
      <c r="L802" s="592" t="s">
        <v>7641</v>
      </c>
    </row>
    <row r="803" spans="1:12" x14ac:dyDescent="0.2">
      <c r="A803" s="136" t="s">
        <v>216</v>
      </c>
      <c r="B803" s="136" t="s">
        <v>2746</v>
      </c>
      <c r="C803" s="592" t="s">
        <v>7565</v>
      </c>
      <c r="D803" s="590">
        <v>45233</v>
      </c>
      <c r="F803" s="596">
        <f t="shared" si="47"/>
        <v>0</v>
      </c>
      <c r="G803" s="584">
        <v>0</v>
      </c>
      <c r="H803" s="594">
        <f t="shared" si="46"/>
        <v>1</v>
      </c>
      <c r="I803" s="591">
        <v>1179.0899999999999</v>
      </c>
      <c r="J803" s="590">
        <f t="shared" si="48"/>
        <v>45233</v>
      </c>
      <c r="K803" s="590" t="s">
        <v>227</v>
      </c>
      <c r="L803" s="592" t="s">
        <v>7640</v>
      </c>
    </row>
    <row r="804" spans="1:12" x14ac:dyDescent="0.2">
      <c r="A804" s="136" t="s">
        <v>216</v>
      </c>
      <c r="B804" s="136" t="s">
        <v>7704</v>
      </c>
      <c r="C804" s="592" t="s">
        <v>7564</v>
      </c>
      <c r="D804" s="590">
        <v>45233</v>
      </c>
      <c r="F804" s="596">
        <f t="shared" si="47"/>
        <v>0</v>
      </c>
      <c r="G804" s="584">
        <v>0</v>
      </c>
      <c r="H804" s="594">
        <f t="shared" si="46"/>
        <v>1</v>
      </c>
      <c r="I804" s="591">
        <v>2120.9760000000001</v>
      </c>
      <c r="J804" s="590">
        <f t="shared" si="48"/>
        <v>45233</v>
      </c>
      <c r="K804" s="590" t="s">
        <v>227</v>
      </c>
      <c r="L804" s="592" t="s">
        <v>7639</v>
      </c>
    </row>
    <row r="805" spans="1:12" x14ac:dyDescent="0.2">
      <c r="A805" s="136" t="s">
        <v>216</v>
      </c>
      <c r="B805" s="136" t="s">
        <v>7703</v>
      </c>
      <c r="C805" s="592" t="s">
        <v>7563</v>
      </c>
      <c r="D805" s="590">
        <v>45233</v>
      </c>
      <c r="F805" s="596">
        <f t="shared" si="47"/>
        <v>0</v>
      </c>
      <c r="G805" s="584">
        <v>0</v>
      </c>
      <c r="H805" s="594">
        <f t="shared" si="46"/>
        <v>1</v>
      </c>
      <c r="I805" s="591">
        <v>8423.91</v>
      </c>
      <c r="J805" s="590">
        <f t="shared" si="48"/>
        <v>45233</v>
      </c>
      <c r="K805" s="590" t="s">
        <v>227</v>
      </c>
      <c r="L805" s="592" t="s">
        <v>7638</v>
      </c>
    </row>
    <row r="806" spans="1:12" x14ac:dyDescent="0.2">
      <c r="A806" s="136" t="s">
        <v>216</v>
      </c>
      <c r="B806" s="136" t="s">
        <v>2380</v>
      </c>
      <c r="C806" s="592" t="s">
        <v>7562</v>
      </c>
      <c r="D806" s="590">
        <v>45233</v>
      </c>
      <c r="F806" s="596">
        <f t="shared" si="47"/>
        <v>0</v>
      </c>
      <c r="G806" s="584">
        <v>0</v>
      </c>
      <c r="H806" s="594">
        <f t="shared" si="46"/>
        <v>1</v>
      </c>
      <c r="I806" s="591">
        <v>4287.5550000000003</v>
      </c>
      <c r="J806" s="590">
        <f t="shared" si="48"/>
        <v>45233</v>
      </c>
      <c r="K806" s="590" t="s">
        <v>227</v>
      </c>
      <c r="L806" s="592" t="s">
        <v>7637</v>
      </c>
    </row>
    <row r="807" spans="1:12" x14ac:dyDescent="0.2">
      <c r="A807" s="136" t="s">
        <v>216</v>
      </c>
      <c r="B807" s="136" t="s">
        <v>1520</v>
      </c>
      <c r="C807" s="592" t="s">
        <v>7561</v>
      </c>
      <c r="D807" s="590">
        <v>45233</v>
      </c>
      <c r="F807" s="596">
        <f t="shared" si="47"/>
        <v>0</v>
      </c>
      <c r="G807" s="584">
        <v>0</v>
      </c>
      <c r="H807" s="594">
        <f t="shared" si="46"/>
        <v>1</v>
      </c>
      <c r="I807" s="591">
        <v>9040.2450000000008</v>
      </c>
      <c r="J807" s="590">
        <f t="shared" si="48"/>
        <v>45233</v>
      </c>
      <c r="K807" s="590" t="s">
        <v>227</v>
      </c>
      <c r="L807" s="592" t="s">
        <v>7636</v>
      </c>
    </row>
    <row r="808" spans="1:12" x14ac:dyDescent="0.2">
      <c r="A808" s="136" t="s">
        <v>216</v>
      </c>
      <c r="B808" s="136" t="s">
        <v>1205</v>
      </c>
      <c r="C808" s="592" t="s">
        <v>7799</v>
      </c>
      <c r="D808" s="590">
        <v>45236</v>
      </c>
      <c r="F808" s="596">
        <f t="shared" si="47"/>
        <v>0</v>
      </c>
      <c r="G808" s="584">
        <v>1</v>
      </c>
      <c r="H808" s="594">
        <f t="shared" si="46"/>
        <v>1</v>
      </c>
      <c r="I808" s="591">
        <v>0</v>
      </c>
      <c r="J808" s="590">
        <f t="shared" si="48"/>
        <v>45236</v>
      </c>
      <c r="K808" s="590" t="s">
        <v>227</v>
      </c>
      <c r="L808" s="592" t="s">
        <v>7845</v>
      </c>
    </row>
    <row r="809" spans="1:12" x14ac:dyDescent="0.2">
      <c r="A809" s="597" t="s">
        <v>216</v>
      </c>
      <c r="B809" s="597" t="s">
        <v>7707</v>
      </c>
      <c r="C809" s="598" t="s">
        <v>7791</v>
      </c>
      <c r="D809" s="599">
        <v>45237</v>
      </c>
      <c r="E809" s="599">
        <v>45237</v>
      </c>
      <c r="F809" s="600">
        <f t="shared" si="47"/>
        <v>0</v>
      </c>
      <c r="G809" s="584">
        <v>0</v>
      </c>
      <c r="H809" s="594">
        <f t="shared" si="46"/>
        <v>0</v>
      </c>
      <c r="I809" s="601">
        <v>7011.7179999999998</v>
      </c>
      <c r="J809" s="599">
        <f t="shared" si="48"/>
        <v>45237</v>
      </c>
      <c r="K809" s="599" t="s">
        <v>227</v>
      </c>
      <c r="L809" s="598" t="s">
        <v>7837</v>
      </c>
    </row>
    <row r="810" spans="1:12" x14ac:dyDescent="0.2">
      <c r="A810" s="597" t="s">
        <v>216</v>
      </c>
      <c r="B810" s="597" t="s">
        <v>221</v>
      </c>
      <c r="C810" s="598" t="s">
        <v>7798</v>
      </c>
      <c r="D810" s="599">
        <v>45236</v>
      </c>
      <c r="E810" s="599">
        <v>45237</v>
      </c>
      <c r="F810" s="600">
        <f t="shared" si="47"/>
        <v>0</v>
      </c>
      <c r="G810" s="584">
        <v>0</v>
      </c>
      <c r="H810" s="594">
        <f t="shared" si="46"/>
        <v>0</v>
      </c>
      <c r="I810" s="601">
        <v>7921.8090000000002</v>
      </c>
      <c r="J810" s="599">
        <f t="shared" si="48"/>
        <v>45236</v>
      </c>
      <c r="K810" s="599" t="s">
        <v>227</v>
      </c>
      <c r="L810" s="598" t="s">
        <v>7844</v>
      </c>
    </row>
    <row r="811" spans="1:12" x14ac:dyDescent="0.2">
      <c r="A811" s="597" t="s">
        <v>216</v>
      </c>
      <c r="B811" s="597" t="s">
        <v>1324</v>
      </c>
      <c r="C811" s="598" t="s">
        <v>7796</v>
      </c>
      <c r="D811" s="599">
        <v>45236</v>
      </c>
      <c r="E811" s="599">
        <v>45237</v>
      </c>
      <c r="F811" s="600">
        <f t="shared" si="47"/>
        <v>1000</v>
      </c>
      <c r="G811" s="584">
        <v>1</v>
      </c>
      <c r="H811" s="594">
        <f t="shared" si="46"/>
        <v>0</v>
      </c>
      <c r="I811" s="601">
        <v>1000</v>
      </c>
      <c r="J811" s="599">
        <f t="shared" si="48"/>
        <v>45236</v>
      </c>
      <c r="K811" s="599" t="s">
        <v>227</v>
      </c>
      <c r="L811" s="598" t="s">
        <v>7842</v>
      </c>
    </row>
    <row r="812" spans="1:12" x14ac:dyDescent="0.2">
      <c r="A812" s="597" t="s">
        <v>216</v>
      </c>
      <c r="B812" s="597" t="s">
        <v>1324</v>
      </c>
      <c r="C812" s="598" t="s">
        <v>7795</v>
      </c>
      <c r="D812" s="599">
        <v>45236</v>
      </c>
      <c r="E812" s="599">
        <v>45237</v>
      </c>
      <c r="F812" s="600">
        <f t="shared" si="47"/>
        <v>0</v>
      </c>
      <c r="G812" s="584">
        <v>0</v>
      </c>
      <c r="H812" s="594">
        <f t="shared" si="46"/>
        <v>0</v>
      </c>
      <c r="I812" s="601">
        <v>344.91</v>
      </c>
      <c r="J812" s="599">
        <f t="shared" si="48"/>
        <v>45236</v>
      </c>
      <c r="K812" s="599" t="s">
        <v>227</v>
      </c>
      <c r="L812" s="598" t="s">
        <v>7841</v>
      </c>
    </row>
    <row r="813" spans="1:12" x14ac:dyDescent="0.2">
      <c r="A813" s="597" t="s">
        <v>216</v>
      </c>
      <c r="B813" s="597" t="s">
        <v>221</v>
      </c>
      <c r="C813" s="598" t="s">
        <v>7794</v>
      </c>
      <c r="D813" s="599">
        <v>45236</v>
      </c>
      <c r="E813" s="599">
        <v>45237</v>
      </c>
      <c r="F813" s="600">
        <f t="shared" si="47"/>
        <v>0</v>
      </c>
      <c r="G813" s="584">
        <v>0</v>
      </c>
      <c r="H813" s="594">
        <f t="shared" si="46"/>
        <v>0</v>
      </c>
      <c r="I813" s="601">
        <v>32511.752</v>
      </c>
      <c r="J813" s="599">
        <f t="shared" si="48"/>
        <v>45236</v>
      </c>
      <c r="K813" s="599" t="s">
        <v>227</v>
      </c>
      <c r="L813" s="598" t="s">
        <v>7840</v>
      </c>
    </row>
    <row r="814" spans="1:12" x14ac:dyDescent="0.2">
      <c r="A814" s="597" t="s">
        <v>216</v>
      </c>
      <c r="B814" s="597" t="s">
        <v>416</v>
      </c>
      <c r="C814" s="598" t="s">
        <v>7792</v>
      </c>
      <c r="D814" s="599">
        <v>45237</v>
      </c>
      <c r="E814" s="599">
        <v>45237</v>
      </c>
      <c r="F814" s="600">
        <f t="shared" si="47"/>
        <v>0</v>
      </c>
      <c r="G814" s="584">
        <v>0</v>
      </c>
      <c r="H814" s="594">
        <f t="shared" si="46"/>
        <v>0</v>
      </c>
      <c r="I814" s="601">
        <v>65.022000000000006</v>
      </c>
      <c r="J814" s="599">
        <f t="shared" si="48"/>
        <v>45237</v>
      </c>
      <c r="K814" s="599" t="s">
        <v>227</v>
      </c>
      <c r="L814" s="598" t="s">
        <v>7838</v>
      </c>
    </row>
    <row r="815" spans="1:12" x14ac:dyDescent="0.2">
      <c r="A815" s="597" t="s">
        <v>216</v>
      </c>
      <c r="B815" s="597" t="s">
        <v>1324</v>
      </c>
      <c r="C815" s="598" t="s">
        <v>7793</v>
      </c>
      <c r="D815" s="599">
        <v>45237</v>
      </c>
      <c r="E815" s="599"/>
      <c r="F815" s="600">
        <f t="shared" si="47"/>
        <v>1000</v>
      </c>
      <c r="G815" s="584">
        <v>1</v>
      </c>
      <c r="H815" s="594">
        <f t="shared" si="46"/>
        <v>1</v>
      </c>
      <c r="I815" s="601">
        <v>1000</v>
      </c>
      <c r="J815" s="599">
        <f t="shared" si="48"/>
        <v>45237</v>
      </c>
      <c r="K815" s="599" t="s">
        <v>227</v>
      </c>
      <c r="L815" s="598" t="s">
        <v>7839</v>
      </c>
    </row>
    <row r="816" spans="1:12" x14ac:dyDescent="0.2">
      <c r="A816" s="136" t="s">
        <v>216</v>
      </c>
      <c r="B816" s="136" t="s">
        <v>2068</v>
      </c>
      <c r="C816" s="592" t="s">
        <v>7789</v>
      </c>
      <c r="D816" s="590">
        <v>45237</v>
      </c>
      <c r="F816" s="596">
        <f t="shared" si="47"/>
        <v>0</v>
      </c>
      <c r="G816" s="584">
        <v>0</v>
      </c>
      <c r="H816" s="594">
        <f t="shared" si="46"/>
        <v>1</v>
      </c>
      <c r="I816" s="591">
        <v>720.23199999999997</v>
      </c>
      <c r="J816" s="590">
        <f t="shared" si="48"/>
        <v>45237</v>
      </c>
      <c r="K816" s="590" t="s">
        <v>227</v>
      </c>
      <c r="L816" s="592" t="s">
        <v>7835</v>
      </c>
    </row>
    <row r="817" spans="1:13" x14ac:dyDescent="0.2">
      <c r="A817" s="136" t="s">
        <v>216</v>
      </c>
      <c r="B817" s="136" t="s">
        <v>1337</v>
      </c>
      <c r="C817" s="592" t="s">
        <v>7788</v>
      </c>
      <c r="D817" s="590">
        <v>45237</v>
      </c>
      <c r="F817" s="596">
        <f t="shared" si="47"/>
        <v>0</v>
      </c>
      <c r="G817" s="584">
        <v>0</v>
      </c>
      <c r="H817" s="594">
        <f t="shared" si="46"/>
        <v>1</v>
      </c>
      <c r="I817" s="591">
        <v>1492.8420000000001</v>
      </c>
      <c r="J817" s="590">
        <f t="shared" si="48"/>
        <v>45237</v>
      </c>
      <c r="K817" s="590" t="s">
        <v>227</v>
      </c>
      <c r="L817" s="592" t="s">
        <v>7834</v>
      </c>
      <c r="M817" s="609" t="s">
        <v>8000</v>
      </c>
    </row>
    <row r="818" spans="1:13" x14ac:dyDescent="0.2">
      <c r="A818" s="136" t="s">
        <v>216</v>
      </c>
      <c r="B818" s="136" t="s">
        <v>320</v>
      </c>
      <c r="C818" s="592" t="s">
        <v>7787</v>
      </c>
      <c r="D818" s="590">
        <v>45238</v>
      </c>
      <c r="F818" s="596">
        <f t="shared" si="47"/>
        <v>0</v>
      </c>
      <c r="G818" s="584">
        <v>0</v>
      </c>
      <c r="H818" s="594">
        <f t="shared" si="46"/>
        <v>1</v>
      </c>
      <c r="I818" s="591">
        <v>3467.8319999999999</v>
      </c>
      <c r="J818" s="590">
        <f t="shared" si="48"/>
        <v>45238</v>
      </c>
      <c r="K818" s="590" t="s">
        <v>227</v>
      </c>
      <c r="L818" s="592" t="s">
        <v>7833</v>
      </c>
    </row>
    <row r="819" spans="1:13" x14ac:dyDescent="0.2">
      <c r="A819" s="136" t="s">
        <v>216</v>
      </c>
      <c r="B819" s="136" t="s">
        <v>295</v>
      </c>
      <c r="C819" s="592" t="s">
        <v>7786</v>
      </c>
      <c r="D819" s="590">
        <v>45238</v>
      </c>
      <c r="F819" s="596">
        <f t="shared" si="47"/>
        <v>0</v>
      </c>
      <c r="G819" s="584">
        <v>0</v>
      </c>
      <c r="H819" s="594">
        <f t="shared" si="46"/>
        <v>1</v>
      </c>
      <c r="I819" s="591">
        <v>67418.941000000006</v>
      </c>
      <c r="J819" s="590">
        <v>45240</v>
      </c>
      <c r="K819" s="590" t="s">
        <v>227</v>
      </c>
      <c r="L819" s="592" t="s">
        <v>7832</v>
      </c>
      <c r="M819" s="609" t="s">
        <v>8000</v>
      </c>
    </row>
    <row r="820" spans="1:13" x14ac:dyDescent="0.2">
      <c r="A820" s="136" t="s">
        <v>216</v>
      </c>
      <c r="B820" s="136" t="s">
        <v>2091</v>
      </c>
      <c r="C820" s="592" t="s">
        <v>7784</v>
      </c>
      <c r="D820" s="590">
        <v>45239</v>
      </c>
      <c r="F820" s="596">
        <f t="shared" si="47"/>
        <v>0</v>
      </c>
      <c r="G820" s="584">
        <v>0</v>
      </c>
      <c r="H820" s="594">
        <f t="shared" si="46"/>
        <v>1</v>
      </c>
      <c r="I820" s="591">
        <v>7223.7830000000004</v>
      </c>
      <c r="J820" s="590">
        <f t="shared" ref="J820:J861" si="49">D820</f>
        <v>45239</v>
      </c>
      <c r="K820" s="590" t="s">
        <v>227</v>
      </c>
      <c r="L820" s="592" t="s">
        <v>7830</v>
      </c>
    </row>
    <row r="821" spans="1:13" x14ac:dyDescent="0.2">
      <c r="A821" s="136" t="s">
        <v>216</v>
      </c>
      <c r="B821" s="136" t="s">
        <v>2732</v>
      </c>
      <c r="C821" s="592" t="s">
        <v>7782</v>
      </c>
      <c r="D821" s="590">
        <v>45239</v>
      </c>
      <c r="F821" s="596">
        <f t="shared" si="47"/>
        <v>0</v>
      </c>
      <c r="G821" s="584">
        <v>0</v>
      </c>
      <c r="H821" s="594">
        <f t="shared" si="46"/>
        <v>1</v>
      </c>
      <c r="I821" s="591">
        <v>1421.279</v>
      </c>
      <c r="J821" s="590">
        <f t="shared" si="49"/>
        <v>45239</v>
      </c>
      <c r="K821" s="590" t="s">
        <v>227</v>
      </c>
      <c r="L821" s="592" t="s">
        <v>7828</v>
      </c>
    </row>
    <row r="822" spans="1:13" x14ac:dyDescent="0.2">
      <c r="A822" s="136" t="s">
        <v>216</v>
      </c>
      <c r="B822" s="136" t="s">
        <v>385</v>
      </c>
      <c r="C822" s="592" t="s">
        <v>7781</v>
      </c>
      <c r="D822" s="590">
        <v>45239</v>
      </c>
      <c r="F822" s="596">
        <f t="shared" si="47"/>
        <v>0</v>
      </c>
      <c r="G822" s="584">
        <v>0</v>
      </c>
      <c r="H822" s="594">
        <f t="shared" si="46"/>
        <v>1</v>
      </c>
      <c r="I822" s="591">
        <v>220</v>
      </c>
      <c r="J822" s="590">
        <f t="shared" si="49"/>
        <v>45239</v>
      </c>
      <c r="K822" s="590" t="s">
        <v>227</v>
      </c>
      <c r="L822" s="592" t="s">
        <v>7827</v>
      </c>
    </row>
    <row r="823" spans="1:13" x14ac:dyDescent="0.2">
      <c r="A823" s="136" t="s">
        <v>216</v>
      </c>
      <c r="B823" s="136" t="s">
        <v>1751</v>
      </c>
      <c r="C823" s="592" t="s">
        <v>7780</v>
      </c>
      <c r="D823" s="590">
        <v>45239</v>
      </c>
      <c r="F823" s="596">
        <f t="shared" si="47"/>
        <v>0</v>
      </c>
      <c r="G823" s="584">
        <v>0</v>
      </c>
      <c r="H823" s="594">
        <f t="shared" si="46"/>
        <v>1</v>
      </c>
      <c r="I823" s="591">
        <v>1171.665</v>
      </c>
      <c r="J823" s="590">
        <f t="shared" si="49"/>
        <v>45239</v>
      </c>
      <c r="K823" s="590" t="s">
        <v>227</v>
      </c>
      <c r="L823" s="592" t="s">
        <v>7826</v>
      </c>
    </row>
    <row r="824" spans="1:13" x14ac:dyDescent="0.2">
      <c r="A824" s="136" t="s">
        <v>216</v>
      </c>
      <c r="B824" s="136" t="s">
        <v>1453</v>
      </c>
      <c r="C824" s="592" t="s">
        <v>7779</v>
      </c>
      <c r="D824" s="590">
        <v>45239</v>
      </c>
      <c r="F824" s="596">
        <f t="shared" si="47"/>
        <v>0</v>
      </c>
      <c r="G824" s="584">
        <v>0</v>
      </c>
      <c r="H824" s="594">
        <f t="shared" si="46"/>
        <v>1</v>
      </c>
      <c r="I824" s="591">
        <v>122.7</v>
      </c>
      <c r="J824" s="590">
        <f t="shared" si="49"/>
        <v>45239</v>
      </c>
      <c r="K824" s="590" t="s">
        <v>227</v>
      </c>
      <c r="L824" s="592" t="s">
        <v>7825</v>
      </c>
    </row>
    <row r="825" spans="1:13" x14ac:dyDescent="0.2">
      <c r="A825" s="136" t="s">
        <v>216</v>
      </c>
      <c r="B825" s="136" t="s">
        <v>1445</v>
      </c>
      <c r="C825" s="592" t="s">
        <v>7777</v>
      </c>
      <c r="D825" s="590">
        <v>45239</v>
      </c>
      <c r="F825" s="596">
        <f t="shared" si="47"/>
        <v>0</v>
      </c>
      <c r="G825" s="584">
        <v>0</v>
      </c>
      <c r="H825" s="594">
        <f t="shared" ref="H825:H888" si="50">IF(E825="",1,0)</f>
        <v>1</v>
      </c>
      <c r="I825" s="591">
        <v>1584</v>
      </c>
      <c r="J825" s="590">
        <f t="shared" si="49"/>
        <v>45239</v>
      </c>
      <c r="K825" s="590" t="s">
        <v>227</v>
      </c>
      <c r="L825" s="592" t="s">
        <v>7823</v>
      </c>
    </row>
    <row r="826" spans="1:13" x14ac:dyDescent="0.2">
      <c r="A826" s="136" t="s">
        <v>216</v>
      </c>
      <c r="B826" s="136" t="s">
        <v>1754</v>
      </c>
      <c r="C826" s="592" t="s">
        <v>7776</v>
      </c>
      <c r="D826" s="590">
        <v>45239</v>
      </c>
      <c r="F826" s="596">
        <f t="shared" si="47"/>
        <v>0</v>
      </c>
      <c r="G826" s="584">
        <v>0</v>
      </c>
      <c r="H826" s="594">
        <f t="shared" si="50"/>
        <v>1</v>
      </c>
      <c r="I826" s="591">
        <v>1862.22</v>
      </c>
      <c r="J826" s="590">
        <f t="shared" si="49"/>
        <v>45239</v>
      </c>
      <c r="K826" s="590" t="s">
        <v>227</v>
      </c>
      <c r="L826" s="592" t="s">
        <v>7822</v>
      </c>
    </row>
    <row r="827" spans="1:13" x14ac:dyDescent="0.2">
      <c r="A827" s="136" t="s">
        <v>216</v>
      </c>
      <c r="B827" s="136" t="s">
        <v>1041</v>
      </c>
      <c r="C827" s="592" t="s">
        <v>7774</v>
      </c>
      <c r="D827" s="590">
        <v>45239</v>
      </c>
      <c r="F827" s="596">
        <f t="shared" si="47"/>
        <v>0</v>
      </c>
      <c r="G827" s="584">
        <v>0</v>
      </c>
      <c r="H827" s="594">
        <f t="shared" si="50"/>
        <v>1</v>
      </c>
      <c r="I827" s="591">
        <v>2743.01</v>
      </c>
      <c r="J827" s="590">
        <f t="shared" si="49"/>
        <v>45239</v>
      </c>
      <c r="K827" s="590" t="s">
        <v>227</v>
      </c>
      <c r="L827" s="592" t="s">
        <v>7821</v>
      </c>
    </row>
    <row r="828" spans="1:13" x14ac:dyDescent="0.2">
      <c r="A828" s="136" t="s">
        <v>216</v>
      </c>
      <c r="B828" s="136" t="s">
        <v>7850</v>
      </c>
      <c r="C828" s="592" t="s">
        <v>7773</v>
      </c>
      <c r="D828" s="590">
        <v>45239</v>
      </c>
      <c r="F828" s="596">
        <f t="shared" si="47"/>
        <v>0</v>
      </c>
      <c r="G828" s="584">
        <v>0</v>
      </c>
      <c r="H828" s="594">
        <f t="shared" si="50"/>
        <v>1</v>
      </c>
      <c r="I828" s="591">
        <v>5838.93</v>
      </c>
      <c r="J828" s="590">
        <f t="shared" si="49"/>
        <v>45239</v>
      </c>
      <c r="K828" s="590" t="s">
        <v>227</v>
      </c>
      <c r="L828" s="592" t="s">
        <v>7820</v>
      </c>
    </row>
    <row r="829" spans="1:13" x14ac:dyDescent="0.2">
      <c r="A829" s="136" t="s">
        <v>216</v>
      </c>
      <c r="B829" s="136" t="s">
        <v>1304</v>
      </c>
      <c r="C829" s="592" t="s">
        <v>7771</v>
      </c>
      <c r="D829" s="590">
        <v>45239</v>
      </c>
      <c r="F829" s="596">
        <f t="shared" si="47"/>
        <v>0</v>
      </c>
      <c r="G829" s="584">
        <v>0</v>
      </c>
      <c r="H829" s="594">
        <f t="shared" si="50"/>
        <v>1</v>
      </c>
      <c r="I829" s="591">
        <v>5662.2</v>
      </c>
      <c r="J829" s="590">
        <f t="shared" si="49"/>
        <v>45239</v>
      </c>
      <c r="K829" s="590" t="s">
        <v>227</v>
      </c>
      <c r="L829" s="592" t="s">
        <v>7819</v>
      </c>
    </row>
    <row r="830" spans="1:13" x14ac:dyDescent="0.2">
      <c r="A830" s="136" t="s">
        <v>216</v>
      </c>
      <c r="B830" s="136" t="s">
        <v>2096</v>
      </c>
      <c r="C830" s="592" t="s">
        <v>7770</v>
      </c>
      <c r="D830" s="590">
        <v>45239</v>
      </c>
      <c r="F830" s="596">
        <f t="shared" si="47"/>
        <v>0</v>
      </c>
      <c r="G830" s="584">
        <v>0</v>
      </c>
      <c r="H830" s="594">
        <f t="shared" si="50"/>
        <v>1</v>
      </c>
      <c r="I830" s="591">
        <v>6979.643</v>
      </c>
      <c r="J830" s="590">
        <f t="shared" si="49"/>
        <v>45239</v>
      </c>
      <c r="K830" s="590" t="s">
        <v>227</v>
      </c>
      <c r="L830" s="592" t="s">
        <v>7818</v>
      </c>
    </row>
    <row r="831" spans="1:13" x14ac:dyDescent="0.2">
      <c r="A831" s="136" t="s">
        <v>216</v>
      </c>
      <c r="B831" s="136" t="s">
        <v>1227</v>
      </c>
      <c r="C831" s="592" t="s">
        <v>7769</v>
      </c>
      <c r="D831" s="590">
        <v>45239</v>
      </c>
      <c r="F831" s="596">
        <f t="shared" si="47"/>
        <v>0</v>
      </c>
      <c r="G831" s="584">
        <v>0</v>
      </c>
      <c r="H831" s="594">
        <f t="shared" si="50"/>
        <v>1</v>
      </c>
      <c r="I831" s="591">
        <v>239</v>
      </c>
      <c r="J831" s="590">
        <f t="shared" si="49"/>
        <v>45239</v>
      </c>
      <c r="K831" s="590" t="s">
        <v>227</v>
      </c>
      <c r="L831" s="592" t="s">
        <v>7817</v>
      </c>
    </row>
    <row r="832" spans="1:13" x14ac:dyDescent="0.2">
      <c r="A832" s="136" t="s">
        <v>216</v>
      </c>
      <c r="B832" s="136" t="s">
        <v>2748</v>
      </c>
      <c r="C832" s="592" t="s">
        <v>7767</v>
      </c>
      <c r="D832" s="590">
        <v>45239</v>
      </c>
      <c r="F832" s="596">
        <f t="shared" si="47"/>
        <v>0</v>
      </c>
      <c r="G832" s="584">
        <v>0</v>
      </c>
      <c r="H832" s="594">
        <f t="shared" si="50"/>
        <v>1</v>
      </c>
      <c r="I832" s="591">
        <v>215.2</v>
      </c>
      <c r="J832" s="590">
        <f t="shared" si="49"/>
        <v>45239</v>
      </c>
      <c r="K832" s="590" t="s">
        <v>227</v>
      </c>
      <c r="L832" s="592" t="s">
        <v>7816</v>
      </c>
    </row>
    <row r="833" spans="1:13" x14ac:dyDescent="0.2">
      <c r="A833" s="136" t="s">
        <v>216</v>
      </c>
      <c r="B833" s="136" t="s">
        <v>2739</v>
      </c>
      <c r="C833" s="592" t="s">
        <v>7766</v>
      </c>
      <c r="D833" s="590">
        <v>45239</v>
      </c>
      <c r="F833" s="596">
        <f t="shared" ref="F833:F896" si="51">SUM(I833*G833)</f>
        <v>1226.2380000000001</v>
      </c>
      <c r="G833" s="584">
        <v>1</v>
      </c>
      <c r="H833" s="594">
        <f t="shared" si="50"/>
        <v>1</v>
      </c>
      <c r="I833" s="591">
        <v>1226.2380000000001</v>
      </c>
      <c r="J833" s="590">
        <f t="shared" si="49"/>
        <v>45239</v>
      </c>
      <c r="K833" s="590" t="s">
        <v>227</v>
      </c>
      <c r="L833" s="592" t="s">
        <v>7815</v>
      </c>
    </row>
    <row r="834" spans="1:13" x14ac:dyDescent="0.2">
      <c r="A834" s="136" t="s">
        <v>216</v>
      </c>
      <c r="B834" s="136" t="s">
        <v>1753</v>
      </c>
      <c r="C834" s="592" t="s">
        <v>7765</v>
      </c>
      <c r="D834" s="590">
        <v>45239</v>
      </c>
      <c r="F834" s="596">
        <f t="shared" si="51"/>
        <v>0</v>
      </c>
      <c r="G834" s="584">
        <v>0</v>
      </c>
      <c r="H834" s="594">
        <f t="shared" si="50"/>
        <v>1</v>
      </c>
      <c r="I834" s="591">
        <v>2356.1999999999998</v>
      </c>
      <c r="J834" s="590">
        <f t="shared" si="49"/>
        <v>45239</v>
      </c>
      <c r="K834" s="590" t="s">
        <v>227</v>
      </c>
      <c r="L834" s="592" t="s">
        <v>7814</v>
      </c>
    </row>
    <row r="835" spans="1:13" x14ac:dyDescent="0.2">
      <c r="A835" s="136" t="s">
        <v>216</v>
      </c>
      <c r="B835" s="136" t="s">
        <v>7849</v>
      </c>
      <c r="C835" s="592" t="s">
        <v>7764</v>
      </c>
      <c r="D835" s="590">
        <v>45239</v>
      </c>
      <c r="F835" s="596">
        <f t="shared" si="51"/>
        <v>0</v>
      </c>
      <c r="G835" s="584">
        <v>0</v>
      </c>
      <c r="H835" s="594">
        <f t="shared" si="50"/>
        <v>1</v>
      </c>
      <c r="I835" s="591">
        <v>7970.49</v>
      </c>
      <c r="J835" s="590">
        <f t="shared" si="49"/>
        <v>45239</v>
      </c>
      <c r="K835" s="590" t="s">
        <v>227</v>
      </c>
      <c r="L835" s="592" t="s">
        <v>7813</v>
      </c>
    </row>
    <row r="836" spans="1:13" x14ac:dyDescent="0.2">
      <c r="A836" s="136" t="s">
        <v>216</v>
      </c>
      <c r="B836" s="136" t="s">
        <v>7848</v>
      </c>
      <c r="C836" s="592" t="s">
        <v>7763</v>
      </c>
      <c r="D836" s="590">
        <v>45239</v>
      </c>
      <c r="F836" s="596">
        <f t="shared" si="51"/>
        <v>0</v>
      </c>
      <c r="G836" s="584">
        <v>0</v>
      </c>
      <c r="H836" s="594">
        <f t="shared" si="50"/>
        <v>1</v>
      </c>
      <c r="I836" s="591">
        <v>3543.1460000000002</v>
      </c>
      <c r="J836" s="590">
        <f t="shared" si="49"/>
        <v>45239</v>
      </c>
      <c r="K836" s="590" t="s">
        <v>227</v>
      </c>
      <c r="L836" s="592" t="s">
        <v>7812</v>
      </c>
    </row>
    <row r="837" spans="1:13" x14ac:dyDescent="0.2">
      <c r="A837" s="136" t="s">
        <v>216</v>
      </c>
      <c r="B837" s="136" t="s">
        <v>2079</v>
      </c>
      <c r="C837" s="592" t="s">
        <v>7762</v>
      </c>
      <c r="D837" s="590">
        <v>45239</v>
      </c>
      <c r="F837" s="596">
        <f t="shared" si="51"/>
        <v>0</v>
      </c>
      <c r="G837" s="584">
        <v>0</v>
      </c>
      <c r="H837" s="594">
        <f t="shared" si="50"/>
        <v>1</v>
      </c>
      <c r="I837" s="591">
        <v>1547.836</v>
      </c>
      <c r="J837" s="590">
        <f t="shared" si="49"/>
        <v>45239</v>
      </c>
      <c r="K837" s="590" t="s">
        <v>227</v>
      </c>
      <c r="L837" s="592" t="s">
        <v>7811</v>
      </c>
    </row>
    <row r="838" spans="1:13" x14ac:dyDescent="0.2">
      <c r="A838" s="136" t="s">
        <v>216</v>
      </c>
      <c r="B838" s="136" t="s">
        <v>2092</v>
      </c>
      <c r="C838" s="592" t="s">
        <v>7761</v>
      </c>
      <c r="D838" s="590">
        <v>45239</v>
      </c>
      <c r="F838" s="596">
        <f t="shared" si="51"/>
        <v>0</v>
      </c>
      <c r="G838" s="584">
        <v>0</v>
      </c>
      <c r="H838" s="594">
        <f t="shared" si="50"/>
        <v>1</v>
      </c>
      <c r="I838" s="591">
        <v>2891.39</v>
      </c>
      <c r="J838" s="590">
        <f t="shared" si="49"/>
        <v>45239</v>
      </c>
      <c r="K838" s="590" t="s">
        <v>227</v>
      </c>
      <c r="L838" s="592" t="s">
        <v>7810</v>
      </c>
    </row>
    <row r="839" spans="1:13" x14ac:dyDescent="0.2">
      <c r="A839" s="136" t="s">
        <v>216</v>
      </c>
      <c r="B839" s="136" t="s">
        <v>1752</v>
      </c>
      <c r="C839" s="592" t="s">
        <v>7760</v>
      </c>
      <c r="D839" s="590">
        <v>45239</v>
      </c>
      <c r="F839" s="596">
        <f t="shared" si="51"/>
        <v>0</v>
      </c>
      <c r="G839" s="584">
        <v>0</v>
      </c>
      <c r="H839" s="594">
        <f t="shared" si="50"/>
        <v>1</v>
      </c>
      <c r="I839" s="591">
        <v>480</v>
      </c>
      <c r="J839" s="590">
        <f t="shared" si="49"/>
        <v>45239</v>
      </c>
      <c r="K839" s="590" t="s">
        <v>227</v>
      </c>
      <c r="L839" s="592" t="s">
        <v>7809</v>
      </c>
    </row>
    <row r="840" spans="1:13" x14ac:dyDescent="0.2">
      <c r="A840" s="136" t="s">
        <v>216</v>
      </c>
      <c r="B840" s="136" t="s">
        <v>1360</v>
      </c>
      <c r="C840" s="592" t="s">
        <v>7759</v>
      </c>
      <c r="D840" s="590">
        <v>45239</v>
      </c>
      <c r="F840" s="596">
        <f t="shared" si="51"/>
        <v>0</v>
      </c>
      <c r="G840" s="584">
        <v>0</v>
      </c>
      <c r="H840" s="594">
        <f t="shared" si="50"/>
        <v>1</v>
      </c>
      <c r="I840" s="591">
        <v>1495.999</v>
      </c>
      <c r="J840" s="590">
        <f t="shared" si="49"/>
        <v>45239</v>
      </c>
      <c r="K840" s="590" t="s">
        <v>227</v>
      </c>
      <c r="L840" s="592" t="s">
        <v>7808</v>
      </c>
    </row>
    <row r="841" spans="1:13" x14ac:dyDescent="0.2">
      <c r="A841" s="136" t="s">
        <v>216</v>
      </c>
      <c r="B841" s="136" t="s">
        <v>7847</v>
      </c>
      <c r="C841" s="592" t="s">
        <v>7757</v>
      </c>
      <c r="D841" s="590">
        <v>45239</v>
      </c>
      <c r="F841" s="596">
        <f t="shared" si="51"/>
        <v>524.6</v>
      </c>
      <c r="G841" s="584">
        <v>1</v>
      </c>
      <c r="H841" s="594">
        <f t="shared" si="50"/>
        <v>1</v>
      </c>
      <c r="I841" s="591">
        <v>524.6</v>
      </c>
      <c r="J841" s="590">
        <f t="shared" si="49"/>
        <v>45239</v>
      </c>
      <c r="K841" s="590" t="s">
        <v>227</v>
      </c>
      <c r="L841" s="592" t="s">
        <v>7807</v>
      </c>
    </row>
    <row r="842" spans="1:13" x14ac:dyDescent="0.2">
      <c r="A842" s="136" t="s">
        <v>216</v>
      </c>
      <c r="B842" s="136" t="s">
        <v>2074</v>
      </c>
      <c r="C842" s="592" t="s">
        <v>7756</v>
      </c>
      <c r="D842" s="590">
        <v>45239</v>
      </c>
      <c r="F842" s="596">
        <f t="shared" si="51"/>
        <v>775.976</v>
      </c>
      <c r="G842" s="584">
        <v>1</v>
      </c>
      <c r="H842" s="594">
        <f t="shared" si="50"/>
        <v>1</v>
      </c>
      <c r="I842" s="591">
        <v>775.976</v>
      </c>
      <c r="J842" s="590">
        <f t="shared" si="49"/>
        <v>45239</v>
      </c>
      <c r="K842" s="590" t="s">
        <v>227</v>
      </c>
      <c r="L842" s="592" t="s">
        <v>7806</v>
      </c>
    </row>
    <row r="843" spans="1:13" x14ac:dyDescent="0.2">
      <c r="A843" s="136" t="s">
        <v>216</v>
      </c>
      <c r="B843" s="136" t="s">
        <v>1204</v>
      </c>
      <c r="C843" s="592" t="s">
        <v>7755</v>
      </c>
      <c r="D843" s="590">
        <v>45239</v>
      </c>
      <c r="F843" s="596">
        <f t="shared" si="51"/>
        <v>0</v>
      </c>
      <c r="G843" s="584">
        <v>0</v>
      </c>
      <c r="H843" s="594">
        <f t="shared" si="50"/>
        <v>1</v>
      </c>
      <c r="I843" s="591">
        <v>246.1</v>
      </c>
      <c r="J843" s="590">
        <f t="shared" si="49"/>
        <v>45239</v>
      </c>
      <c r="K843" s="590" t="s">
        <v>227</v>
      </c>
      <c r="L843" s="592" t="s">
        <v>7805</v>
      </c>
    </row>
    <row r="844" spans="1:13" x14ac:dyDescent="0.2">
      <c r="A844" s="136" t="s">
        <v>216</v>
      </c>
      <c r="B844" s="136" t="s">
        <v>2096</v>
      </c>
      <c r="C844" s="592" t="s">
        <v>7754</v>
      </c>
      <c r="D844" s="590">
        <v>45239</v>
      </c>
      <c r="F844" s="596">
        <f t="shared" si="51"/>
        <v>0</v>
      </c>
      <c r="G844" s="584">
        <v>0</v>
      </c>
      <c r="H844" s="594">
        <f t="shared" si="50"/>
        <v>1</v>
      </c>
      <c r="I844" s="591">
        <v>5474.4430000000002</v>
      </c>
      <c r="J844" s="590">
        <f t="shared" si="49"/>
        <v>45239</v>
      </c>
      <c r="K844" s="590" t="s">
        <v>227</v>
      </c>
      <c r="L844" s="592" t="s">
        <v>7804</v>
      </c>
    </row>
    <row r="845" spans="1:13" x14ac:dyDescent="0.2">
      <c r="A845" s="136" t="s">
        <v>216</v>
      </c>
      <c r="B845" s="136" t="s">
        <v>580</v>
      </c>
      <c r="C845" s="592" t="s">
        <v>7753</v>
      </c>
      <c r="D845" s="590">
        <v>45239</v>
      </c>
      <c r="F845" s="596">
        <f t="shared" si="51"/>
        <v>0</v>
      </c>
      <c r="G845" s="584">
        <v>0</v>
      </c>
      <c r="H845" s="594">
        <f t="shared" si="50"/>
        <v>1</v>
      </c>
      <c r="I845" s="591">
        <v>16527.377</v>
      </c>
      <c r="J845" s="590">
        <f t="shared" si="49"/>
        <v>45239</v>
      </c>
      <c r="K845" s="590" t="s">
        <v>227</v>
      </c>
      <c r="L845" s="592" t="s">
        <v>7803</v>
      </c>
      <c r="M845" s="609" t="s">
        <v>8000</v>
      </c>
    </row>
    <row r="846" spans="1:13" x14ac:dyDescent="0.2">
      <c r="A846" s="136" t="s">
        <v>216</v>
      </c>
      <c r="B846" s="136" t="s">
        <v>1040</v>
      </c>
      <c r="C846" s="592" t="s">
        <v>7752</v>
      </c>
      <c r="D846" s="590">
        <v>45239</v>
      </c>
      <c r="F846" s="596">
        <f t="shared" si="51"/>
        <v>2676.1869999999999</v>
      </c>
      <c r="G846" s="584">
        <v>1</v>
      </c>
      <c r="H846" s="594">
        <f t="shared" si="50"/>
        <v>1</v>
      </c>
      <c r="I846" s="591">
        <v>2676.1869999999999</v>
      </c>
      <c r="J846" s="590">
        <f t="shared" si="49"/>
        <v>45239</v>
      </c>
      <c r="K846" s="590" t="s">
        <v>227</v>
      </c>
      <c r="L846" s="592" t="s">
        <v>7802</v>
      </c>
    </row>
    <row r="847" spans="1:13" x14ac:dyDescent="0.2">
      <c r="A847" s="136" t="s">
        <v>216</v>
      </c>
      <c r="B847" s="136" t="s">
        <v>7846</v>
      </c>
      <c r="C847" s="592" t="s">
        <v>7747</v>
      </c>
      <c r="D847" s="590">
        <v>45239</v>
      </c>
      <c r="F847" s="596">
        <f t="shared" si="51"/>
        <v>3353.9380000000001</v>
      </c>
      <c r="G847" s="584">
        <v>1</v>
      </c>
      <c r="H847" s="594">
        <f t="shared" si="50"/>
        <v>1</v>
      </c>
      <c r="I847" s="591">
        <v>3353.9380000000001</v>
      </c>
      <c r="J847" s="590">
        <f t="shared" si="49"/>
        <v>45239</v>
      </c>
      <c r="K847" s="590" t="s">
        <v>227</v>
      </c>
      <c r="L847" s="592" t="s">
        <v>7801</v>
      </c>
    </row>
    <row r="848" spans="1:13" x14ac:dyDescent="0.2">
      <c r="A848" s="136" t="s">
        <v>216</v>
      </c>
      <c r="B848" s="136" t="s">
        <v>602</v>
      </c>
      <c r="C848" s="592" t="s">
        <v>7746</v>
      </c>
      <c r="D848" s="590">
        <v>45239</v>
      </c>
      <c r="F848" s="596">
        <f t="shared" si="51"/>
        <v>0</v>
      </c>
      <c r="G848" s="584">
        <v>0</v>
      </c>
      <c r="H848" s="594">
        <f t="shared" si="50"/>
        <v>1</v>
      </c>
      <c r="I848" s="591">
        <v>59340.12</v>
      </c>
      <c r="J848" s="590">
        <f t="shared" si="49"/>
        <v>45239</v>
      </c>
      <c r="K848" s="590" t="s">
        <v>227</v>
      </c>
      <c r="L848" s="592" t="s">
        <v>7800</v>
      </c>
      <c r="M848" s="609" t="s">
        <v>8000</v>
      </c>
    </row>
    <row r="849" spans="1:13" x14ac:dyDescent="0.2">
      <c r="A849" s="136" t="s">
        <v>216</v>
      </c>
      <c r="B849" s="136" t="s">
        <v>7993</v>
      </c>
      <c r="C849" s="592" t="s">
        <v>7884</v>
      </c>
      <c r="D849" s="590">
        <v>45246</v>
      </c>
      <c r="F849" s="596">
        <f t="shared" si="51"/>
        <v>0</v>
      </c>
      <c r="G849" s="584">
        <v>0</v>
      </c>
      <c r="H849" s="594">
        <f t="shared" si="50"/>
        <v>1</v>
      </c>
      <c r="I849" s="591">
        <v>964.65</v>
      </c>
      <c r="J849" s="590">
        <f t="shared" si="49"/>
        <v>45246</v>
      </c>
      <c r="K849" s="590" t="s">
        <v>227</v>
      </c>
      <c r="L849" s="592" t="s">
        <v>7952</v>
      </c>
    </row>
    <row r="850" spans="1:13" x14ac:dyDescent="0.2">
      <c r="A850" s="136" t="s">
        <v>216</v>
      </c>
      <c r="B850" s="136" t="s">
        <v>7430</v>
      </c>
      <c r="C850" s="592" t="s">
        <v>7907</v>
      </c>
      <c r="D850" s="590">
        <v>45245</v>
      </c>
      <c r="F850" s="596">
        <f t="shared" si="51"/>
        <v>0</v>
      </c>
      <c r="G850" s="584">
        <v>0</v>
      </c>
      <c r="H850" s="594">
        <f t="shared" si="50"/>
        <v>1</v>
      </c>
      <c r="I850" s="591">
        <v>2336</v>
      </c>
      <c r="J850" s="590">
        <f t="shared" si="49"/>
        <v>45245</v>
      </c>
      <c r="K850" s="590" t="s">
        <v>227</v>
      </c>
      <c r="L850" s="592" t="s">
        <v>7971</v>
      </c>
    </row>
    <row r="851" spans="1:13" x14ac:dyDescent="0.2">
      <c r="A851" s="136" t="s">
        <v>216</v>
      </c>
      <c r="B851" s="597" t="s">
        <v>7707</v>
      </c>
      <c r="C851" s="598" t="s">
        <v>7927</v>
      </c>
      <c r="D851" s="599">
        <v>45244</v>
      </c>
      <c r="E851" s="599">
        <v>45244</v>
      </c>
      <c r="F851" s="600">
        <f t="shared" si="51"/>
        <v>0</v>
      </c>
      <c r="G851" s="584">
        <v>0</v>
      </c>
      <c r="H851" s="594">
        <f t="shared" si="50"/>
        <v>0</v>
      </c>
      <c r="I851" s="601">
        <v>7035.2060000000001</v>
      </c>
      <c r="J851" s="599">
        <f t="shared" si="49"/>
        <v>45244</v>
      </c>
      <c r="K851" s="599" t="s">
        <v>227</v>
      </c>
      <c r="L851" s="598" t="s">
        <v>7991</v>
      </c>
    </row>
    <row r="852" spans="1:13" x14ac:dyDescent="0.2">
      <c r="A852" s="136" t="s">
        <v>216</v>
      </c>
      <c r="B852" s="597" t="s">
        <v>221</v>
      </c>
      <c r="C852" s="598" t="s">
        <v>7926</v>
      </c>
      <c r="D852" s="599">
        <v>45244</v>
      </c>
      <c r="E852" s="599">
        <v>45244</v>
      </c>
      <c r="F852" s="600">
        <f t="shared" si="51"/>
        <v>0</v>
      </c>
      <c r="G852" s="584">
        <v>0</v>
      </c>
      <c r="H852" s="594">
        <f t="shared" si="50"/>
        <v>0</v>
      </c>
      <c r="I852" s="601">
        <v>9462.1470000000008</v>
      </c>
      <c r="J852" s="599">
        <f t="shared" si="49"/>
        <v>45244</v>
      </c>
      <c r="K852" s="599" t="s">
        <v>227</v>
      </c>
      <c r="L852" s="598" t="s">
        <v>7990</v>
      </c>
    </row>
    <row r="853" spans="1:13" x14ac:dyDescent="0.2">
      <c r="A853" s="136" t="s">
        <v>216</v>
      </c>
      <c r="B853" s="597" t="s">
        <v>7707</v>
      </c>
      <c r="C853" s="598" t="s">
        <v>7925</v>
      </c>
      <c r="D853" s="599">
        <v>45244</v>
      </c>
      <c r="E853" s="599">
        <v>45244</v>
      </c>
      <c r="F853" s="600">
        <f t="shared" si="51"/>
        <v>0</v>
      </c>
      <c r="G853" s="584">
        <v>0</v>
      </c>
      <c r="H853" s="594">
        <f t="shared" si="50"/>
        <v>0</v>
      </c>
      <c r="I853" s="601">
        <v>6957.3680000000004</v>
      </c>
      <c r="J853" s="599">
        <f t="shared" si="49"/>
        <v>45244</v>
      </c>
      <c r="K853" s="599" t="s">
        <v>227</v>
      </c>
      <c r="L853" s="598" t="s">
        <v>7989</v>
      </c>
    </row>
    <row r="854" spans="1:13" x14ac:dyDescent="0.2">
      <c r="A854" s="136" t="s">
        <v>216</v>
      </c>
      <c r="B854" s="597" t="s">
        <v>221</v>
      </c>
      <c r="C854" s="598" t="s">
        <v>7924</v>
      </c>
      <c r="D854" s="599">
        <v>45244</v>
      </c>
      <c r="E854" s="599">
        <v>45244</v>
      </c>
      <c r="F854" s="600">
        <f t="shared" si="51"/>
        <v>0</v>
      </c>
      <c r="G854" s="584">
        <v>0</v>
      </c>
      <c r="H854" s="594">
        <f t="shared" si="50"/>
        <v>0</v>
      </c>
      <c r="I854" s="601">
        <v>10123.014999999999</v>
      </c>
      <c r="J854" s="599">
        <f t="shared" si="49"/>
        <v>45244</v>
      </c>
      <c r="K854" s="599" t="s">
        <v>227</v>
      </c>
      <c r="L854" s="598" t="s">
        <v>7988</v>
      </c>
    </row>
    <row r="855" spans="1:13" x14ac:dyDescent="0.2">
      <c r="A855" s="136" t="s">
        <v>216</v>
      </c>
      <c r="B855" s="597" t="s">
        <v>7707</v>
      </c>
      <c r="C855" s="598" t="s">
        <v>7923</v>
      </c>
      <c r="D855" s="599">
        <v>45244</v>
      </c>
      <c r="E855" s="599">
        <v>45244</v>
      </c>
      <c r="F855" s="600">
        <f t="shared" si="51"/>
        <v>0</v>
      </c>
      <c r="G855" s="584">
        <v>0</v>
      </c>
      <c r="H855" s="594">
        <f t="shared" si="50"/>
        <v>0</v>
      </c>
      <c r="I855" s="601">
        <v>7015.607</v>
      </c>
      <c r="J855" s="599">
        <f t="shared" si="49"/>
        <v>45244</v>
      </c>
      <c r="K855" s="599" t="s">
        <v>227</v>
      </c>
      <c r="L855" s="598" t="s">
        <v>7987</v>
      </c>
    </row>
    <row r="856" spans="1:13" x14ac:dyDescent="0.2">
      <c r="A856" s="136" t="s">
        <v>216</v>
      </c>
      <c r="B856" s="597" t="s">
        <v>221</v>
      </c>
      <c r="C856" s="598" t="s">
        <v>7922</v>
      </c>
      <c r="D856" s="599">
        <v>45244</v>
      </c>
      <c r="E856" s="599">
        <v>45244</v>
      </c>
      <c r="F856" s="600">
        <f t="shared" si="51"/>
        <v>0</v>
      </c>
      <c r="G856" s="584">
        <v>0</v>
      </c>
      <c r="H856" s="594">
        <f t="shared" si="50"/>
        <v>0</v>
      </c>
      <c r="I856" s="601">
        <v>11606.305</v>
      </c>
      <c r="J856" s="599">
        <f t="shared" si="49"/>
        <v>45244</v>
      </c>
      <c r="K856" s="599" t="s">
        <v>227</v>
      </c>
      <c r="L856" s="598" t="s">
        <v>7986</v>
      </c>
    </row>
    <row r="857" spans="1:13" x14ac:dyDescent="0.2">
      <c r="A857" s="136" t="s">
        <v>216</v>
      </c>
      <c r="B857" s="136" t="s">
        <v>2090</v>
      </c>
      <c r="C857" s="592" t="s">
        <v>7921</v>
      </c>
      <c r="D857" s="590">
        <v>45244</v>
      </c>
      <c r="F857" s="596">
        <f t="shared" si="51"/>
        <v>0</v>
      </c>
      <c r="G857" s="584">
        <v>0</v>
      </c>
      <c r="H857" s="594">
        <f t="shared" si="50"/>
        <v>1</v>
      </c>
      <c r="I857" s="591">
        <v>1154.4100000000001</v>
      </c>
      <c r="J857" s="590">
        <f t="shared" si="49"/>
        <v>45244</v>
      </c>
      <c r="K857" s="590" t="s">
        <v>227</v>
      </c>
      <c r="L857" s="592" t="s">
        <v>7985</v>
      </c>
    </row>
    <row r="858" spans="1:13" x14ac:dyDescent="0.2">
      <c r="A858" s="136" t="s">
        <v>216</v>
      </c>
      <c r="B858" s="136" t="s">
        <v>7996</v>
      </c>
      <c r="C858" s="592" t="s">
        <v>7920</v>
      </c>
      <c r="D858" s="590">
        <v>45244</v>
      </c>
      <c r="F858" s="596">
        <f t="shared" si="51"/>
        <v>169</v>
      </c>
      <c r="G858" s="584">
        <v>1</v>
      </c>
      <c r="H858" s="594">
        <f t="shared" si="50"/>
        <v>1</v>
      </c>
      <c r="I858" s="591">
        <v>169</v>
      </c>
      <c r="J858" s="590">
        <f t="shared" si="49"/>
        <v>45244</v>
      </c>
      <c r="K858" s="590" t="s">
        <v>227</v>
      </c>
      <c r="L858" s="592" t="s">
        <v>7984</v>
      </c>
    </row>
    <row r="859" spans="1:13" x14ac:dyDescent="0.2">
      <c r="A859" s="136" t="s">
        <v>216</v>
      </c>
      <c r="B859" s="136" t="s">
        <v>1337</v>
      </c>
      <c r="C859" s="592" t="s">
        <v>7919</v>
      </c>
      <c r="D859" s="590">
        <v>45244</v>
      </c>
      <c r="F859" s="596">
        <f t="shared" si="51"/>
        <v>0</v>
      </c>
      <c r="G859" s="584">
        <v>0</v>
      </c>
      <c r="H859" s="594">
        <f t="shared" si="50"/>
        <v>1</v>
      </c>
      <c r="I859" s="591">
        <v>489.45</v>
      </c>
      <c r="J859" s="590">
        <f t="shared" si="49"/>
        <v>45244</v>
      </c>
      <c r="K859" s="590" t="s">
        <v>227</v>
      </c>
      <c r="L859" s="592" t="s">
        <v>7983</v>
      </c>
      <c r="M859" s="609" t="s">
        <v>8000</v>
      </c>
    </row>
    <row r="860" spans="1:13" x14ac:dyDescent="0.2">
      <c r="A860" s="136" t="s">
        <v>216</v>
      </c>
      <c r="B860" s="136" t="s">
        <v>1337</v>
      </c>
      <c r="C860" s="592" t="s">
        <v>7918</v>
      </c>
      <c r="D860" s="590">
        <v>45244</v>
      </c>
      <c r="F860" s="596">
        <f t="shared" si="51"/>
        <v>824.67399999999998</v>
      </c>
      <c r="G860" s="584">
        <v>1</v>
      </c>
      <c r="H860" s="594">
        <f t="shared" si="50"/>
        <v>1</v>
      </c>
      <c r="I860" s="591">
        <v>824.67399999999998</v>
      </c>
      <c r="J860" s="590">
        <f t="shared" si="49"/>
        <v>45244</v>
      </c>
      <c r="K860" s="590" t="s">
        <v>227</v>
      </c>
      <c r="L860" s="592" t="s">
        <v>7982</v>
      </c>
      <c r="M860" s="609" t="s">
        <v>8000</v>
      </c>
    </row>
    <row r="861" spans="1:13" x14ac:dyDescent="0.2">
      <c r="A861" s="136" t="s">
        <v>216</v>
      </c>
      <c r="B861" s="136" t="s">
        <v>602</v>
      </c>
      <c r="C861" s="592" t="s">
        <v>7917</v>
      </c>
      <c r="D861" s="590">
        <v>45244</v>
      </c>
      <c r="F861" s="596">
        <f t="shared" si="51"/>
        <v>0</v>
      </c>
      <c r="G861" s="584">
        <v>0</v>
      </c>
      <c r="H861" s="594">
        <f t="shared" si="50"/>
        <v>1</v>
      </c>
      <c r="I861" s="591">
        <v>48830.525999999998</v>
      </c>
      <c r="J861" s="590">
        <f t="shared" si="49"/>
        <v>45244</v>
      </c>
      <c r="K861" s="590" t="s">
        <v>227</v>
      </c>
      <c r="L861" s="592" t="s">
        <v>7981</v>
      </c>
      <c r="M861" s="609" t="s">
        <v>8000</v>
      </c>
    </row>
    <row r="862" spans="1:13" x14ac:dyDescent="0.2">
      <c r="A862" s="136" t="s">
        <v>216</v>
      </c>
      <c r="B862" s="136" t="s">
        <v>295</v>
      </c>
      <c r="C862" s="592" t="s">
        <v>7916</v>
      </c>
      <c r="D862" s="590">
        <v>45244</v>
      </c>
      <c r="F862" s="596">
        <f t="shared" si="51"/>
        <v>0</v>
      </c>
      <c r="G862" s="584">
        <v>0</v>
      </c>
      <c r="H862" s="594">
        <f t="shared" si="50"/>
        <v>1</v>
      </c>
      <c r="I862" s="591">
        <v>85659.463000000003</v>
      </c>
      <c r="J862" s="590">
        <v>45245</v>
      </c>
      <c r="K862" s="590" t="s">
        <v>227</v>
      </c>
      <c r="L862" s="592" t="s">
        <v>7980</v>
      </c>
      <c r="M862" s="609" t="s">
        <v>8000</v>
      </c>
    </row>
    <row r="863" spans="1:13" x14ac:dyDescent="0.2">
      <c r="A863" s="136" t="s">
        <v>216</v>
      </c>
      <c r="B863" s="136" t="s">
        <v>1451</v>
      </c>
      <c r="C863" s="592" t="s">
        <v>7915</v>
      </c>
      <c r="D863" s="590">
        <v>45244</v>
      </c>
      <c r="F863" s="596">
        <f t="shared" si="51"/>
        <v>0</v>
      </c>
      <c r="G863" s="584">
        <v>0</v>
      </c>
      <c r="H863" s="594">
        <f t="shared" si="50"/>
        <v>1</v>
      </c>
      <c r="I863" s="591">
        <v>33660</v>
      </c>
      <c r="J863" s="590">
        <f t="shared" ref="J863:J902" si="52">D863</f>
        <v>45244</v>
      </c>
      <c r="K863" s="590" t="s">
        <v>227</v>
      </c>
      <c r="L863" s="592" t="s">
        <v>7979</v>
      </c>
      <c r="M863" s="609" t="s">
        <v>8000</v>
      </c>
    </row>
    <row r="864" spans="1:13" x14ac:dyDescent="0.2">
      <c r="A864" s="136" t="s">
        <v>216</v>
      </c>
      <c r="B864" s="136" t="s">
        <v>1451</v>
      </c>
      <c r="C864" s="592" t="s">
        <v>7914</v>
      </c>
      <c r="D864" s="590">
        <v>45244</v>
      </c>
      <c r="F864" s="596">
        <f t="shared" si="51"/>
        <v>0</v>
      </c>
      <c r="G864" s="584">
        <v>0</v>
      </c>
      <c r="H864" s="594">
        <f t="shared" si="50"/>
        <v>1</v>
      </c>
      <c r="I864" s="591">
        <v>33660</v>
      </c>
      <c r="J864" s="590">
        <f t="shared" si="52"/>
        <v>45244</v>
      </c>
      <c r="K864" s="590" t="s">
        <v>227</v>
      </c>
      <c r="L864" s="592" t="s">
        <v>7978</v>
      </c>
      <c r="M864" s="609" t="s">
        <v>8000</v>
      </c>
    </row>
    <row r="865" spans="1:13" x14ac:dyDescent="0.2">
      <c r="A865" s="136" t="s">
        <v>216</v>
      </c>
      <c r="B865" s="136" t="s">
        <v>1451</v>
      </c>
      <c r="C865" s="592" t="s">
        <v>7913</v>
      </c>
      <c r="D865" s="590">
        <v>45244</v>
      </c>
      <c r="F865" s="596">
        <f t="shared" si="51"/>
        <v>0</v>
      </c>
      <c r="G865" s="584">
        <v>0</v>
      </c>
      <c r="H865" s="594">
        <f t="shared" si="50"/>
        <v>1</v>
      </c>
      <c r="I865" s="591">
        <v>33660</v>
      </c>
      <c r="J865" s="590">
        <f t="shared" si="52"/>
        <v>45244</v>
      </c>
      <c r="K865" s="590" t="s">
        <v>227</v>
      </c>
      <c r="L865" s="592" t="s">
        <v>7977</v>
      </c>
      <c r="M865" s="609" t="s">
        <v>8000</v>
      </c>
    </row>
    <row r="866" spans="1:13" x14ac:dyDescent="0.2">
      <c r="A866" s="136" t="s">
        <v>216</v>
      </c>
      <c r="B866" s="136" t="s">
        <v>1451</v>
      </c>
      <c r="C866" s="592" t="s">
        <v>7912</v>
      </c>
      <c r="D866" s="590">
        <v>45244</v>
      </c>
      <c r="F866" s="596">
        <f t="shared" si="51"/>
        <v>0</v>
      </c>
      <c r="G866" s="584">
        <v>0</v>
      </c>
      <c r="H866" s="594">
        <f t="shared" si="50"/>
        <v>1</v>
      </c>
      <c r="I866" s="591">
        <v>36121.199999999997</v>
      </c>
      <c r="J866" s="590">
        <f t="shared" si="52"/>
        <v>45244</v>
      </c>
      <c r="K866" s="590" t="s">
        <v>227</v>
      </c>
      <c r="L866" s="592" t="s">
        <v>7976</v>
      </c>
      <c r="M866" s="609" t="s">
        <v>8000</v>
      </c>
    </row>
    <row r="867" spans="1:13" x14ac:dyDescent="0.2">
      <c r="A867" s="136" t="s">
        <v>216</v>
      </c>
      <c r="B867" s="136" t="s">
        <v>2084</v>
      </c>
      <c r="C867" s="592" t="s">
        <v>7911</v>
      </c>
      <c r="D867" s="590">
        <v>45244</v>
      </c>
      <c r="F867" s="596">
        <f t="shared" si="51"/>
        <v>0</v>
      </c>
      <c r="G867" s="584">
        <v>0</v>
      </c>
      <c r="H867" s="594">
        <f t="shared" si="50"/>
        <v>1</v>
      </c>
      <c r="I867" s="591">
        <v>38051.088000000003</v>
      </c>
      <c r="J867" s="590">
        <f t="shared" si="52"/>
        <v>45244</v>
      </c>
      <c r="K867" s="590" t="s">
        <v>227</v>
      </c>
      <c r="L867" s="592" t="s">
        <v>7975</v>
      </c>
    </row>
    <row r="868" spans="1:13" x14ac:dyDescent="0.2">
      <c r="A868" s="136" t="s">
        <v>216</v>
      </c>
      <c r="B868" s="136" t="s">
        <v>385</v>
      </c>
      <c r="C868" s="592" t="s">
        <v>7910</v>
      </c>
      <c r="D868" s="590">
        <v>45244</v>
      </c>
      <c r="F868" s="596">
        <f t="shared" si="51"/>
        <v>0</v>
      </c>
      <c r="G868" s="584">
        <v>0</v>
      </c>
      <c r="H868" s="594">
        <f t="shared" si="50"/>
        <v>1</v>
      </c>
      <c r="I868" s="591">
        <v>400</v>
      </c>
      <c r="J868" s="590">
        <f t="shared" si="52"/>
        <v>45244</v>
      </c>
      <c r="K868" s="590" t="s">
        <v>227</v>
      </c>
      <c r="L868" s="592" t="s">
        <v>7974</v>
      </c>
    </row>
    <row r="869" spans="1:13" x14ac:dyDescent="0.2">
      <c r="A869" s="136" t="s">
        <v>216</v>
      </c>
      <c r="B869" s="136" t="s">
        <v>2389</v>
      </c>
      <c r="C869" s="592" t="s">
        <v>7909</v>
      </c>
      <c r="D869" s="590">
        <v>45244</v>
      </c>
      <c r="F869" s="596">
        <f t="shared" si="51"/>
        <v>0</v>
      </c>
      <c r="G869" s="584">
        <v>0</v>
      </c>
      <c r="H869" s="594">
        <f t="shared" si="50"/>
        <v>1</v>
      </c>
      <c r="I869" s="591">
        <v>21342.6</v>
      </c>
      <c r="J869" s="590">
        <f t="shared" si="52"/>
        <v>45244</v>
      </c>
      <c r="K869" s="590" t="s">
        <v>227</v>
      </c>
      <c r="L869" s="592" t="s">
        <v>7973</v>
      </c>
    </row>
    <row r="870" spans="1:13" x14ac:dyDescent="0.2">
      <c r="A870" s="136" t="s">
        <v>216</v>
      </c>
      <c r="B870" s="136" t="s">
        <v>320</v>
      </c>
      <c r="C870" s="592" t="s">
        <v>7908</v>
      </c>
      <c r="D870" s="590">
        <v>45245</v>
      </c>
      <c r="F870" s="596">
        <f t="shared" si="51"/>
        <v>0</v>
      </c>
      <c r="G870" s="584">
        <v>0</v>
      </c>
      <c r="H870" s="594">
        <f t="shared" si="50"/>
        <v>1</v>
      </c>
      <c r="I870" s="591">
        <v>211.21700000000001</v>
      </c>
      <c r="J870" s="590">
        <f t="shared" si="52"/>
        <v>45245</v>
      </c>
      <c r="K870" s="590" t="s">
        <v>227</v>
      </c>
      <c r="L870" s="592" t="s">
        <v>7972</v>
      </c>
    </row>
    <row r="871" spans="1:13" x14ac:dyDescent="0.2">
      <c r="A871" s="136" t="s">
        <v>216</v>
      </c>
      <c r="B871" s="597" t="s">
        <v>7707</v>
      </c>
      <c r="C871" s="598" t="s">
        <v>7906</v>
      </c>
      <c r="D871" s="599">
        <v>45245</v>
      </c>
      <c r="E871" s="599">
        <v>45246</v>
      </c>
      <c r="F871" s="600">
        <f t="shared" si="51"/>
        <v>0</v>
      </c>
      <c r="G871" s="584">
        <v>0</v>
      </c>
      <c r="H871" s="594">
        <f t="shared" si="50"/>
        <v>0</v>
      </c>
      <c r="I871" s="601">
        <v>2321.7510000000002</v>
      </c>
      <c r="J871" s="599">
        <f t="shared" si="52"/>
        <v>45245</v>
      </c>
      <c r="K871" s="599" t="s">
        <v>227</v>
      </c>
      <c r="L871" s="598" t="s">
        <v>7970</v>
      </c>
    </row>
    <row r="872" spans="1:13" x14ac:dyDescent="0.2">
      <c r="A872" s="136" t="s">
        <v>216</v>
      </c>
      <c r="B872" s="597" t="s">
        <v>221</v>
      </c>
      <c r="C872" s="598" t="s">
        <v>7905</v>
      </c>
      <c r="D872" s="599">
        <v>45245</v>
      </c>
      <c r="E872" s="599">
        <v>45246</v>
      </c>
      <c r="F872" s="600">
        <f t="shared" si="51"/>
        <v>0</v>
      </c>
      <c r="G872" s="584">
        <v>0</v>
      </c>
      <c r="H872" s="594">
        <f t="shared" si="50"/>
        <v>0</v>
      </c>
      <c r="I872" s="601">
        <v>2729.009</v>
      </c>
      <c r="J872" s="599">
        <f t="shared" si="52"/>
        <v>45245</v>
      </c>
      <c r="K872" s="599" t="s">
        <v>227</v>
      </c>
      <c r="L872" s="598" t="s">
        <v>7969</v>
      </c>
    </row>
    <row r="873" spans="1:13" x14ac:dyDescent="0.2">
      <c r="A873" s="136" t="s">
        <v>216</v>
      </c>
      <c r="B873" s="597" t="s">
        <v>221</v>
      </c>
      <c r="C873" s="598" t="s">
        <v>7904</v>
      </c>
      <c r="D873" s="599">
        <v>45245</v>
      </c>
      <c r="E873" s="599">
        <v>45246</v>
      </c>
      <c r="F873" s="600">
        <f t="shared" si="51"/>
        <v>0</v>
      </c>
      <c r="G873" s="584">
        <v>0</v>
      </c>
      <c r="H873" s="594">
        <f t="shared" si="50"/>
        <v>0</v>
      </c>
      <c r="I873" s="601">
        <v>2866.9369999999999</v>
      </c>
      <c r="J873" s="599">
        <f t="shared" si="52"/>
        <v>45245</v>
      </c>
      <c r="K873" s="599" t="s">
        <v>227</v>
      </c>
      <c r="L873" s="598" t="s">
        <v>7968</v>
      </c>
    </row>
    <row r="874" spans="1:13" x14ac:dyDescent="0.2">
      <c r="A874" s="136" t="s">
        <v>216</v>
      </c>
      <c r="B874" s="597" t="s">
        <v>2376</v>
      </c>
      <c r="C874" s="598" t="s">
        <v>7903</v>
      </c>
      <c r="D874" s="599">
        <v>45245</v>
      </c>
      <c r="E874" s="599">
        <v>45246</v>
      </c>
      <c r="F874" s="600">
        <f t="shared" si="51"/>
        <v>0</v>
      </c>
      <c r="G874" s="584">
        <v>0</v>
      </c>
      <c r="H874" s="594">
        <f t="shared" si="50"/>
        <v>0</v>
      </c>
      <c r="I874" s="601">
        <v>458.63499999999999</v>
      </c>
      <c r="J874" s="599">
        <f t="shared" si="52"/>
        <v>45245</v>
      </c>
      <c r="K874" s="599" t="s">
        <v>227</v>
      </c>
      <c r="L874" s="598" t="s">
        <v>7967</v>
      </c>
    </row>
    <row r="875" spans="1:13" x14ac:dyDescent="0.2">
      <c r="A875" s="136" t="s">
        <v>216</v>
      </c>
      <c r="B875" s="597" t="s">
        <v>221</v>
      </c>
      <c r="C875" s="598" t="s">
        <v>7902</v>
      </c>
      <c r="D875" s="599">
        <v>45245</v>
      </c>
      <c r="E875" s="599">
        <v>45246</v>
      </c>
      <c r="F875" s="600">
        <f t="shared" si="51"/>
        <v>0</v>
      </c>
      <c r="G875" s="584">
        <v>0</v>
      </c>
      <c r="H875" s="594">
        <f t="shared" si="50"/>
        <v>0</v>
      </c>
      <c r="I875" s="601">
        <v>7764.7280000000001</v>
      </c>
      <c r="J875" s="599">
        <f t="shared" si="52"/>
        <v>45245</v>
      </c>
      <c r="K875" s="599" t="s">
        <v>227</v>
      </c>
      <c r="L875" s="598" t="s">
        <v>11903</v>
      </c>
    </row>
    <row r="876" spans="1:13" x14ac:dyDescent="0.2">
      <c r="A876" s="136" t="s">
        <v>216</v>
      </c>
      <c r="B876" s="136" t="s">
        <v>2097</v>
      </c>
      <c r="C876" s="592" t="s">
        <v>7901</v>
      </c>
      <c r="D876" s="590">
        <v>45245</v>
      </c>
      <c r="F876" s="596">
        <f t="shared" si="51"/>
        <v>0</v>
      </c>
      <c r="G876" s="584">
        <v>0</v>
      </c>
      <c r="H876" s="594">
        <f t="shared" si="50"/>
        <v>1</v>
      </c>
      <c r="I876" s="591">
        <v>92.59</v>
      </c>
      <c r="J876" s="590">
        <f t="shared" si="52"/>
        <v>45245</v>
      </c>
      <c r="K876" s="590" t="s">
        <v>227</v>
      </c>
      <c r="L876" s="592" t="s">
        <v>7966</v>
      </c>
    </row>
    <row r="877" spans="1:13" x14ac:dyDescent="0.2">
      <c r="A877" s="136" t="s">
        <v>216</v>
      </c>
      <c r="B877" s="136" t="s">
        <v>2084</v>
      </c>
      <c r="C877" s="592" t="s">
        <v>7900</v>
      </c>
      <c r="D877" s="590">
        <v>45245</v>
      </c>
      <c r="F877" s="596">
        <f t="shared" si="51"/>
        <v>0</v>
      </c>
      <c r="G877" s="584">
        <v>0</v>
      </c>
      <c r="H877" s="594">
        <f t="shared" si="50"/>
        <v>1</v>
      </c>
      <c r="I877" s="591">
        <v>66369.721000000005</v>
      </c>
      <c r="J877" s="590">
        <f t="shared" si="52"/>
        <v>45245</v>
      </c>
      <c r="K877" s="590" t="s">
        <v>227</v>
      </c>
      <c r="L877" s="592" t="s">
        <v>7965</v>
      </c>
    </row>
    <row r="878" spans="1:13" x14ac:dyDescent="0.2">
      <c r="A878" s="136" t="s">
        <v>216</v>
      </c>
      <c r="B878" s="136" t="s">
        <v>1523</v>
      </c>
      <c r="C878" s="592" t="s">
        <v>7899</v>
      </c>
      <c r="D878" s="590">
        <v>45245</v>
      </c>
      <c r="F878" s="596">
        <f t="shared" si="51"/>
        <v>0</v>
      </c>
      <c r="G878" s="584">
        <v>0</v>
      </c>
      <c r="H878" s="594">
        <f t="shared" si="50"/>
        <v>1</v>
      </c>
      <c r="I878" s="591">
        <v>531.03599999999994</v>
      </c>
      <c r="J878" s="590">
        <f t="shared" si="52"/>
        <v>45245</v>
      </c>
      <c r="K878" s="590" t="s">
        <v>227</v>
      </c>
      <c r="L878" s="592" t="s">
        <v>7964</v>
      </c>
    </row>
    <row r="879" spans="1:13" x14ac:dyDescent="0.2">
      <c r="A879" s="136" t="s">
        <v>216</v>
      </c>
      <c r="B879" s="136" t="s">
        <v>2389</v>
      </c>
      <c r="C879" s="592" t="s">
        <v>7898</v>
      </c>
      <c r="D879" s="590">
        <v>45245</v>
      </c>
      <c r="F879" s="596">
        <f t="shared" si="51"/>
        <v>0</v>
      </c>
      <c r="G879" s="584">
        <v>0</v>
      </c>
      <c r="H879" s="594">
        <f t="shared" si="50"/>
        <v>1</v>
      </c>
      <c r="I879" s="591">
        <v>7413.5</v>
      </c>
      <c r="J879" s="590">
        <f t="shared" si="52"/>
        <v>45245</v>
      </c>
      <c r="K879" s="590" t="s">
        <v>227</v>
      </c>
      <c r="L879" s="592" t="s">
        <v>7963</v>
      </c>
    </row>
    <row r="880" spans="1:13" x14ac:dyDescent="0.2">
      <c r="A880" s="136" t="s">
        <v>216</v>
      </c>
      <c r="B880" s="136" t="s">
        <v>220</v>
      </c>
      <c r="C880" s="592" t="s">
        <v>7897</v>
      </c>
      <c r="D880" s="590">
        <v>45245</v>
      </c>
      <c r="F880" s="596">
        <f t="shared" si="51"/>
        <v>0</v>
      </c>
      <c r="G880" s="584">
        <v>0</v>
      </c>
      <c r="H880" s="594">
        <f t="shared" si="50"/>
        <v>1</v>
      </c>
      <c r="I880" s="591">
        <v>185.21199999999999</v>
      </c>
      <c r="J880" s="590">
        <f t="shared" si="52"/>
        <v>45245</v>
      </c>
      <c r="K880" s="590" t="s">
        <v>227</v>
      </c>
      <c r="L880" s="592" t="s">
        <v>7962</v>
      </c>
    </row>
    <row r="881" spans="1:12" x14ac:dyDescent="0.2">
      <c r="A881" s="136" t="s">
        <v>216</v>
      </c>
      <c r="B881" s="136" t="s">
        <v>2382</v>
      </c>
      <c r="C881" s="592" t="s">
        <v>7896</v>
      </c>
      <c r="D881" s="590">
        <v>45245</v>
      </c>
      <c r="F881" s="596">
        <f t="shared" si="51"/>
        <v>0</v>
      </c>
      <c r="G881" s="584">
        <v>0</v>
      </c>
      <c r="H881" s="594">
        <f t="shared" si="50"/>
        <v>1</v>
      </c>
      <c r="I881" s="591">
        <v>2675.1790000000001</v>
      </c>
      <c r="J881" s="590">
        <f t="shared" si="52"/>
        <v>45245</v>
      </c>
      <c r="K881" s="590" t="s">
        <v>227</v>
      </c>
      <c r="L881" s="592" t="s">
        <v>7961</v>
      </c>
    </row>
    <row r="882" spans="1:12" x14ac:dyDescent="0.2">
      <c r="A882" s="136" t="s">
        <v>216</v>
      </c>
      <c r="B882" s="136" t="s">
        <v>1521</v>
      </c>
      <c r="C882" s="592" t="s">
        <v>7895</v>
      </c>
      <c r="D882" s="590">
        <v>45245</v>
      </c>
      <c r="F882" s="596">
        <f t="shared" si="51"/>
        <v>0</v>
      </c>
      <c r="G882" s="584">
        <v>0</v>
      </c>
      <c r="H882" s="594">
        <f t="shared" si="50"/>
        <v>1</v>
      </c>
      <c r="I882" s="591">
        <v>8857.6</v>
      </c>
      <c r="J882" s="590">
        <f t="shared" si="52"/>
        <v>45245</v>
      </c>
      <c r="K882" s="590" t="s">
        <v>227</v>
      </c>
      <c r="L882" s="592" t="s">
        <v>7960</v>
      </c>
    </row>
    <row r="883" spans="1:12" x14ac:dyDescent="0.2">
      <c r="A883" s="136" t="s">
        <v>216</v>
      </c>
      <c r="B883" s="136" t="s">
        <v>1204</v>
      </c>
      <c r="C883" s="592" t="s">
        <v>7894</v>
      </c>
      <c r="D883" s="590">
        <v>45245</v>
      </c>
      <c r="F883" s="596">
        <f t="shared" si="51"/>
        <v>0</v>
      </c>
      <c r="G883" s="584">
        <v>0</v>
      </c>
      <c r="H883" s="594">
        <f t="shared" si="50"/>
        <v>1</v>
      </c>
      <c r="I883" s="591">
        <v>2344.0770000000002</v>
      </c>
      <c r="J883" s="590">
        <f t="shared" si="52"/>
        <v>45245</v>
      </c>
      <c r="K883" s="590" t="s">
        <v>227</v>
      </c>
      <c r="L883" s="592" t="s">
        <v>7959</v>
      </c>
    </row>
    <row r="884" spans="1:12" x14ac:dyDescent="0.2">
      <c r="A884" s="136" t="s">
        <v>216</v>
      </c>
      <c r="B884" s="136" t="s">
        <v>2384</v>
      </c>
      <c r="C884" s="592" t="s">
        <v>7891</v>
      </c>
      <c r="D884" s="590">
        <v>45245</v>
      </c>
      <c r="F884" s="596">
        <f t="shared" si="51"/>
        <v>0</v>
      </c>
      <c r="G884" s="584">
        <v>0</v>
      </c>
      <c r="H884" s="594">
        <f t="shared" si="50"/>
        <v>1</v>
      </c>
      <c r="I884" s="591">
        <v>5594.6090000000004</v>
      </c>
      <c r="J884" s="590">
        <f t="shared" si="52"/>
        <v>45245</v>
      </c>
      <c r="K884" s="590" t="s">
        <v>227</v>
      </c>
      <c r="L884" s="592" t="s">
        <v>7958</v>
      </c>
    </row>
    <row r="885" spans="1:12" x14ac:dyDescent="0.2">
      <c r="A885" s="136" t="s">
        <v>216</v>
      </c>
      <c r="B885" s="136" t="s">
        <v>385</v>
      </c>
      <c r="C885" s="592" t="s">
        <v>7890</v>
      </c>
      <c r="D885" s="590">
        <v>45245</v>
      </c>
      <c r="F885" s="596">
        <f t="shared" si="51"/>
        <v>0</v>
      </c>
      <c r="G885" s="584">
        <v>0</v>
      </c>
      <c r="H885" s="594">
        <f t="shared" si="50"/>
        <v>1</v>
      </c>
      <c r="I885" s="591">
        <v>400</v>
      </c>
      <c r="J885" s="590">
        <f t="shared" si="52"/>
        <v>45245</v>
      </c>
      <c r="K885" s="590" t="s">
        <v>227</v>
      </c>
      <c r="L885" s="592" t="s">
        <v>7957</v>
      </c>
    </row>
    <row r="886" spans="1:12" x14ac:dyDescent="0.2">
      <c r="A886" s="136" t="s">
        <v>216</v>
      </c>
      <c r="B886" s="136" t="s">
        <v>1277</v>
      </c>
      <c r="C886" s="592" t="s">
        <v>7889</v>
      </c>
      <c r="D886" s="590">
        <v>45245</v>
      </c>
      <c r="F886" s="596">
        <f t="shared" si="51"/>
        <v>1450.0530000000001</v>
      </c>
      <c r="G886" s="584">
        <v>1</v>
      </c>
      <c r="H886" s="594">
        <f t="shared" si="50"/>
        <v>1</v>
      </c>
      <c r="I886" s="591">
        <v>1450.0530000000001</v>
      </c>
      <c r="J886" s="590">
        <f t="shared" si="52"/>
        <v>45245</v>
      </c>
      <c r="K886" s="590" t="s">
        <v>227</v>
      </c>
      <c r="L886" s="592" t="s">
        <v>7956</v>
      </c>
    </row>
    <row r="887" spans="1:12" x14ac:dyDescent="0.2">
      <c r="A887" s="136" t="s">
        <v>216</v>
      </c>
      <c r="B887" s="136" t="s">
        <v>1453</v>
      </c>
      <c r="C887" s="592" t="s">
        <v>7888</v>
      </c>
      <c r="D887" s="590">
        <v>45245</v>
      </c>
      <c r="F887" s="596">
        <f t="shared" si="51"/>
        <v>0</v>
      </c>
      <c r="G887" s="584">
        <v>0</v>
      </c>
      <c r="H887" s="594">
        <f t="shared" si="50"/>
        <v>1</v>
      </c>
      <c r="I887" s="591">
        <v>761</v>
      </c>
      <c r="J887" s="590">
        <f t="shared" si="52"/>
        <v>45245</v>
      </c>
      <c r="K887" s="590" t="s">
        <v>227</v>
      </c>
      <c r="L887" s="592" t="s">
        <v>7955</v>
      </c>
    </row>
    <row r="888" spans="1:12" x14ac:dyDescent="0.2">
      <c r="A888" s="136" t="s">
        <v>216</v>
      </c>
      <c r="B888" s="136" t="s">
        <v>1830</v>
      </c>
      <c r="C888" s="592" t="s">
        <v>7887</v>
      </c>
      <c r="D888" s="590">
        <v>45245</v>
      </c>
      <c r="F888" s="596">
        <f t="shared" si="51"/>
        <v>0</v>
      </c>
      <c r="G888" s="584">
        <v>0</v>
      </c>
      <c r="H888" s="594">
        <f t="shared" si="50"/>
        <v>1</v>
      </c>
      <c r="I888" s="591">
        <v>1852.6389999999999</v>
      </c>
      <c r="J888" s="590">
        <f t="shared" si="52"/>
        <v>45245</v>
      </c>
      <c r="K888" s="590" t="s">
        <v>227</v>
      </c>
      <c r="L888" s="592" t="s">
        <v>7954</v>
      </c>
    </row>
    <row r="889" spans="1:12" x14ac:dyDescent="0.2">
      <c r="A889" s="136" t="s">
        <v>216</v>
      </c>
      <c r="B889" s="136" t="s">
        <v>7994</v>
      </c>
      <c r="C889" s="592" t="s">
        <v>7885</v>
      </c>
      <c r="D889" s="590">
        <v>45245</v>
      </c>
      <c r="F889" s="596">
        <f t="shared" si="51"/>
        <v>0</v>
      </c>
      <c r="G889" s="584">
        <v>0</v>
      </c>
      <c r="H889" s="594">
        <f t="shared" ref="H889:H952" si="53">IF(E889="",1,0)</f>
        <v>1</v>
      </c>
      <c r="I889" s="591">
        <v>166.208</v>
      </c>
      <c r="J889" s="590">
        <f t="shared" si="52"/>
        <v>45245</v>
      </c>
      <c r="K889" s="590" t="s">
        <v>227</v>
      </c>
      <c r="L889" s="592" t="s">
        <v>7953</v>
      </c>
    </row>
    <row r="890" spans="1:12" x14ac:dyDescent="0.2">
      <c r="A890" s="136" t="s">
        <v>216</v>
      </c>
      <c r="B890" s="597" t="s">
        <v>7707</v>
      </c>
      <c r="C890" s="598" t="s">
        <v>7882</v>
      </c>
      <c r="D890" s="599">
        <v>45246</v>
      </c>
      <c r="E890" s="599">
        <v>45251</v>
      </c>
      <c r="F890" s="600">
        <f t="shared" si="51"/>
        <v>0</v>
      </c>
      <c r="G890" s="584">
        <v>0</v>
      </c>
      <c r="H890" s="594">
        <f t="shared" si="53"/>
        <v>0</v>
      </c>
      <c r="I890" s="601">
        <v>7004.4040000000005</v>
      </c>
      <c r="J890" s="599">
        <f t="shared" si="52"/>
        <v>45246</v>
      </c>
      <c r="K890" s="599" t="s">
        <v>227</v>
      </c>
      <c r="L890" s="598" t="s">
        <v>7950</v>
      </c>
    </row>
    <row r="891" spans="1:12" x14ac:dyDescent="0.2">
      <c r="A891" s="136" t="s">
        <v>216</v>
      </c>
      <c r="B891" s="597" t="s">
        <v>221</v>
      </c>
      <c r="C891" s="598" t="s">
        <v>7881</v>
      </c>
      <c r="D891" s="599">
        <v>45246</v>
      </c>
      <c r="E891" s="599">
        <v>45251</v>
      </c>
      <c r="F891" s="600">
        <f t="shared" si="51"/>
        <v>0</v>
      </c>
      <c r="G891" s="584">
        <v>0</v>
      </c>
      <c r="H891" s="594">
        <f t="shared" si="53"/>
        <v>0</v>
      </c>
      <c r="I891" s="601">
        <v>11280.448</v>
      </c>
      <c r="J891" s="599">
        <f t="shared" si="52"/>
        <v>45246</v>
      </c>
      <c r="K891" s="599" t="s">
        <v>227</v>
      </c>
      <c r="L891" s="598" t="s">
        <v>7949</v>
      </c>
    </row>
    <row r="892" spans="1:12" x14ac:dyDescent="0.2">
      <c r="A892" s="136" t="s">
        <v>216</v>
      </c>
      <c r="B892" s="597" t="s">
        <v>221</v>
      </c>
      <c r="C892" s="598" t="s">
        <v>7880</v>
      </c>
      <c r="D892" s="599">
        <v>45246</v>
      </c>
      <c r="E892" s="599"/>
      <c r="F892" s="600">
        <f t="shared" si="51"/>
        <v>0</v>
      </c>
      <c r="G892" s="584">
        <v>1</v>
      </c>
      <c r="H892" s="594">
        <f t="shared" si="53"/>
        <v>1</v>
      </c>
      <c r="I892" s="601">
        <v>0</v>
      </c>
      <c r="J892" s="599">
        <f t="shared" si="52"/>
        <v>45246</v>
      </c>
      <c r="K892" s="599" t="s">
        <v>227</v>
      </c>
      <c r="L892" s="598" t="s">
        <v>7948</v>
      </c>
    </row>
    <row r="893" spans="1:12" x14ac:dyDescent="0.2">
      <c r="A893" s="136" t="s">
        <v>216</v>
      </c>
      <c r="B893" s="597" t="s">
        <v>526</v>
      </c>
      <c r="C893" s="598" t="s">
        <v>7879</v>
      </c>
      <c r="D893" s="599">
        <v>45246</v>
      </c>
      <c r="E893" s="599"/>
      <c r="F893" s="600">
        <f t="shared" si="51"/>
        <v>0</v>
      </c>
      <c r="G893" s="584">
        <v>1</v>
      </c>
      <c r="H893" s="594">
        <f t="shared" si="53"/>
        <v>1</v>
      </c>
      <c r="I893" s="601">
        <v>0</v>
      </c>
      <c r="J893" s="599">
        <f t="shared" si="52"/>
        <v>45246</v>
      </c>
      <c r="K893" s="599" t="s">
        <v>227</v>
      </c>
      <c r="L893" s="598" t="s">
        <v>7947</v>
      </c>
    </row>
    <row r="894" spans="1:12" x14ac:dyDescent="0.2">
      <c r="A894" s="136" t="s">
        <v>216</v>
      </c>
      <c r="B894" s="597" t="s">
        <v>221</v>
      </c>
      <c r="C894" s="598" t="s">
        <v>7878</v>
      </c>
      <c r="D894" s="599">
        <v>45246</v>
      </c>
      <c r="E894" s="599">
        <v>45273</v>
      </c>
      <c r="F894" s="600">
        <f t="shared" si="51"/>
        <v>0</v>
      </c>
      <c r="G894" s="584">
        <v>0</v>
      </c>
      <c r="H894" s="594">
        <f t="shared" si="53"/>
        <v>0</v>
      </c>
      <c r="I894" s="601">
        <v>37331.519</v>
      </c>
      <c r="J894" s="599">
        <f t="shared" si="52"/>
        <v>45246</v>
      </c>
      <c r="K894" s="599" t="s">
        <v>227</v>
      </c>
      <c r="L894" s="598" t="s">
        <v>7946</v>
      </c>
    </row>
    <row r="895" spans="1:12" x14ac:dyDescent="0.2">
      <c r="A895" s="136" t="s">
        <v>216</v>
      </c>
      <c r="B895" s="597" t="s">
        <v>526</v>
      </c>
      <c r="C895" s="598" t="s">
        <v>7877</v>
      </c>
      <c r="D895" s="599">
        <v>45246</v>
      </c>
      <c r="E895" s="599">
        <v>45261</v>
      </c>
      <c r="F895" s="600">
        <f t="shared" si="51"/>
        <v>0</v>
      </c>
      <c r="G895" s="584">
        <v>0</v>
      </c>
      <c r="H895" s="594">
        <f t="shared" si="53"/>
        <v>0</v>
      </c>
      <c r="I895" s="601">
        <v>2292.8519999999999</v>
      </c>
      <c r="J895" s="599">
        <f t="shared" si="52"/>
        <v>45246</v>
      </c>
      <c r="K895" s="599" t="s">
        <v>227</v>
      </c>
      <c r="L895" s="598" t="s">
        <v>7945</v>
      </c>
    </row>
    <row r="896" spans="1:12" x14ac:dyDescent="0.2">
      <c r="A896" s="136" t="s">
        <v>216</v>
      </c>
      <c r="B896" s="597" t="s">
        <v>221</v>
      </c>
      <c r="C896" s="598" t="s">
        <v>7876</v>
      </c>
      <c r="D896" s="599">
        <v>45246</v>
      </c>
      <c r="E896" s="599">
        <v>45261</v>
      </c>
      <c r="F896" s="600">
        <f t="shared" si="51"/>
        <v>0</v>
      </c>
      <c r="G896" s="584">
        <v>0</v>
      </c>
      <c r="H896" s="594">
        <f t="shared" si="53"/>
        <v>0</v>
      </c>
      <c r="I896" s="601">
        <v>1600.2570000000001</v>
      </c>
      <c r="J896" s="599">
        <f t="shared" si="52"/>
        <v>45246</v>
      </c>
      <c r="K896" s="599" t="s">
        <v>227</v>
      </c>
      <c r="L896" s="598" t="s">
        <v>7944</v>
      </c>
    </row>
    <row r="897" spans="1:13" x14ac:dyDescent="0.2">
      <c r="A897" s="136" t="s">
        <v>216</v>
      </c>
      <c r="B897" s="597" t="s">
        <v>221</v>
      </c>
      <c r="C897" s="598" t="s">
        <v>7875</v>
      </c>
      <c r="D897" s="599">
        <v>45246</v>
      </c>
      <c r="E897" s="599">
        <v>45261</v>
      </c>
      <c r="F897" s="600">
        <f t="shared" ref="F897:F960" si="54">SUM(I897*G897)</f>
        <v>0</v>
      </c>
      <c r="G897" s="584">
        <v>0</v>
      </c>
      <c r="H897" s="594">
        <f t="shared" si="53"/>
        <v>0</v>
      </c>
      <c r="I897" s="601">
        <v>12756.428</v>
      </c>
      <c r="J897" s="599">
        <f t="shared" si="52"/>
        <v>45246</v>
      </c>
      <c r="K897" s="599" t="s">
        <v>227</v>
      </c>
      <c r="L897" s="598" t="s">
        <v>7943</v>
      </c>
    </row>
    <row r="898" spans="1:13" x14ac:dyDescent="0.2">
      <c r="A898" s="136" t="s">
        <v>216</v>
      </c>
      <c r="B898" s="136" t="s">
        <v>1623</v>
      </c>
      <c r="C898" s="592" t="s">
        <v>7874</v>
      </c>
      <c r="D898" s="590">
        <v>45246</v>
      </c>
      <c r="F898" s="596">
        <f t="shared" si="54"/>
        <v>0</v>
      </c>
      <c r="G898" s="584">
        <v>0</v>
      </c>
      <c r="H898" s="594">
        <f t="shared" si="53"/>
        <v>1</v>
      </c>
      <c r="I898" s="591">
        <v>4549.4459999999999</v>
      </c>
      <c r="J898" s="590">
        <f t="shared" si="52"/>
        <v>45246</v>
      </c>
      <c r="K898" s="590" t="s">
        <v>227</v>
      </c>
      <c r="L898" s="592" t="s">
        <v>7942</v>
      </c>
    </row>
    <row r="899" spans="1:13" x14ac:dyDescent="0.2">
      <c r="A899" s="136" t="s">
        <v>216</v>
      </c>
      <c r="B899" s="136" t="s">
        <v>320</v>
      </c>
      <c r="C899" s="592" t="s">
        <v>7873</v>
      </c>
      <c r="D899" s="590">
        <v>45246</v>
      </c>
      <c r="F899" s="596">
        <f t="shared" si="54"/>
        <v>0</v>
      </c>
      <c r="G899" s="584">
        <v>0</v>
      </c>
      <c r="H899" s="594">
        <f t="shared" si="53"/>
        <v>1</v>
      </c>
      <c r="I899" s="591">
        <v>1846.36</v>
      </c>
      <c r="J899" s="590">
        <f t="shared" si="52"/>
        <v>45246</v>
      </c>
      <c r="K899" s="590" t="s">
        <v>227</v>
      </c>
      <c r="L899" s="592" t="s">
        <v>7941</v>
      </c>
    </row>
    <row r="900" spans="1:13" x14ac:dyDescent="0.2">
      <c r="A900" s="136" t="s">
        <v>216</v>
      </c>
      <c r="B900" s="136" t="s">
        <v>7709</v>
      </c>
      <c r="C900" s="592" t="s">
        <v>7872</v>
      </c>
      <c r="D900" s="590">
        <v>45246</v>
      </c>
      <c r="F900" s="596">
        <f t="shared" si="54"/>
        <v>0</v>
      </c>
      <c r="G900" s="584">
        <v>0</v>
      </c>
      <c r="H900" s="594">
        <f t="shared" si="53"/>
        <v>1</v>
      </c>
      <c r="I900" s="591">
        <v>965.73299999999995</v>
      </c>
      <c r="J900" s="590">
        <f t="shared" si="52"/>
        <v>45246</v>
      </c>
      <c r="K900" s="590" t="s">
        <v>227</v>
      </c>
      <c r="L900" s="592" t="s">
        <v>7940</v>
      </c>
    </row>
    <row r="901" spans="1:13" x14ac:dyDescent="0.2">
      <c r="A901" s="136" t="s">
        <v>216</v>
      </c>
      <c r="B901" s="136" t="s">
        <v>1832</v>
      </c>
      <c r="C901" s="592" t="s">
        <v>7871</v>
      </c>
      <c r="D901" s="590">
        <v>45246</v>
      </c>
      <c r="F901" s="596">
        <f t="shared" si="54"/>
        <v>0</v>
      </c>
      <c r="G901" s="584">
        <v>0</v>
      </c>
      <c r="H901" s="594">
        <f t="shared" si="53"/>
        <v>1</v>
      </c>
      <c r="I901" s="591">
        <v>365</v>
      </c>
      <c r="J901" s="590">
        <f t="shared" si="52"/>
        <v>45246</v>
      </c>
      <c r="K901" s="590" t="s">
        <v>227</v>
      </c>
      <c r="L901" s="592" t="s">
        <v>7939</v>
      </c>
    </row>
    <row r="902" spans="1:13" x14ac:dyDescent="0.2">
      <c r="A902" s="136" t="s">
        <v>216</v>
      </c>
      <c r="B902" s="136" t="s">
        <v>1316</v>
      </c>
      <c r="C902" s="592" t="s">
        <v>7870</v>
      </c>
      <c r="D902" s="590">
        <v>45246</v>
      </c>
      <c r="F902" s="596">
        <f t="shared" si="54"/>
        <v>0</v>
      </c>
      <c r="G902" s="584">
        <v>0</v>
      </c>
      <c r="H902" s="594">
        <f t="shared" si="53"/>
        <v>1</v>
      </c>
      <c r="I902" s="591">
        <v>209766.43799999999</v>
      </c>
      <c r="J902" s="590">
        <f t="shared" si="52"/>
        <v>45246</v>
      </c>
      <c r="K902" s="590" t="s">
        <v>227</v>
      </c>
      <c r="L902" s="592" t="s">
        <v>7938</v>
      </c>
    </row>
    <row r="903" spans="1:13" x14ac:dyDescent="0.2">
      <c r="A903" s="136" t="s">
        <v>216</v>
      </c>
      <c r="B903" s="136" t="s">
        <v>602</v>
      </c>
      <c r="C903" s="592" t="s">
        <v>8077</v>
      </c>
      <c r="D903" s="590">
        <v>45251</v>
      </c>
      <c r="F903" s="596">
        <f t="shared" si="54"/>
        <v>0</v>
      </c>
      <c r="G903" s="584">
        <v>0</v>
      </c>
      <c r="H903" s="594">
        <f t="shared" si="53"/>
        <v>1</v>
      </c>
      <c r="I903" s="591">
        <v>43667.267</v>
      </c>
      <c r="J903" s="590">
        <f>+D903</f>
        <v>45251</v>
      </c>
      <c r="K903" s="590" t="s">
        <v>227</v>
      </c>
      <c r="L903" s="592" t="s">
        <v>8142</v>
      </c>
      <c r="M903" s="609" t="s">
        <v>8000</v>
      </c>
    </row>
    <row r="904" spans="1:13" x14ac:dyDescent="0.2">
      <c r="A904" s="136" t="s">
        <v>216</v>
      </c>
      <c r="B904" s="136" t="s">
        <v>1451</v>
      </c>
      <c r="C904" s="592" t="s">
        <v>8080</v>
      </c>
      <c r="D904" s="590">
        <v>45250</v>
      </c>
      <c r="F904" s="596">
        <f t="shared" si="54"/>
        <v>0</v>
      </c>
      <c r="G904" s="584">
        <v>0</v>
      </c>
      <c r="H904" s="594">
        <f t="shared" si="53"/>
        <v>1</v>
      </c>
      <c r="I904" s="591">
        <v>58469.269</v>
      </c>
      <c r="J904" s="590">
        <f>+D904</f>
        <v>45250</v>
      </c>
      <c r="K904" s="590" t="s">
        <v>227</v>
      </c>
      <c r="L904" s="592" t="s">
        <v>8145</v>
      </c>
      <c r="M904" s="609" t="s">
        <v>8000</v>
      </c>
    </row>
    <row r="905" spans="1:13" x14ac:dyDescent="0.2">
      <c r="A905" s="136" t="s">
        <v>216</v>
      </c>
      <c r="B905" s="136" t="s">
        <v>295</v>
      </c>
      <c r="C905" s="592" t="s">
        <v>8078</v>
      </c>
      <c r="D905" s="590">
        <v>45251</v>
      </c>
      <c r="F905" s="596">
        <f t="shared" si="54"/>
        <v>0</v>
      </c>
      <c r="G905" s="584">
        <v>0</v>
      </c>
      <c r="H905" s="594">
        <f t="shared" si="53"/>
        <v>1</v>
      </c>
      <c r="I905" s="591">
        <v>83745.051000000007</v>
      </c>
      <c r="J905" s="590">
        <f>+D905</f>
        <v>45251</v>
      </c>
      <c r="K905" s="590" t="s">
        <v>227</v>
      </c>
      <c r="L905" s="592" t="s">
        <v>8143</v>
      </c>
      <c r="M905" s="609" t="s">
        <v>8000</v>
      </c>
    </row>
    <row r="906" spans="1:13" x14ac:dyDescent="0.2">
      <c r="A906" s="136" t="s">
        <v>216</v>
      </c>
      <c r="B906" s="136" t="s">
        <v>1337</v>
      </c>
      <c r="C906" s="592" t="s">
        <v>7869</v>
      </c>
      <c r="D906" s="590">
        <v>45246</v>
      </c>
      <c r="F906" s="596">
        <f t="shared" si="54"/>
        <v>0</v>
      </c>
      <c r="G906" s="584">
        <v>0</v>
      </c>
      <c r="H906" s="594">
        <f t="shared" si="53"/>
        <v>1</v>
      </c>
      <c r="I906" s="591">
        <v>429.4</v>
      </c>
      <c r="J906" s="590">
        <f t="shared" ref="J906:J912" si="55">D906</f>
        <v>45246</v>
      </c>
      <c r="K906" s="590" t="s">
        <v>227</v>
      </c>
      <c r="L906" s="592" t="s">
        <v>7937</v>
      </c>
      <c r="M906" s="609" t="s">
        <v>8000</v>
      </c>
    </row>
    <row r="907" spans="1:13" x14ac:dyDescent="0.2">
      <c r="A907" s="136" t="s">
        <v>216</v>
      </c>
      <c r="B907" s="136" t="s">
        <v>1337</v>
      </c>
      <c r="C907" s="592" t="s">
        <v>7868</v>
      </c>
      <c r="D907" s="590">
        <v>45246</v>
      </c>
      <c r="F907" s="596">
        <f t="shared" si="54"/>
        <v>0</v>
      </c>
      <c r="G907" s="584">
        <v>0</v>
      </c>
      <c r="H907" s="594">
        <f t="shared" si="53"/>
        <v>1</v>
      </c>
      <c r="I907" s="591">
        <v>2143</v>
      </c>
      <c r="J907" s="590">
        <f t="shared" si="55"/>
        <v>45246</v>
      </c>
      <c r="K907" s="590" t="s">
        <v>227</v>
      </c>
      <c r="L907" s="592" t="s">
        <v>7936</v>
      </c>
      <c r="M907" s="609" t="s">
        <v>8000</v>
      </c>
    </row>
    <row r="908" spans="1:13" x14ac:dyDescent="0.2">
      <c r="A908" s="136" t="s">
        <v>216</v>
      </c>
      <c r="B908" s="136" t="s">
        <v>1337</v>
      </c>
      <c r="C908" s="592" t="s">
        <v>7867</v>
      </c>
      <c r="D908" s="590">
        <v>45246</v>
      </c>
      <c r="F908" s="596">
        <f t="shared" si="54"/>
        <v>0</v>
      </c>
      <c r="G908" s="584">
        <v>0</v>
      </c>
      <c r="H908" s="594">
        <f t="shared" si="53"/>
        <v>1</v>
      </c>
      <c r="I908" s="591">
        <v>3428.2</v>
      </c>
      <c r="J908" s="590">
        <f t="shared" si="55"/>
        <v>45246</v>
      </c>
      <c r="K908" s="590" t="s">
        <v>227</v>
      </c>
      <c r="L908" s="592" t="s">
        <v>7935</v>
      </c>
      <c r="M908" s="609" t="s">
        <v>8000</v>
      </c>
    </row>
    <row r="909" spans="1:13" x14ac:dyDescent="0.2">
      <c r="A909" s="136" t="s">
        <v>216</v>
      </c>
      <c r="B909" s="136" t="s">
        <v>1337</v>
      </c>
      <c r="C909" s="592" t="s">
        <v>7866</v>
      </c>
      <c r="D909" s="590">
        <v>45246</v>
      </c>
      <c r="F909" s="596">
        <f t="shared" si="54"/>
        <v>0</v>
      </c>
      <c r="G909" s="584">
        <v>0</v>
      </c>
      <c r="H909" s="594">
        <f t="shared" si="53"/>
        <v>1</v>
      </c>
      <c r="I909" s="591">
        <v>12394.602000000001</v>
      </c>
      <c r="J909" s="590">
        <f t="shared" si="55"/>
        <v>45246</v>
      </c>
      <c r="K909" s="590" t="s">
        <v>227</v>
      </c>
      <c r="L909" s="592" t="s">
        <v>7934</v>
      </c>
      <c r="M909" s="609" t="s">
        <v>8000</v>
      </c>
    </row>
    <row r="910" spans="1:13" x14ac:dyDescent="0.2">
      <c r="A910" s="136" t="s">
        <v>216</v>
      </c>
      <c r="B910" s="136" t="s">
        <v>1337</v>
      </c>
      <c r="C910" s="592" t="s">
        <v>7865</v>
      </c>
      <c r="D910" s="590">
        <v>45246</v>
      </c>
      <c r="F910" s="596">
        <f t="shared" si="54"/>
        <v>0</v>
      </c>
      <c r="G910" s="584">
        <v>0</v>
      </c>
      <c r="H910" s="594">
        <f t="shared" si="53"/>
        <v>1</v>
      </c>
      <c r="I910" s="591">
        <v>1492.8420000000001</v>
      </c>
      <c r="J910" s="590">
        <f t="shared" si="55"/>
        <v>45246</v>
      </c>
      <c r="K910" s="590" t="s">
        <v>227</v>
      </c>
      <c r="L910" s="592" t="s">
        <v>7933</v>
      </c>
      <c r="M910" s="609" t="s">
        <v>8000</v>
      </c>
    </row>
    <row r="911" spans="1:13" x14ac:dyDescent="0.2">
      <c r="A911" s="136" t="s">
        <v>216</v>
      </c>
      <c r="B911" s="136" t="s">
        <v>7992</v>
      </c>
      <c r="C911" s="592" t="s">
        <v>7864</v>
      </c>
      <c r="D911" s="590">
        <v>45246</v>
      </c>
      <c r="F911" s="596">
        <f t="shared" si="54"/>
        <v>0</v>
      </c>
      <c r="G911" s="584">
        <v>0</v>
      </c>
      <c r="H911" s="594">
        <f t="shared" si="53"/>
        <v>1</v>
      </c>
      <c r="I911" s="591">
        <v>3223.777</v>
      </c>
      <c r="J911" s="590">
        <f t="shared" si="55"/>
        <v>45246</v>
      </c>
      <c r="K911" s="590" t="s">
        <v>227</v>
      </c>
      <c r="L911" s="592" t="s">
        <v>7932</v>
      </c>
    </row>
    <row r="912" spans="1:13" x14ac:dyDescent="0.2">
      <c r="A912" s="136" t="s">
        <v>216</v>
      </c>
      <c r="B912" s="136" t="s">
        <v>385</v>
      </c>
      <c r="C912" s="592" t="s">
        <v>7863</v>
      </c>
      <c r="D912" s="590">
        <v>45246</v>
      </c>
      <c r="F912" s="596">
        <f t="shared" si="54"/>
        <v>0</v>
      </c>
      <c r="G912" s="584">
        <v>0</v>
      </c>
      <c r="H912" s="594">
        <f t="shared" si="53"/>
        <v>1</v>
      </c>
      <c r="I912" s="591">
        <v>810.2</v>
      </c>
      <c r="J912" s="590">
        <f t="shared" si="55"/>
        <v>45246</v>
      </c>
      <c r="K912" s="590" t="s">
        <v>227</v>
      </c>
      <c r="L912" s="592" t="s">
        <v>7931</v>
      </c>
    </row>
    <row r="913" spans="1:13" x14ac:dyDescent="0.2">
      <c r="A913" s="136" t="s">
        <v>216</v>
      </c>
      <c r="B913" s="136" t="s">
        <v>295</v>
      </c>
      <c r="C913" s="592" t="s">
        <v>7862</v>
      </c>
      <c r="D913" s="590">
        <v>45246</v>
      </c>
      <c r="F913" s="596">
        <f t="shared" si="54"/>
        <v>0</v>
      </c>
      <c r="G913" s="584">
        <v>0</v>
      </c>
      <c r="H913" s="594">
        <f t="shared" si="53"/>
        <v>1</v>
      </c>
      <c r="I913" s="591">
        <v>65715.88</v>
      </c>
      <c r="J913" s="590">
        <v>45247</v>
      </c>
      <c r="K913" s="590" t="s">
        <v>227</v>
      </c>
      <c r="L913" s="592" t="s">
        <v>7930</v>
      </c>
      <c r="M913" s="609" t="s">
        <v>8000</v>
      </c>
    </row>
    <row r="914" spans="1:13" x14ac:dyDescent="0.2">
      <c r="A914" s="136" t="s">
        <v>216</v>
      </c>
      <c r="B914" s="136" t="s">
        <v>602</v>
      </c>
      <c r="C914" s="592" t="s">
        <v>7861</v>
      </c>
      <c r="D914" s="590">
        <v>45246</v>
      </c>
      <c r="F914" s="596">
        <f t="shared" si="54"/>
        <v>0</v>
      </c>
      <c r="G914" s="584">
        <v>0</v>
      </c>
      <c r="H914" s="594">
        <f t="shared" si="53"/>
        <v>1</v>
      </c>
      <c r="I914" s="591">
        <v>46730.091</v>
      </c>
      <c r="J914" s="590">
        <f>D914</f>
        <v>45246</v>
      </c>
      <c r="K914" s="590" t="s">
        <v>227</v>
      </c>
      <c r="L914" s="592" t="s">
        <v>7929</v>
      </c>
      <c r="M914" s="609" t="s">
        <v>8000</v>
      </c>
    </row>
    <row r="915" spans="1:13" x14ac:dyDescent="0.2">
      <c r="A915" s="136" t="s">
        <v>216</v>
      </c>
      <c r="B915" s="136" t="s">
        <v>7310</v>
      </c>
      <c r="C915" s="592" t="s">
        <v>7860</v>
      </c>
      <c r="D915" s="590">
        <v>45246</v>
      </c>
      <c r="F915" s="596">
        <f t="shared" si="54"/>
        <v>0</v>
      </c>
      <c r="G915" s="584">
        <v>0</v>
      </c>
      <c r="H915" s="594">
        <f t="shared" si="53"/>
        <v>1</v>
      </c>
      <c r="I915" s="591">
        <v>2740.0729999999999</v>
      </c>
      <c r="J915" s="590">
        <f>D915</f>
        <v>45246</v>
      </c>
      <c r="K915" s="590" t="s">
        <v>227</v>
      </c>
      <c r="L915" s="592" t="s">
        <v>7928</v>
      </c>
    </row>
    <row r="916" spans="1:13" x14ac:dyDescent="0.2">
      <c r="A916" s="136" t="s">
        <v>216</v>
      </c>
      <c r="B916" s="136" t="s">
        <v>320</v>
      </c>
      <c r="C916" s="592" t="s">
        <v>8076</v>
      </c>
      <c r="D916" s="590">
        <v>45252</v>
      </c>
      <c r="F916" s="596">
        <f t="shared" si="54"/>
        <v>0</v>
      </c>
      <c r="G916" s="584">
        <v>0</v>
      </c>
      <c r="H916" s="594">
        <f t="shared" si="53"/>
        <v>1</v>
      </c>
      <c r="I916" s="591">
        <v>1559.5</v>
      </c>
      <c r="J916" s="590">
        <f t="shared" ref="J916:J947" si="56">+D916</f>
        <v>45252</v>
      </c>
      <c r="K916" s="590" t="s">
        <v>227</v>
      </c>
      <c r="L916" s="592" t="s">
        <v>8141</v>
      </c>
    </row>
    <row r="917" spans="1:13" x14ac:dyDescent="0.2">
      <c r="A917" s="136" t="s">
        <v>216</v>
      </c>
      <c r="B917" s="136" t="s">
        <v>2071</v>
      </c>
      <c r="C917" s="592" t="s">
        <v>8075</v>
      </c>
      <c r="D917" s="590">
        <v>45253</v>
      </c>
      <c r="F917" s="596">
        <f t="shared" si="54"/>
        <v>0</v>
      </c>
      <c r="G917" s="584">
        <v>0</v>
      </c>
      <c r="H917" s="594">
        <f t="shared" si="53"/>
        <v>1</v>
      </c>
      <c r="I917" s="591">
        <v>1280.8620000000001</v>
      </c>
      <c r="J917" s="590">
        <f t="shared" si="56"/>
        <v>45253</v>
      </c>
      <c r="K917" s="590" t="s">
        <v>227</v>
      </c>
      <c r="L917" s="592" t="s">
        <v>8140</v>
      </c>
    </row>
    <row r="918" spans="1:13" x14ac:dyDescent="0.2">
      <c r="A918" s="136" t="s">
        <v>216</v>
      </c>
      <c r="B918" s="136" t="s">
        <v>1830</v>
      </c>
      <c r="C918" s="592" t="s">
        <v>8073</v>
      </c>
      <c r="D918" s="590">
        <v>45253</v>
      </c>
      <c r="F918" s="596">
        <f t="shared" si="54"/>
        <v>0</v>
      </c>
      <c r="G918" s="584">
        <v>0</v>
      </c>
      <c r="H918" s="594">
        <f t="shared" si="53"/>
        <v>1</v>
      </c>
      <c r="I918" s="591">
        <v>572.91399999999999</v>
      </c>
      <c r="J918" s="590">
        <f t="shared" si="56"/>
        <v>45253</v>
      </c>
      <c r="K918" s="590" t="s">
        <v>227</v>
      </c>
      <c r="L918" s="592" t="s">
        <v>8139</v>
      </c>
    </row>
    <row r="919" spans="1:13" x14ac:dyDescent="0.2">
      <c r="A919" s="136" t="s">
        <v>216</v>
      </c>
      <c r="B919" s="136" t="s">
        <v>1751</v>
      </c>
      <c r="C919" s="592" t="s">
        <v>8072</v>
      </c>
      <c r="D919" s="590">
        <v>45253</v>
      </c>
      <c r="F919" s="596">
        <f t="shared" si="54"/>
        <v>0</v>
      </c>
      <c r="G919" s="584">
        <v>0</v>
      </c>
      <c r="H919" s="594">
        <f t="shared" si="53"/>
        <v>1</v>
      </c>
      <c r="I919" s="591">
        <v>1078.605</v>
      </c>
      <c r="J919" s="590">
        <f t="shared" si="56"/>
        <v>45253</v>
      </c>
      <c r="K919" s="590" t="s">
        <v>227</v>
      </c>
      <c r="L919" s="592" t="s">
        <v>8138</v>
      </c>
    </row>
    <row r="920" spans="1:13" x14ac:dyDescent="0.2">
      <c r="A920" s="136" t="s">
        <v>216</v>
      </c>
      <c r="B920" s="136" t="s">
        <v>2096</v>
      </c>
      <c r="C920" s="592" t="s">
        <v>8070</v>
      </c>
      <c r="D920" s="590">
        <v>45253</v>
      </c>
      <c r="F920" s="596">
        <f t="shared" si="54"/>
        <v>0</v>
      </c>
      <c r="G920" s="584">
        <v>0</v>
      </c>
      <c r="H920" s="594">
        <f t="shared" si="53"/>
        <v>1</v>
      </c>
      <c r="I920" s="591">
        <v>5679.6980000000003</v>
      </c>
      <c r="J920" s="590">
        <f t="shared" si="56"/>
        <v>45253</v>
      </c>
      <c r="K920" s="590" t="s">
        <v>227</v>
      </c>
      <c r="L920" s="592" t="s">
        <v>8137</v>
      </c>
    </row>
    <row r="921" spans="1:13" x14ac:dyDescent="0.2">
      <c r="A921" s="136" t="s">
        <v>216</v>
      </c>
      <c r="B921" s="136" t="s">
        <v>580</v>
      </c>
      <c r="C921" s="592" t="s">
        <v>8069</v>
      </c>
      <c r="D921" s="590">
        <v>45253</v>
      </c>
      <c r="F921" s="596">
        <f t="shared" si="54"/>
        <v>15014.697</v>
      </c>
      <c r="G921" s="584">
        <v>1</v>
      </c>
      <c r="H921" s="594">
        <f t="shared" si="53"/>
        <v>1</v>
      </c>
      <c r="I921" s="591">
        <v>15014.697</v>
      </c>
      <c r="J921" s="590">
        <f t="shared" si="56"/>
        <v>45253</v>
      </c>
      <c r="K921" s="590" t="s">
        <v>227</v>
      </c>
      <c r="L921" s="592" t="s">
        <v>8136</v>
      </c>
      <c r="M921" s="609" t="s">
        <v>8000</v>
      </c>
    </row>
    <row r="922" spans="1:13" x14ac:dyDescent="0.2">
      <c r="A922" s="136" t="s">
        <v>216</v>
      </c>
      <c r="B922" s="136" t="s">
        <v>2074</v>
      </c>
      <c r="C922" s="592" t="s">
        <v>8068</v>
      </c>
      <c r="D922" s="590">
        <v>45253</v>
      </c>
      <c r="F922" s="596">
        <f t="shared" si="54"/>
        <v>0</v>
      </c>
      <c r="G922" s="584">
        <v>0</v>
      </c>
      <c r="H922" s="594">
        <f t="shared" si="53"/>
        <v>1</v>
      </c>
      <c r="I922" s="591">
        <v>1942.6990000000001</v>
      </c>
      <c r="J922" s="590">
        <f t="shared" si="56"/>
        <v>45253</v>
      </c>
      <c r="K922" s="590" t="s">
        <v>227</v>
      </c>
      <c r="L922" s="592" t="s">
        <v>8135</v>
      </c>
    </row>
    <row r="923" spans="1:13" x14ac:dyDescent="0.2">
      <c r="A923" s="136" t="s">
        <v>216</v>
      </c>
      <c r="B923" s="136" t="s">
        <v>1314</v>
      </c>
      <c r="C923" s="592" t="s">
        <v>8067</v>
      </c>
      <c r="D923" s="590">
        <v>45253</v>
      </c>
      <c r="F923" s="596">
        <f t="shared" si="54"/>
        <v>1333.8</v>
      </c>
      <c r="G923" s="584">
        <v>1</v>
      </c>
      <c r="H923" s="594">
        <f t="shared" si="53"/>
        <v>1</v>
      </c>
      <c r="I923" s="591">
        <v>1333.8</v>
      </c>
      <c r="J923" s="590">
        <f t="shared" si="56"/>
        <v>45253</v>
      </c>
      <c r="K923" s="590" t="s">
        <v>227</v>
      </c>
      <c r="L923" s="592" t="s">
        <v>8134</v>
      </c>
    </row>
    <row r="924" spans="1:13" x14ac:dyDescent="0.2">
      <c r="A924" s="136" t="s">
        <v>216</v>
      </c>
      <c r="B924" s="136" t="s">
        <v>8153</v>
      </c>
      <c r="C924" s="592" t="s">
        <v>8066</v>
      </c>
      <c r="D924" s="590">
        <v>45253</v>
      </c>
      <c r="F924" s="596">
        <f t="shared" si="54"/>
        <v>1252.722</v>
      </c>
      <c r="G924" s="584">
        <v>1</v>
      </c>
      <c r="H924" s="594">
        <f t="shared" si="53"/>
        <v>1</v>
      </c>
      <c r="I924" s="591">
        <v>1252.722</v>
      </c>
      <c r="J924" s="590">
        <f t="shared" si="56"/>
        <v>45253</v>
      </c>
      <c r="K924" s="590" t="s">
        <v>227</v>
      </c>
      <c r="L924" s="592" t="s">
        <v>8133</v>
      </c>
    </row>
    <row r="925" spans="1:13" x14ac:dyDescent="0.2">
      <c r="A925" s="136" t="s">
        <v>216</v>
      </c>
      <c r="B925" s="136" t="s">
        <v>2731</v>
      </c>
      <c r="C925" s="592" t="s">
        <v>8065</v>
      </c>
      <c r="D925" s="590">
        <v>45253</v>
      </c>
      <c r="F925" s="596">
        <f t="shared" si="54"/>
        <v>619.79999999999995</v>
      </c>
      <c r="G925" s="584">
        <v>1</v>
      </c>
      <c r="H925" s="594">
        <f t="shared" si="53"/>
        <v>1</v>
      </c>
      <c r="I925" s="591">
        <v>619.79999999999995</v>
      </c>
      <c r="J925" s="590">
        <f t="shared" si="56"/>
        <v>45253</v>
      </c>
      <c r="K925" s="590" t="s">
        <v>227</v>
      </c>
      <c r="L925" s="592" t="s">
        <v>8132</v>
      </c>
    </row>
    <row r="926" spans="1:13" x14ac:dyDescent="0.2">
      <c r="A926" s="136" t="s">
        <v>216</v>
      </c>
      <c r="B926" s="136" t="s">
        <v>1277</v>
      </c>
      <c r="C926" s="592" t="s">
        <v>8063</v>
      </c>
      <c r="D926" s="590">
        <v>45253</v>
      </c>
      <c r="F926" s="596">
        <f t="shared" si="54"/>
        <v>579.34</v>
      </c>
      <c r="G926" s="584">
        <v>1</v>
      </c>
      <c r="H926" s="594">
        <f t="shared" si="53"/>
        <v>1</v>
      </c>
      <c r="I926" s="591">
        <v>579.34</v>
      </c>
      <c r="J926" s="590">
        <f t="shared" si="56"/>
        <v>45253</v>
      </c>
      <c r="K926" s="590" t="s">
        <v>227</v>
      </c>
      <c r="L926" s="592" t="s">
        <v>8131</v>
      </c>
    </row>
    <row r="927" spans="1:13" x14ac:dyDescent="0.2">
      <c r="A927" s="136" t="s">
        <v>216</v>
      </c>
      <c r="B927" s="136" t="s">
        <v>2077</v>
      </c>
      <c r="C927" s="592" t="s">
        <v>8061</v>
      </c>
      <c r="D927" s="590">
        <v>45253</v>
      </c>
      <c r="F927" s="596">
        <f t="shared" si="54"/>
        <v>1873.0730000000001</v>
      </c>
      <c r="G927" s="584">
        <v>1</v>
      </c>
      <c r="H927" s="594">
        <f t="shared" si="53"/>
        <v>1</v>
      </c>
      <c r="I927" s="591">
        <v>1873.0730000000001</v>
      </c>
      <c r="J927" s="590">
        <f t="shared" si="56"/>
        <v>45253</v>
      </c>
      <c r="K927" s="590" t="s">
        <v>227</v>
      </c>
      <c r="L927" s="592" t="s">
        <v>8130</v>
      </c>
      <c r="M927" s="609" t="s">
        <v>8000</v>
      </c>
    </row>
    <row r="928" spans="1:13" x14ac:dyDescent="0.2">
      <c r="A928" s="136" t="s">
        <v>216</v>
      </c>
      <c r="B928" s="136" t="s">
        <v>7551</v>
      </c>
      <c r="C928" s="592" t="s">
        <v>8059</v>
      </c>
      <c r="D928" s="590">
        <v>45253</v>
      </c>
      <c r="F928" s="596">
        <f t="shared" si="54"/>
        <v>435.35</v>
      </c>
      <c r="G928" s="584">
        <v>1</v>
      </c>
      <c r="H928" s="594">
        <f t="shared" si="53"/>
        <v>1</v>
      </c>
      <c r="I928" s="591">
        <v>435.35</v>
      </c>
      <c r="J928" s="590">
        <f t="shared" si="56"/>
        <v>45253</v>
      </c>
      <c r="K928" s="590" t="s">
        <v>227</v>
      </c>
      <c r="L928" s="592" t="s">
        <v>8129</v>
      </c>
    </row>
    <row r="929" spans="1:13" x14ac:dyDescent="0.2">
      <c r="A929" s="136" t="s">
        <v>216</v>
      </c>
      <c r="B929" s="136" t="s">
        <v>2748</v>
      </c>
      <c r="C929" s="592" t="s">
        <v>8057</v>
      </c>
      <c r="D929" s="590">
        <v>45253</v>
      </c>
      <c r="F929" s="596">
        <f t="shared" si="54"/>
        <v>0</v>
      </c>
      <c r="G929" s="584">
        <v>0</v>
      </c>
      <c r="H929" s="594">
        <f t="shared" si="53"/>
        <v>1</v>
      </c>
      <c r="I929" s="591">
        <v>6215.232</v>
      </c>
      <c r="J929" s="590">
        <f t="shared" si="56"/>
        <v>45253</v>
      </c>
      <c r="K929" s="590" t="s">
        <v>227</v>
      </c>
      <c r="L929" s="592" t="s">
        <v>8128</v>
      </c>
    </row>
    <row r="930" spans="1:13" x14ac:dyDescent="0.2">
      <c r="A930" s="136" t="s">
        <v>216</v>
      </c>
      <c r="B930" s="136" t="s">
        <v>1447</v>
      </c>
      <c r="C930" s="592" t="s">
        <v>8056</v>
      </c>
      <c r="D930" s="590">
        <v>45253</v>
      </c>
      <c r="F930" s="596">
        <f t="shared" si="54"/>
        <v>0</v>
      </c>
      <c r="G930" s="584">
        <v>0</v>
      </c>
      <c r="H930" s="594">
        <f t="shared" si="53"/>
        <v>1</v>
      </c>
      <c r="I930" s="591">
        <v>643</v>
      </c>
      <c r="J930" s="590">
        <f t="shared" si="56"/>
        <v>45253</v>
      </c>
      <c r="K930" s="590" t="s">
        <v>227</v>
      </c>
      <c r="L930" s="592" t="s">
        <v>8127</v>
      </c>
    </row>
    <row r="931" spans="1:13" x14ac:dyDescent="0.2">
      <c r="A931" s="136" t="s">
        <v>216</v>
      </c>
      <c r="B931" s="136" t="s">
        <v>8152</v>
      </c>
      <c r="C931" s="592" t="s">
        <v>8055</v>
      </c>
      <c r="D931" s="590">
        <v>45253</v>
      </c>
      <c r="F931" s="596">
        <f t="shared" si="54"/>
        <v>0</v>
      </c>
      <c r="G931" s="584">
        <v>0</v>
      </c>
      <c r="H931" s="594">
        <f t="shared" si="53"/>
        <v>1</v>
      </c>
      <c r="I931" s="591">
        <v>6664.3239999999996</v>
      </c>
      <c r="J931" s="590">
        <f t="shared" si="56"/>
        <v>45253</v>
      </c>
      <c r="K931" s="590" t="s">
        <v>227</v>
      </c>
      <c r="L931" s="592" t="s">
        <v>8126</v>
      </c>
    </row>
    <row r="932" spans="1:13" x14ac:dyDescent="0.2">
      <c r="A932" s="136" t="s">
        <v>216</v>
      </c>
      <c r="B932" s="136" t="s">
        <v>580</v>
      </c>
      <c r="C932" s="592" t="s">
        <v>8053</v>
      </c>
      <c r="D932" s="590">
        <v>45253</v>
      </c>
      <c r="F932" s="596">
        <f t="shared" si="54"/>
        <v>16258.77</v>
      </c>
      <c r="G932" s="584">
        <v>1</v>
      </c>
      <c r="H932" s="594">
        <f t="shared" si="53"/>
        <v>1</v>
      </c>
      <c r="I932" s="591">
        <v>16258.77</v>
      </c>
      <c r="J932" s="590">
        <f t="shared" si="56"/>
        <v>45253</v>
      </c>
      <c r="K932" s="590" t="s">
        <v>227</v>
      </c>
      <c r="L932" s="592" t="s">
        <v>8125</v>
      </c>
      <c r="M932" s="609" t="s">
        <v>8000</v>
      </c>
    </row>
    <row r="933" spans="1:13" x14ac:dyDescent="0.2">
      <c r="A933" s="136" t="s">
        <v>216</v>
      </c>
      <c r="B933" s="136" t="s">
        <v>2088</v>
      </c>
      <c r="C933" s="592" t="s">
        <v>8051</v>
      </c>
      <c r="D933" s="590">
        <v>45253</v>
      </c>
      <c r="F933" s="596">
        <f t="shared" si="54"/>
        <v>0</v>
      </c>
      <c r="G933" s="584">
        <v>0</v>
      </c>
      <c r="H933" s="594">
        <f t="shared" si="53"/>
        <v>1</v>
      </c>
      <c r="I933" s="591">
        <v>528</v>
      </c>
      <c r="J933" s="590">
        <f t="shared" si="56"/>
        <v>45253</v>
      </c>
      <c r="K933" s="590" t="s">
        <v>227</v>
      </c>
      <c r="L933" s="592" t="s">
        <v>8124</v>
      </c>
    </row>
    <row r="934" spans="1:13" x14ac:dyDescent="0.2">
      <c r="A934" s="136" t="s">
        <v>216</v>
      </c>
      <c r="B934" s="136" t="s">
        <v>8151</v>
      </c>
      <c r="C934" s="592" t="s">
        <v>8049</v>
      </c>
      <c r="D934" s="590">
        <v>45253</v>
      </c>
      <c r="F934" s="596">
        <f t="shared" si="54"/>
        <v>0</v>
      </c>
      <c r="G934" s="584">
        <v>0</v>
      </c>
      <c r="H934" s="594">
        <f t="shared" si="53"/>
        <v>1</v>
      </c>
      <c r="I934" s="591">
        <v>25565.129000000001</v>
      </c>
      <c r="J934" s="590">
        <f t="shared" si="56"/>
        <v>45253</v>
      </c>
      <c r="K934" s="590" t="s">
        <v>227</v>
      </c>
      <c r="L934" s="592" t="s">
        <v>8123</v>
      </c>
    </row>
    <row r="935" spans="1:13" x14ac:dyDescent="0.2">
      <c r="A935" s="136" t="s">
        <v>216</v>
      </c>
      <c r="B935" s="136" t="s">
        <v>1620</v>
      </c>
      <c r="C935" s="592" t="s">
        <v>8047</v>
      </c>
      <c r="D935" s="590">
        <v>45253</v>
      </c>
      <c r="F935" s="596">
        <f t="shared" si="54"/>
        <v>2331.2719999999999</v>
      </c>
      <c r="G935" s="584">
        <v>1</v>
      </c>
      <c r="H935" s="594">
        <f t="shared" si="53"/>
        <v>1</v>
      </c>
      <c r="I935" s="591">
        <v>2331.2719999999999</v>
      </c>
      <c r="J935" s="590">
        <f t="shared" si="56"/>
        <v>45253</v>
      </c>
      <c r="K935" s="590" t="s">
        <v>227</v>
      </c>
      <c r="L935" s="592" t="s">
        <v>8122</v>
      </c>
    </row>
    <row r="936" spans="1:13" x14ac:dyDescent="0.2">
      <c r="A936" s="136" t="s">
        <v>216</v>
      </c>
      <c r="B936" s="136" t="s">
        <v>1452</v>
      </c>
      <c r="C936" s="592" t="s">
        <v>8046</v>
      </c>
      <c r="D936" s="590">
        <v>45253</v>
      </c>
      <c r="F936" s="596">
        <f t="shared" si="54"/>
        <v>944.93200000000002</v>
      </c>
      <c r="G936" s="584">
        <v>1</v>
      </c>
      <c r="H936" s="594">
        <f t="shared" si="53"/>
        <v>1</v>
      </c>
      <c r="I936" s="591">
        <v>944.93200000000002</v>
      </c>
      <c r="J936" s="590">
        <f t="shared" si="56"/>
        <v>45253</v>
      </c>
      <c r="K936" s="590" t="s">
        <v>227</v>
      </c>
      <c r="L936" s="592" t="s">
        <v>8121</v>
      </c>
    </row>
    <row r="937" spans="1:13" x14ac:dyDescent="0.2">
      <c r="A937" s="136" t="s">
        <v>216</v>
      </c>
      <c r="B937" s="136" t="s">
        <v>8150</v>
      </c>
      <c r="C937" s="592" t="s">
        <v>8045</v>
      </c>
      <c r="D937" s="590">
        <v>45253</v>
      </c>
      <c r="F937" s="596">
        <f t="shared" si="54"/>
        <v>0</v>
      </c>
      <c r="G937" s="584">
        <v>0</v>
      </c>
      <c r="H937" s="594">
        <f t="shared" si="53"/>
        <v>1</v>
      </c>
      <c r="I937" s="591">
        <v>2121.5700000000002</v>
      </c>
      <c r="J937" s="590">
        <f t="shared" si="56"/>
        <v>45253</v>
      </c>
      <c r="K937" s="590" t="s">
        <v>227</v>
      </c>
      <c r="L937" s="592" t="s">
        <v>8120</v>
      </c>
    </row>
    <row r="938" spans="1:13" x14ac:dyDescent="0.2">
      <c r="A938" s="136" t="s">
        <v>216</v>
      </c>
      <c r="B938" s="136" t="s">
        <v>7846</v>
      </c>
      <c r="C938" s="592" t="s">
        <v>8043</v>
      </c>
      <c r="D938" s="590">
        <v>45253</v>
      </c>
      <c r="F938" s="596">
        <f t="shared" si="54"/>
        <v>0</v>
      </c>
      <c r="G938" s="584">
        <v>0</v>
      </c>
      <c r="H938" s="594">
        <f t="shared" si="53"/>
        <v>1</v>
      </c>
      <c r="I938" s="591">
        <v>4945.741</v>
      </c>
      <c r="J938" s="590">
        <f t="shared" si="56"/>
        <v>45253</v>
      </c>
      <c r="K938" s="590" t="s">
        <v>227</v>
      </c>
      <c r="L938" s="592" t="s">
        <v>8119</v>
      </c>
    </row>
    <row r="939" spans="1:13" x14ac:dyDescent="0.2">
      <c r="A939" s="136" t="s">
        <v>216</v>
      </c>
      <c r="B939" s="136" t="s">
        <v>2390</v>
      </c>
      <c r="C939" s="592" t="s">
        <v>8041</v>
      </c>
      <c r="D939" s="590">
        <v>45253</v>
      </c>
      <c r="F939" s="596">
        <f t="shared" si="54"/>
        <v>0</v>
      </c>
      <c r="G939" s="584">
        <v>0</v>
      </c>
      <c r="H939" s="594">
        <f t="shared" si="53"/>
        <v>1</v>
      </c>
      <c r="I939" s="591">
        <v>702</v>
      </c>
      <c r="J939" s="590">
        <f t="shared" si="56"/>
        <v>45253</v>
      </c>
      <c r="K939" s="590" t="s">
        <v>227</v>
      </c>
      <c r="L939" s="592" t="s">
        <v>8118</v>
      </c>
    </row>
    <row r="940" spans="1:13" x14ac:dyDescent="0.2">
      <c r="A940" s="136" t="s">
        <v>216</v>
      </c>
      <c r="B940" s="136" t="s">
        <v>1829</v>
      </c>
      <c r="C940" s="592" t="s">
        <v>8040</v>
      </c>
      <c r="D940" s="590">
        <v>45253</v>
      </c>
      <c r="F940" s="596">
        <f t="shared" si="54"/>
        <v>0</v>
      </c>
      <c r="G940" s="584">
        <v>0</v>
      </c>
      <c r="H940" s="594">
        <f t="shared" si="53"/>
        <v>1</v>
      </c>
      <c r="I940" s="591">
        <v>334.2</v>
      </c>
      <c r="J940" s="590">
        <f t="shared" si="56"/>
        <v>45253</v>
      </c>
      <c r="K940" s="590" t="s">
        <v>227</v>
      </c>
      <c r="L940" s="592" t="s">
        <v>8117</v>
      </c>
    </row>
    <row r="941" spans="1:13" x14ac:dyDescent="0.2">
      <c r="A941" s="136" t="s">
        <v>216</v>
      </c>
      <c r="B941" s="136" t="s">
        <v>1751</v>
      </c>
      <c r="C941" s="592" t="s">
        <v>8039</v>
      </c>
      <c r="D941" s="590">
        <v>45253</v>
      </c>
      <c r="F941" s="596">
        <f t="shared" si="54"/>
        <v>0</v>
      </c>
      <c r="G941" s="584">
        <v>0</v>
      </c>
      <c r="H941" s="594">
        <f t="shared" si="53"/>
        <v>1</v>
      </c>
      <c r="I941" s="591">
        <v>4632.7049999999999</v>
      </c>
      <c r="J941" s="590">
        <f t="shared" si="56"/>
        <v>45253</v>
      </c>
      <c r="K941" s="590" t="s">
        <v>227</v>
      </c>
      <c r="L941" s="592" t="s">
        <v>8116</v>
      </c>
    </row>
    <row r="942" spans="1:13" x14ac:dyDescent="0.2">
      <c r="A942" s="136" t="s">
        <v>216</v>
      </c>
      <c r="B942" s="136" t="s">
        <v>1332</v>
      </c>
      <c r="C942" s="592" t="s">
        <v>8038</v>
      </c>
      <c r="D942" s="590">
        <v>45253</v>
      </c>
      <c r="F942" s="596">
        <f t="shared" si="54"/>
        <v>0</v>
      </c>
      <c r="G942" s="584">
        <v>0</v>
      </c>
      <c r="H942" s="594">
        <f t="shared" si="53"/>
        <v>1</v>
      </c>
      <c r="I942" s="591">
        <v>112.5</v>
      </c>
      <c r="J942" s="590">
        <f t="shared" si="56"/>
        <v>45253</v>
      </c>
      <c r="K942" s="590" t="s">
        <v>227</v>
      </c>
      <c r="L942" s="592" t="s">
        <v>8115</v>
      </c>
    </row>
    <row r="943" spans="1:13" x14ac:dyDescent="0.2">
      <c r="A943" s="136" t="s">
        <v>216</v>
      </c>
      <c r="B943" s="136" t="s">
        <v>8149</v>
      </c>
      <c r="C943" s="592" t="s">
        <v>8037</v>
      </c>
      <c r="D943" s="590">
        <v>45253</v>
      </c>
      <c r="F943" s="596">
        <f t="shared" si="54"/>
        <v>0</v>
      </c>
      <c r="G943" s="584">
        <v>0</v>
      </c>
      <c r="H943" s="594">
        <f t="shared" si="53"/>
        <v>1</v>
      </c>
      <c r="I943" s="591">
        <v>69300</v>
      </c>
      <c r="J943" s="590">
        <f t="shared" si="56"/>
        <v>45253</v>
      </c>
      <c r="K943" s="590" t="s">
        <v>227</v>
      </c>
      <c r="L943" s="592" t="s">
        <v>8114</v>
      </c>
      <c r="M943" s="609" t="s">
        <v>8000</v>
      </c>
    </row>
    <row r="944" spans="1:13" x14ac:dyDescent="0.2">
      <c r="A944" s="136" t="s">
        <v>216</v>
      </c>
      <c r="B944" s="136" t="s">
        <v>8149</v>
      </c>
      <c r="C944" s="592" t="s">
        <v>8036</v>
      </c>
      <c r="D944" s="590">
        <v>45253</v>
      </c>
      <c r="F944" s="596">
        <f t="shared" si="54"/>
        <v>0</v>
      </c>
      <c r="G944" s="584">
        <v>0</v>
      </c>
      <c r="H944" s="594">
        <f t="shared" si="53"/>
        <v>1</v>
      </c>
      <c r="I944" s="591">
        <v>61021.822999999997</v>
      </c>
      <c r="J944" s="590">
        <f t="shared" si="56"/>
        <v>45253</v>
      </c>
      <c r="K944" s="590" t="s">
        <v>227</v>
      </c>
      <c r="L944" s="592" t="s">
        <v>8113</v>
      </c>
      <c r="M944" s="609" t="s">
        <v>8000</v>
      </c>
    </row>
    <row r="945" spans="1:12" x14ac:dyDescent="0.2">
      <c r="A945" s="136" t="s">
        <v>216</v>
      </c>
      <c r="B945" s="136" t="s">
        <v>2390</v>
      </c>
      <c r="C945" s="592" t="s">
        <v>8035</v>
      </c>
      <c r="D945" s="590">
        <v>45253</v>
      </c>
      <c r="F945" s="596">
        <f t="shared" si="54"/>
        <v>0</v>
      </c>
      <c r="G945" s="584">
        <v>0</v>
      </c>
      <c r="H945" s="594">
        <f t="shared" si="53"/>
        <v>1</v>
      </c>
      <c r="I945" s="591">
        <v>943</v>
      </c>
      <c r="J945" s="590">
        <f t="shared" si="56"/>
        <v>45253</v>
      </c>
      <c r="K945" s="590" t="s">
        <v>227</v>
      </c>
      <c r="L945" s="592" t="s">
        <v>8112</v>
      </c>
    </row>
    <row r="946" spans="1:12" x14ac:dyDescent="0.2">
      <c r="A946" s="136" t="s">
        <v>216</v>
      </c>
      <c r="B946" s="136" t="s">
        <v>1315</v>
      </c>
      <c r="C946" s="592" t="s">
        <v>8034</v>
      </c>
      <c r="D946" s="590">
        <v>45253</v>
      </c>
      <c r="F946" s="596">
        <f t="shared" si="54"/>
        <v>0</v>
      </c>
      <c r="G946" s="584">
        <v>0</v>
      </c>
      <c r="H946" s="594">
        <f t="shared" si="53"/>
        <v>1</v>
      </c>
      <c r="I946" s="591">
        <v>390.05200000000002</v>
      </c>
      <c r="J946" s="590">
        <f t="shared" si="56"/>
        <v>45253</v>
      </c>
      <c r="K946" s="590" t="s">
        <v>227</v>
      </c>
      <c r="L946" s="592" t="s">
        <v>8111</v>
      </c>
    </row>
    <row r="947" spans="1:12" x14ac:dyDescent="0.2">
      <c r="A947" s="136" t="s">
        <v>216</v>
      </c>
      <c r="B947" s="136" t="s">
        <v>8148</v>
      </c>
      <c r="C947" s="592" t="s">
        <v>8033</v>
      </c>
      <c r="D947" s="590">
        <v>45253</v>
      </c>
      <c r="F947" s="596">
        <f t="shared" si="54"/>
        <v>0</v>
      </c>
      <c r="G947" s="584">
        <v>0</v>
      </c>
      <c r="H947" s="594">
        <f t="shared" si="53"/>
        <v>1</v>
      </c>
      <c r="I947" s="591">
        <v>12374.01</v>
      </c>
      <c r="J947" s="590">
        <f t="shared" si="56"/>
        <v>45253</v>
      </c>
      <c r="K947" s="590" t="s">
        <v>227</v>
      </c>
      <c r="L947" s="592" t="s">
        <v>8110</v>
      </c>
    </row>
    <row r="948" spans="1:12" x14ac:dyDescent="0.2">
      <c r="A948" s="136" t="s">
        <v>216</v>
      </c>
      <c r="B948" s="136" t="s">
        <v>2748</v>
      </c>
      <c r="C948" s="592" t="s">
        <v>8032</v>
      </c>
      <c r="D948" s="590">
        <v>45253</v>
      </c>
      <c r="F948" s="596">
        <f t="shared" si="54"/>
        <v>0</v>
      </c>
      <c r="G948" s="584">
        <v>0</v>
      </c>
      <c r="H948" s="594">
        <f t="shared" si="53"/>
        <v>1</v>
      </c>
      <c r="I948" s="591">
        <v>2496.9430000000002</v>
      </c>
      <c r="J948" s="590">
        <f t="shared" ref="J948:J966" si="57">+D948</f>
        <v>45253</v>
      </c>
      <c r="K948" s="590" t="s">
        <v>227</v>
      </c>
      <c r="L948" s="592" t="s">
        <v>8109</v>
      </c>
    </row>
    <row r="949" spans="1:12" x14ac:dyDescent="0.2">
      <c r="A949" s="136" t="s">
        <v>216</v>
      </c>
      <c r="B949" s="136" t="s">
        <v>2068</v>
      </c>
      <c r="C949" s="592" t="s">
        <v>8031</v>
      </c>
      <c r="D949" s="590">
        <v>45253</v>
      </c>
      <c r="F949" s="596">
        <f t="shared" si="54"/>
        <v>0</v>
      </c>
      <c r="G949" s="584">
        <v>0</v>
      </c>
      <c r="H949" s="594">
        <f t="shared" si="53"/>
        <v>1</v>
      </c>
      <c r="I949" s="591">
        <v>720.23199999999997</v>
      </c>
      <c r="J949" s="590">
        <f t="shared" si="57"/>
        <v>45253</v>
      </c>
      <c r="K949" s="590" t="s">
        <v>227</v>
      </c>
      <c r="L949" s="592" t="s">
        <v>8108</v>
      </c>
    </row>
    <row r="950" spans="1:12" x14ac:dyDescent="0.2">
      <c r="A950" s="597" t="s">
        <v>216</v>
      </c>
      <c r="B950" s="597" t="s">
        <v>526</v>
      </c>
      <c r="C950" s="598" t="s">
        <v>8013</v>
      </c>
      <c r="D950" s="599">
        <v>45253</v>
      </c>
      <c r="E950" s="599">
        <v>45261</v>
      </c>
      <c r="F950" s="600">
        <f t="shared" si="54"/>
        <v>0</v>
      </c>
      <c r="G950" s="584">
        <v>0</v>
      </c>
      <c r="H950" s="594">
        <f t="shared" si="53"/>
        <v>0</v>
      </c>
      <c r="I950" s="601">
        <v>961.85</v>
      </c>
      <c r="J950" s="599">
        <f t="shared" si="57"/>
        <v>45253</v>
      </c>
      <c r="K950" s="599" t="s">
        <v>227</v>
      </c>
      <c r="L950" s="598" t="s">
        <v>8092</v>
      </c>
    </row>
    <row r="951" spans="1:12" x14ac:dyDescent="0.2">
      <c r="A951" s="597" t="s">
        <v>216</v>
      </c>
      <c r="B951" s="597" t="s">
        <v>221</v>
      </c>
      <c r="C951" s="598" t="s">
        <v>8028</v>
      </c>
      <c r="D951" s="599">
        <v>45253</v>
      </c>
      <c r="E951" s="599">
        <v>45261</v>
      </c>
      <c r="F951" s="600">
        <f t="shared" si="54"/>
        <v>0</v>
      </c>
      <c r="G951" s="584">
        <v>0</v>
      </c>
      <c r="H951" s="594">
        <f t="shared" si="53"/>
        <v>0</v>
      </c>
      <c r="I951" s="601">
        <v>2979.5050000000001</v>
      </c>
      <c r="J951" s="599">
        <f t="shared" si="57"/>
        <v>45253</v>
      </c>
      <c r="K951" s="599" t="s">
        <v>227</v>
      </c>
      <c r="L951" s="598" t="s">
        <v>8107</v>
      </c>
    </row>
    <row r="952" spans="1:12" x14ac:dyDescent="0.2">
      <c r="A952" s="597" t="s">
        <v>216</v>
      </c>
      <c r="B952" s="597" t="s">
        <v>7707</v>
      </c>
      <c r="C952" s="598" t="s">
        <v>8027</v>
      </c>
      <c r="D952" s="599">
        <v>45253</v>
      </c>
      <c r="E952" s="599">
        <v>45260</v>
      </c>
      <c r="F952" s="600">
        <f t="shared" si="54"/>
        <v>0</v>
      </c>
      <c r="G952" s="584">
        <v>0</v>
      </c>
      <c r="H952" s="594">
        <f t="shared" si="53"/>
        <v>0</v>
      </c>
      <c r="I952" s="601">
        <v>7023.384</v>
      </c>
      <c r="J952" s="599">
        <f t="shared" si="57"/>
        <v>45253</v>
      </c>
      <c r="K952" s="599" t="s">
        <v>227</v>
      </c>
      <c r="L952" s="598" t="s">
        <v>8106</v>
      </c>
    </row>
    <row r="953" spans="1:12" x14ac:dyDescent="0.2">
      <c r="A953" s="597" t="s">
        <v>216</v>
      </c>
      <c r="B953" s="597" t="s">
        <v>7707</v>
      </c>
      <c r="C953" s="598" t="s">
        <v>8026</v>
      </c>
      <c r="D953" s="599">
        <v>45253</v>
      </c>
      <c r="E953" s="599">
        <v>45260</v>
      </c>
      <c r="F953" s="600">
        <f t="shared" si="54"/>
        <v>0</v>
      </c>
      <c r="G953" s="584">
        <v>0</v>
      </c>
      <c r="H953" s="594">
        <f t="shared" ref="H953:H1016" si="58">IF(E953="",1,0)</f>
        <v>0</v>
      </c>
      <c r="I953" s="601">
        <v>3701.654</v>
      </c>
      <c r="J953" s="599">
        <f t="shared" si="57"/>
        <v>45253</v>
      </c>
      <c r="K953" s="599" t="s">
        <v>227</v>
      </c>
      <c r="L953" s="598" t="s">
        <v>8105</v>
      </c>
    </row>
    <row r="954" spans="1:12" x14ac:dyDescent="0.2">
      <c r="A954" s="597" t="s">
        <v>216</v>
      </c>
      <c r="B954" s="597" t="s">
        <v>221</v>
      </c>
      <c r="C954" s="598" t="s">
        <v>8025</v>
      </c>
      <c r="D954" s="599">
        <v>45253</v>
      </c>
      <c r="E954" s="599">
        <v>45260</v>
      </c>
      <c r="F954" s="600">
        <f t="shared" si="54"/>
        <v>0</v>
      </c>
      <c r="G954" s="584">
        <v>0</v>
      </c>
      <c r="H954" s="594">
        <f t="shared" si="58"/>
        <v>0</v>
      </c>
      <c r="I954" s="601">
        <v>9623.0110000000004</v>
      </c>
      <c r="J954" s="599">
        <f t="shared" si="57"/>
        <v>45253</v>
      </c>
      <c r="K954" s="599" t="s">
        <v>227</v>
      </c>
      <c r="L954" s="598" t="s">
        <v>8104</v>
      </c>
    </row>
    <row r="955" spans="1:12" x14ac:dyDescent="0.2">
      <c r="A955" s="597" t="s">
        <v>216</v>
      </c>
      <c r="B955" s="597" t="s">
        <v>221</v>
      </c>
      <c r="C955" s="598" t="s">
        <v>8024</v>
      </c>
      <c r="D955" s="599">
        <v>45253</v>
      </c>
      <c r="E955" s="599">
        <v>45260</v>
      </c>
      <c r="F955" s="600">
        <f t="shared" si="54"/>
        <v>0</v>
      </c>
      <c r="G955" s="584">
        <v>0</v>
      </c>
      <c r="H955" s="594">
        <f t="shared" si="58"/>
        <v>0</v>
      </c>
      <c r="I955" s="601">
        <v>2709.92</v>
      </c>
      <c r="J955" s="599">
        <f t="shared" si="57"/>
        <v>45253</v>
      </c>
      <c r="K955" s="599" t="s">
        <v>227</v>
      </c>
      <c r="L955" s="598" t="s">
        <v>8103</v>
      </c>
    </row>
    <row r="956" spans="1:12" x14ac:dyDescent="0.2">
      <c r="A956" s="597" t="s">
        <v>216</v>
      </c>
      <c r="B956" s="597" t="s">
        <v>708</v>
      </c>
      <c r="C956" s="598" t="s">
        <v>8023</v>
      </c>
      <c r="D956" s="599">
        <v>45253</v>
      </c>
      <c r="E956" s="599">
        <v>45260</v>
      </c>
      <c r="F956" s="600">
        <f t="shared" si="54"/>
        <v>0</v>
      </c>
      <c r="G956" s="584">
        <v>0</v>
      </c>
      <c r="H956" s="594">
        <f t="shared" si="58"/>
        <v>0</v>
      </c>
      <c r="I956" s="601">
        <v>10191.427</v>
      </c>
      <c r="J956" s="599">
        <f t="shared" si="57"/>
        <v>45253</v>
      </c>
      <c r="K956" s="599" t="s">
        <v>227</v>
      </c>
      <c r="L956" s="598" t="s">
        <v>8102</v>
      </c>
    </row>
    <row r="957" spans="1:12" x14ac:dyDescent="0.2">
      <c r="A957" s="597" t="s">
        <v>216</v>
      </c>
      <c r="B957" s="597" t="s">
        <v>221</v>
      </c>
      <c r="C957" s="598" t="s">
        <v>8022</v>
      </c>
      <c r="D957" s="599">
        <v>45253</v>
      </c>
      <c r="E957" s="599">
        <v>45260</v>
      </c>
      <c r="F957" s="600">
        <f t="shared" si="54"/>
        <v>0</v>
      </c>
      <c r="G957" s="584">
        <v>0</v>
      </c>
      <c r="H957" s="594">
        <f t="shared" si="58"/>
        <v>0</v>
      </c>
      <c r="I957" s="601">
        <v>39778.184000000001</v>
      </c>
      <c r="J957" s="599">
        <f t="shared" si="57"/>
        <v>45253</v>
      </c>
      <c r="K957" s="599" t="s">
        <v>227</v>
      </c>
      <c r="L957" s="598" t="s">
        <v>8101</v>
      </c>
    </row>
    <row r="958" spans="1:12" x14ac:dyDescent="0.2">
      <c r="A958" s="597" t="s">
        <v>216</v>
      </c>
      <c r="B958" s="597" t="s">
        <v>708</v>
      </c>
      <c r="C958" s="598" t="s">
        <v>8021</v>
      </c>
      <c r="D958" s="599">
        <v>45253</v>
      </c>
      <c r="E958" s="599">
        <v>45265</v>
      </c>
      <c r="F958" s="600">
        <f t="shared" si="54"/>
        <v>0</v>
      </c>
      <c r="G958" s="584">
        <v>1</v>
      </c>
      <c r="H958" s="594">
        <f t="shared" si="58"/>
        <v>0</v>
      </c>
      <c r="I958" s="601">
        <v>0</v>
      </c>
      <c r="J958" s="599">
        <f t="shared" si="57"/>
        <v>45253</v>
      </c>
      <c r="K958" s="599" t="s">
        <v>227</v>
      </c>
      <c r="L958" s="598" t="s">
        <v>8100</v>
      </c>
    </row>
    <row r="959" spans="1:12" x14ac:dyDescent="0.2">
      <c r="A959" s="597" t="s">
        <v>216</v>
      </c>
      <c r="B959" s="597" t="s">
        <v>221</v>
      </c>
      <c r="C959" s="598" t="s">
        <v>8020</v>
      </c>
      <c r="D959" s="599">
        <v>45253</v>
      </c>
      <c r="E959" s="599">
        <v>45265</v>
      </c>
      <c r="F959" s="600">
        <f t="shared" si="54"/>
        <v>0</v>
      </c>
      <c r="G959" s="584">
        <v>0</v>
      </c>
      <c r="H959" s="594">
        <f t="shared" si="58"/>
        <v>0</v>
      </c>
      <c r="I959" s="601">
        <v>3447.29</v>
      </c>
      <c r="J959" s="599">
        <f t="shared" si="57"/>
        <v>45253</v>
      </c>
      <c r="K959" s="599" t="s">
        <v>227</v>
      </c>
      <c r="L959" s="598" t="s">
        <v>8099</v>
      </c>
    </row>
    <row r="960" spans="1:12" x14ac:dyDescent="0.2">
      <c r="A960" s="597" t="s">
        <v>216</v>
      </c>
      <c r="B960" s="597" t="s">
        <v>708</v>
      </c>
      <c r="C960" s="598" t="s">
        <v>8019</v>
      </c>
      <c r="D960" s="599">
        <v>45253</v>
      </c>
      <c r="E960" s="599">
        <v>45265</v>
      </c>
      <c r="F960" s="600">
        <f t="shared" si="54"/>
        <v>0</v>
      </c>
      <c r="G960" s="584">
        <v>1</v>
      </c>
      <c r="H960" s="594">
        <f t="shared" si="58"/>
        <v>0</v>
      </c>
      <c r="I960" s="601">
        <v>0</v>
      </c>
      <c r="J960" s="599">
        <f t="shared" si="57"/>
        <v>45253</v>
      </c>
      <c r="K960" s="599" t="s">
        <v>227</v>
      </c>
      <c r="L960" s="598" t="s">
        <v>8098</v>
      </c>
    </row>
    <row r="961" spans="1:13" x14ac:dyDescent="0.2">
      <c r="A961" s="597" t="s">
        <v>216</v>
      </c>
      <c r="B961" s="597" t="s">
        <v>221</v>
      </c>
      <c r="C961" s="598" t="s">
        <v>8018</v>
      </c>
      <c r="D961" s="599">
        <v>45253</v>
      </c>
      <c r="E961" s="599">
        <v>45265</v>
      </c>
      <c r="F961" s="600">
        <f t="shared" ref="F961:F1024" si="59">SUM(I961*G961)</f>
        <v>0</v>
      </c>
      <c r="G961" s="584">
        <v>0</v>
      </c>
      <c r="H961" s="594">
        <f t="shared" si="58"/>
        <v>0</v>
      </c>
      <c r="I961" s="601">
        <v>29883.202000000001</v>
      </c>
      <c r="J961" s="599">
        <f t="shared" si="57"/>
        <v>45253</v>
      </c>
      <c r="K961" s="599" t="s">
        <v>227</v>
      </c>
      <c r="L961" s="598" t="s">
        <v>8097</v>
      </c>
    </row>
    <row r="962" spans="1:13" x14ac:dyDescent="0.2">
      <c r="A962" s="597" t="s">
        <v>216</v>
      </c>
      <c r="B962" s="597" t="s">
        <v>708</v>
      </c>
      <c r="C962" s="598" t="s">
        <v>8017</v>
      </c>
      <c r="D962" s="599">
        <v>45253</v>
      </c>
      <c r="E962" s="599">
        <v>45265</v>
      </c>
      <c r="F962" s="600">
        <f t="shared" si="59"/>
        <v>0</v>
      </c>
      <c r="G962" s="584">
        <v>1</v>
      </c>
      <c r="H962" s="594">
        <f t="shared" si="58"/>
        <v>0</v>
      </c>
      <c r="I962" s="601">
        <v>0</v>
      </c>
      <c r="J962" s="599">
        <f t="shared" si="57"/>
        <v>45253</v>
      </c>
      <c r="K962" s="599" t="s">
        <v>227</v>
      </c>
      <c r="L962" s="598" t="s">
        <v>8096</v>
      </c>
    </row>
    <row r="963" spans="1:13" x14ac:dyDescent="0.2">
      <c r="A963" s="597" t="s">
        <v>216</v>
      </c>
      <c r="B963" s="597" t="s">
        <v>221</v>
      </c>
      <c r="C963" s="598" t="s">
        <v>8016</v>
      </c>
      <c r="D963" s="599">
        <v>45253</v>
      </c>
      <c r="E963" s="599">
        <v>45265</v>
      </c>
      <c r="F963" s="600">
        <f t="shared" si="59"/>
        <v>0</v>
      </c>
      <c r="G963" s="584">
        <v>0</v>
      </c>
      <c r="H963" s="594">
        <f t="shared" si="58"/>
        <v>0</v>
      </c>
      <c r="I963" s="601">
        <v>27518.286</v>
      </c>
      <c r="J963" s="599">
        <f t="shared" si="57"/>
        <v>45253</v>
      </c>
      <c r="K963" s="599" t="s">
        <v>227</v>
      </c>
      <c r="L963" s="598" t="s">
        <v>8095</v>
      </c>
    </row>
    <row r="964" spans="1:13" x14ac:dyDescent="0.2">
      <c r="A964" s="597" t="s">
        <v>216</v>
      </c>
      <c r="B964" s="597" t="s">
        <v>526</v>
      </c>
      <c r="C964" s="598" t="s">
        <v>8015</v>
      </c>
      <c r="D964" s="599">
        <v>45253</v>
      </c>
      <c r="E964" s="599"/>
      <c r="F964" s="600">
        <f t="shared" si="59"/>
        <v>0</v>
      </c>
      <c r="G964" s="584">
        <v>1</v>
      </c>
      <c r="H964" s="594">
        <f t="shared" si="58"/>
        <v>1</v>
      </c>
      <c r="I964" s="601">
        <v>0</v>
      </c>
      <c r="J964" s="599">
        <f t="shared" si="57"/>
        <v>45253</v>
      </c>
      <c r="K964" s="599" t="s">
        <v>227</v>
      </c>
      <c r="L964" s="598" t="s">
        <v>8094</v>
      </c>
    </row>
    <row r="965" spans="1:13" x14ac:dyDescent="0.2">
      <c r="A965" s="597" t="s">
        <v>216</v>
      </c>
      <c r="B965" s="597" t="s">
        <v>221</v>
      </c>
      <c r="C965" s="598" t="s">
        <v>8014</v>
      </c>
      <c r="D965" s="599">
        <v>45253</v>
      </c>
      <c r="E965" s="599"/>
      <c r="F965" s="600">
        <f t="shared" si="59"/>
        <v>0</v>
      </c>
      <c r="G965" s="584">
        <v>1</v>
      </c>
      <c r="H965" s="594">
        <f t="shared" si="58"/>
        <v>1</v>
      </c>
      <c r="I965" s="601">
        <v>0</v>
      </c>
      <c r="J965" s="599">
        <f t="shared" si="57"/>
        <v>45253</v>
      </c>
      <c r="K965" s="599" t="s">
        <v>227</v>
      </c>
      <c r="L965" s="598" t="s">
        <v>8093</v>
      </c>
    </row>
    <row r="966" spans="1:13" x14ac:dyDescent="0.2">
      <c r="A966" s="136" t="s">
        <v>216</v>
      </c>
      <c r="B966" s="136" t="s">
        <v>1451</v>
      </c>
      <c r="C966" s="592" t="s">
        <v>8210</v>
      </c>
      <c r="D966" s="590">
        <v>45257</v>
      </c>
      <c r="F966" s="596">
        <f t="shared" si="59"/>
        <v>0</v>
      </c>
      <c r="G966" s="584">
        <v>0</v>
      </c>
      <c r="H966" s="594">
        <f t="shared" si="58"/>
        <v>1</v>
      </c>
      <c r="I966" s="591">
        <v>103723.86</v>
      </c>
      <c r="J966" s="590">
        <f t="shared" si="57"/>
        <v>45257</v>
      </c>
      <c r="K966" s="590" t="s">
        <v>227</v>
      </c>
      <c r="L966" s="592" t="s">
        <v>8248</v>
      </c>
      <c r="M966" s="609" t="s">
        <v>8000</v>
      </c>
    </row>
    <row r="967" spans="1:13" x14ac:dyDescent="0.2">
      <c r="A967" s="136" t="s">
        <v>216</v>
      </c>
      <c r="B967" s="136" t="s">
        <v>1451</v>
      </c>
      <c r="C967" s="592" t="s">
        <v>11839</v>
      </c>
      <c r="D967" s="590">
        <v>45266</v>
      </c>
      <c r="F967" s="596">
        <f t="shared" si="59"/>
        <v>0</v>
      </c>
      <c r="G967" s="584">
        <v>0</v>
      </c>
      <c r="H967" s="594">
        <f t="shared" si="58"/>
        <v>1</v>
      </c>
      <c r="I967" s="591">
        <v>67363.620999999999</v>
      </c>
      <c r="J967" s="590">
        <f>D967</f>
        <v>45266</v>
      </c>
      <c r="K967" s="590" t="s">
        <v>227</v>
      </c>
      <c r="L967" s="592" t="s">
        <v>11876</v>
      </c>
      <c r="M967" s="609" t="s">
        <v>8000</v>
      </c>
    </row>
    <row r="968" spans="1:13" x14ac:dyDescent="0.2">
      <c r="A968" s="136" t="s">
        <v>216</v>
      </c>
      <c r="B968" s="136" t="s">
        <v>295</v>
      </c>
      <c r="C968" s="592" t="s">
        <v>8207</v>
      </c>
      <c r="D968" s="590">
        <v>45259</v>
      </c>
      <c r="F968" s="596">
        <f t="shared" si="59"/>
        <v>0</v>
      </c>
      <c r="G968" s="584">
        <v>0</v>
      </c>
      <c r="H968" s="594">
        <f t="shared" si="58"/>
        <v>1</v>
      </c>
      <c r="I968" s="591">
        <v>83460.186000000002</v>
      </c>
      <c r="J968" s="590">
        <v>45274</v>
      </c>
      <c r="K968" s="590" t="s">
        <v>227</v>
      </c>
      <c r="L968" s="592" t="s">
        <v>8245</v>
      </c>
      <c r="M968" s="609" t="s">
        <v>8000</v>
      </c>
    </row>
    <row r="969" spans="1:13" x14ac:dyDescent="0.2">
      <c r="A969" s="136" t="s">
        <v>216</v>
      </c>
      <c r="B969" s="136" t="s">
        <v>295</v>
      </c>
      <c r="C969" s="592" t="s">
        <v>8189</v>
      </c>
      <c r="D969" s="590">
        <v>45261</v>
      </c>
      <c r="F969" s="596">
        <f t="shared" si="59"/>
        <v>0</v>
      </c>
      <c r="G969" s="584">
        <v>0</v>
      </c>
      <c r="H969" s="594">
        <f t="shared" si="58"/>
        <v>1</v>
      </c>
      <c r="I969" s="591">
        <v>84737.482000000004</v>
      </c>
      <c r="J969" s="590">
        <v>45275</v>
      </c>
      <c r="K969" s="590" t="s">
        <v>227</v>
      </c>
      <c r="L969" s="592" t="s">
        <v>8228</v>
      </c>
      <c r="M969" s="609" t="s">
        <v>8000</v>
      </c>
    </row>
    <row r="970" spans="1:13" x14ac:dyDescent="0.2">
      <c r="A970" s="136" t="s">
        <v>216</v>
      </c>
      <c r="B970" s="136" t="s">
        <v>8149</v>
      </c>
      <c r="C970" s="592" t="s">
        <v>8188</v>
      </c>
      <c r="D970" s="590">
        <v>45261</v>
      </c>
      <c r="F970" s="596">
        <f t="shared" si="59"/>
        <v>0</v>
      </c>
      <c r="G970" s="584">
        <v>0</v>
      </c>
      <c r="H970" s="594">
        <f t="shared" si="58"/>
        <v>1</v>
      </c>
      <c r="I970" s="591">
        <v>29851.687999999998</v>
      </c>
      <c r="J970" s="590">
        <f>+D970</f>
        <v>45261</v>
      </c>
      <c r="K970" s="590" t="s">
        <v>227</v>
      </c>
      <c r="L970" s="592" t="s">
        <v>8227</v>
      </c>
      <c r="M970" s="609" t="s">
        <v>8000</v>
      </c>
    </row>
    <row r="971" spans="1:13" x14ac:dyDescent="0.2">
      <c r="A971" s="136" t="s">
        <v>216</v>
      </c>
      <c r="B971" s="136" t="s">
        <v>8149</v>
      </c>
      <c r="C971" s="592" t="s">
        <v>12507</v>
      </c>
      <c r="D971" s="590">
        <v>45271</v>
      </c>
      <c r="F971" s="596">
        <f t="shared" si="59"/>
        <v>0</v>
      </c>
      <c r="G971" s="584">
        <v>0</v>
      </c>
      <c r="H971" s="594">
        <f t="shared" si="58"/>
        <v>1</v>
      </c>
      <c r="I971" s="591">
        <v>41129.64</v>
      </c>
      <c r="J971" s="590">
        <f>D971</f>
        <v>45271</v>
      </c>
      <c r="K971" s="590" t="s">
        <v>227</v>
      </c>
      <c r="L971" s="592" t="s">
        <v>12652</v>
      </c>
    </row>
    <row r="972" spans="1:13" x14ac:dyDescent="0.2">
      <c r="A972" s="136" t="s">
        <v>216</v>
      </c>
      <c r="B972" s="136" t="s">
        <v>1337</v>
      </c>
      <c r="C972" s="592" t="s">
        <v>12450</v>
      </c>
      <c r="D972" s="590">
        <v>45275</v>
      </c>
      <c r="F972" s="596">
        <f t="shared" si="59"/>
        <v>0</v>
      </c>
      <c r="G972" s="584">
        <v>0</v>
      </c>
      <c r="H972" s="594">
        <f t="shared" si="58"/>
        <v>1</v>
      </c>
      <c r="I972" s="591">
        <v>1492.8420000000001</v>
      </c>
      <c r="J972" s="590">
        <f>D972</f>
        <v>45275</v>
      </c>
      <c r="K972" s="590" t="s">
        <v>227</v>
      </c>
      <c r="L972" s="592" t="s">
        <v>12600</v>
      </c>
    </row>
    <row r="973" spans="1:13" x14ac:dyDescent="0.2">
      <c r="A973" s="136" t="s">
        <v>216</v>
      </c>
      <c r="B973" s="136" t="s">
        <v>8147</v>
      </c>
      <c r="C973" s="592" t="s">
        <v>8011</v>
      </c>
      <c r="D973" s="590">
        <v>45253</v>
      </c>
      <c r="F973" s="596">
        <f t="shared" si="59"/>
        <v>0</v>
      </c>
      <c r="G973" s="584">
        <v>0</v>
      </c>
      <c r="H973" s="594">
        <f t="shared" si="58"/>
        <v>1</v>
      </c>
      <c r="I973" s="591">
        <v>614.53499999999997</v>
      </c>
      <c r="J973" s="590">
        <f t="shared" ref="J973:J984" si="60">+D973</f>
        <v>45253</v>
      </c>
      <c r="K973" s="590" t="s">
        <v>227</v>
      </c>
      <c r="L973" s="592" t="s">
        <v>8090</v>
      </c>
    </row>
    <row r="974" spans="1:13" x14ac:dyDescent="0.2">
      <c r="A974" s="136" t="s">
        <v>216</v>
      </c>
      <c r="B974" s="136" t="s">
        <v>385</v>
      </c>
      <c r="C974" s="592" t="s">
        <v>8010</v>
      </c>
      <c r="D974" s="590">
        <v>45253</v>
      </c>
      <c r="F974" s="596">
        <f t="shared" si="59"/>
        <v>0</v>
      </c>
      <c r="G974" s="584">
        <v>0</v>
      </c>
      <c r="H974" s="594">
        <f t="shared" si="58"/>
        <v>1</v>
      </c>
      <c r="I974" s="591">
        <v>386.5</v>
      </c>
      <c r="J974" s="590">
        <f t="shared" si="60"/>
        <v>45253</v>
      </c>
      <c r="K974" s="590" t="s">
        <v>227</v>
      </c>
      <c r="L974" s="592" t="s">
        <v>8089</v>
      </c>
    </row>
    <row r="975" spans="1:13" x14ac:dyDescent="0.2">
      <c r="A975" s="136" t="s">
        <v>216</v>
      </c>
      <c r="B975" s="136" t="s">
        <v>2095</v>
      </c>
      <c r="C975" s="592" t="s">
        <v>8009</v>
      </c>
      <c r="D975" s="590">
        <v>45253</v>
      </c>
      <c r="F975" s="596">
        <f t="shared" si="59"/>
        <v>0</v>
      </c>
      <c r="G975" s="584">
        <v>0</v>
      </c>
      <c r="H975" s="594">
        <f t="shared" si="58"/>
        <v>1</v>
      </c>
      <c r="I975" s="591">
        <v>4012.433</v>
      </c>
      <c r="J975" s="590">
        <f t="shared" si="60"/>
        <v>45253</v>
      </c>
      <c r="K975" s="590" t="s">
        <v>227</v>
      </c>
      <c r="L975" s="592" t="s">
        <v>8088</v>
      </c>
    </row>
    <row r="976" spans="1:13" x14ac:dyDescent="0.2">
      <c r="A976" s="136" t="s">
        <v>216</v>
      </c>
      <c r="B976" s="136" t="s">
        <v>295</v>
      </c>
      <c r="C976" s="592" t="s">
        <v>8008</v>
      </c>
      <c r="D976" s="590">
        <v>45253</v>
      </c>
      <c r="F976" s="596">
        <f t="shared" si="59"/>
        <v>0</v>
      </c>
      <c r="G976" s="584">
        <v>0</v>
      </c>
      <c r="H976" s="594">
        <f t="shared" si="58"/>
        <v>1</v>
      </c>
      <c r="I976" s="591">
        <v>79426.135999999999</v>
      </c>
      <c r="J976" s="590">
        <f t="shared" si="60"/>
        <v>45253</v>
      </c>
      <c r="K976" s="590" t="s">
        <v>227</v>
      </c>
      <c r="L976" s="592" t="s">
        <v>8087</v>
      </c>
      <c r="M976" s="609" t="s">
        <v>8000</v>
      </c>
    </row>
    <row r="977" spans="1:13" x14ac:dyDescent="0.2">
      <c r="A977" s="136" t="s">
        <v>216</v>
      </c>
      <c r="B977" s="136" t="s">
        <v>580</v>
      </c>
      <c r="C977" s="592" t="s">
        <v>8007</v>
      </c>
      <c r="D977" s="590">
        <v>45253</v>
      </c>
      <c r="F977" s="596">
        <f t="shared" si="59"/>
        <v>0</v>
      </c>
      <c r="G977" s="584">
        <v>0</v>
      </c>
      <c r="H977" s="594">
        <f t="shared" si="58"/>
        <v>1</v>
      </c>
      <c r="I977" s="591">
        <v>16075.977000000001</v>
      </c>
      <c r="J977" s="590">
        <f t="shared" si="60"/>
        <v>45253</v>
      </c>
      <c r="K977" s="590" t="s">
        <v>227</v>
      </c>
      <c r="L977" s="592" t="s">
        <v>8086</v>
      </c>
      <c r="M977" s="609" t="s">
        <v>8000</v>
      </c>
    </row>
    <row r="978" spans="1:13" x14ac:dyDescent="0.2">
      <c r="A978" s="136" t="s">
        <v>216</v>
      </c>
      <c r="B978" s="136" t="s">
        <v>385</v>
      </c>
      <c r="C978" s="592" t="s">
        <v>8006</v>
      </c>
      <c r="D978" s="590">
        <v>45253</v>
      </c>
      <c r="F978" s="596">
        <f t="shared" si="59"/>
        <v>0</v>
      </c>
      <c r="G978" s="584">
        <v>0</v>
      </c>
      <c r="H978" s="594">
        <f t="shared" si="58"/>
        <v>1</v>
      </c>
      <c r="I978" s="591">
        <v>360</v>
      </c>
      <c r="J978" s="590">
        <f t="shared" si="60"/>
        <v>45253</v>
      </c>
      <c r="K978" s="590" t="s">
        <v>227</v>
      </c>
      <c r="L978" s="592" t="s">
        <v>8085</v>
      </c>
    </row>
    <row r="979" spans="1:13" x14ac:dyDescent="0.2">
      <c r="A979" s="136" t="s">
        <v>216</v>
      </c>
      <c r="B979" s="136" t="s">
        <v>8146</v>
      </c>
      <c r="C979" s="592" t="s">
        <v>8005</v>
      </c>
      <c r="D979" s="590">
        <v>45253</v>
      </c>
      <c r="F979" s="596">
        <f t="shared" si="59"/>
        <v>0</v>
      </c>
      <c r="G979" s="584">
        <v>0</v>
      </c>
      <c r="H979" s="594">
        <f t="shared" si="58"/>
        <v>1</v>
      </c>
      <c r="I979" s="591">
        <v>2952.7420000000002</v>
      </c>
      <c r="J979" s="590">
        <f t="shared" si="60"/>
        <v>45253</v>
      </c>
      <c r="K979" s="590" t="s">
        <v>227</v>
      </c>
      <c r="L979" s="592" t="s">
        <v>8084</v>
      </c>
    </row>
    <row r="980" spans="1:13" x14ac:dyDescent="0.2">
      <c r="A980" s="136" t="s">
        <v>216</v>
      </c>
      <c r="B980" s="136" t="s">
        <v>2083</v>
      </c>
      <c r="C980" s="592" t="s">
        <v>8004</v>
      </c>
      <c r="D980" s="590">
        <v>45253</v>
      </c>
      <c r="F980" s="596">
        <f t="shared" si="59"/>
        <v>0</v>
      </c>
      <c r="G980" s="584">
        <v>0</v>
      </c>
      <c r="H980" s="594">
        <f t="shared" si="58"/>
        <v>1</v>
      </c>
      <c r="I980" s="591">
        <v>50</v>
      </c>
      <c r="J980" s="590">
        <f t="shared" si="60"/>
        <v>45253</v>
      </c>
      <c r="K980" s="590" t="s">
        <v>227</v>
      </c>
      <c r="L980" s="592" t="s">
        <v>8083</v>
      </c>
    </row>
    <row r="981" spans="1:13" x14ac:dyDescent="0.2">
      <c r="A981" s="136" t="s">
        <v>216</v>
      </c>
      <c r="B981" s="136" t="s">
        <v>1205</v>
      </c>
      <c r="C981" s="592" t="s">
        <v>8003</v>
      </c>
      <c r="D981" s="590">
        <v>45253</v>
      </c>
      <c r="F981" s="596">
        <f t="shared" si="59"/>
        <v>0</v>
      </c>
      <c r="G981" s="584">
        <v>0</v>
      </c>
      <c r="H981" s="594">
        <f t="shared" si="58"/>
        <v>1</v>
      </c>
      <c r="I981" s="591">
        <v>619.9</v>
      </c>
      <c r="J981" s="590">
        <f t="shared" si="60"/>
        <v>45253</v>
      </c>
      <c r="K981" s="590" t="s">
        <v>227</v>
      </c>
      <c r="L981" s="592" t="s">
        <v>8082</v>
      </c>
    </row>
    <row r="982" spans="1:13" x14ac:dyDescent="0.2">
      <c r="A982" s="136" t="s">
        <v>216</v>
      </c>
      <c r="B982" s="136" t="s">
        <v>538</v>
      </c>
      <c r="C982" s="592" t="s">
        <v>8002</v>
      </c>
      <c r="D982" s="590">
        <v>45253</v>
      </c>
      <c r="F982" s="596">
        <f t="shared" si="59"/>
        <v>0</v>
      </c>
      <c r="G982" s="584">
        <v>0</v>
      </c>
      <c r="H982" s="594">
        <f t="shared" si="58"/>
        <v>1</v>
      </c>
      <c r="I982" s="591">
        <v>179.5</v>
      </c>
      <c r="J982" s="590">
        <f t="shared" si="60"/>
        <v>45253</v>
      </c>
      <c r="K982" s="590" t="s">
        <v>227</v>
      </c>
      <c r="L982" s="592" t="s">
        <v>8081</v>
      </c>
    </row>
    <row r="983" spans="1:13" x14ac:dyDescent="0.2">
      <c r="A983" s="136" t="s">
        <v>216</v>
      </c>
      <c r="B983" s="136" t="s">
        <v>320</v>
      </c>
      <c r="C983" s="592" t="s">
        <v>8212</v>
      </c>
      <c r="D983" s="590">
        <v>45257</v>
      </c>
      <c r="F983" s="596">
        <f t="shared" si="59"/>
        <v>0</v>
      </c>
      <c r="G983" s="584">
        <v>0</v>
      </c>
      <c r="H983" s="594">
        <f t="shared" si="58"/>
        <v>1</v>
      </c>
      <c r="I983" s="591">
        <v>2947.8510000000001</v>
      </c>
      <c r="J983" s="590">
        <f t="shared" si="60"/>
        <v>45257</v>
      </c>
      <c r="K983" s="590" t="s">
        <v>227</v>
      </c>
      <c r="L983" s="592" t="s">
        <v>8250</v>
      </c>
    </row>
    <row r="984" spans="1:13" x14ac:dyDescent="0.2">
      <c r="A984" s="136" t="s">
        <v>216</v>
      </c>
      <c r="B984" s="136" t="s">
        <v>2069</v>
      </c>
      <c r="C984" s="592" t="s">
        <v>8206</v>
      </c>
      <c r="D984" s="590">
        <v>45260</v>
      </c>
      <c r="F984" s="596">
        <f t="shared" si="59"/>
        <v>0</v>
      </c>
      <c r="G984" s="584">
        <v>0</v>
      </c>
      <c r="H984" s="594">
        <f t="shared" si="58"/>
        <v>1</v>
      </c>
      <c r="I984" s="591">
        <v>13955</v>
      </c>
      <c r="J984" s="590">
        <f t="shared" si="60"/>
        <v>45260</v>
      </c>
      <c r="K984" s="590" t="s">
        <v>227</v>
      </c>
      <c r="L984" s="592" t="s">
        <v>8244</v>
      </c>
    </row>
    <row r="985" spans="1:13" x14ac:dyDescent="0.2">
      <c r="A985" s="597" t="s">
        <v>216</v>
      </c>
      <c r="B985" s="597" t="s">
        <v>1324</v>
      </c>
      <c r="C985" s="598" t="s">
        <v>11857</v>
      </c>
      <c r="D985" s="599">
        <v>45264</v>
      </c>
      <c r="E985" s="599">
        <v>45265</v>
      </c>
      <c r="F985" s="600">
        <f t="shared" si="59"/>
        <v>0</v>
      </c>
      <c r="G985" s="584">
        <v>1</v>
      </c>
      <c r="H985" s="594">
        <f t="shared" si="58"/>
        <v>0</v>
      </c>
      <c r="I985" s="601">
        <v>0</v>
      </c>
      <c r="J985" s="599">
        <f>D985</f>
        <v>45264</v>
      </c>
      <c r="K985" s="599" t="s">
        <v>227</v>
      </c>
      <c r="L985" s="598" t="s">
        <v>11894</v>
      </c>
    </row>
    <row r="986" spans="1:13" x14ac:dyDescent="0.2">
      <c r="A986" s="597" t="s">
        <v>216</v>
      </c>
      <c r="B986" s="597" t="s">
        <v>1324</v>
      </c>
      <c r="C986" s="598" t="s">
        <v>11856</v>
      </c>
      <c r="D986" s="599">
        <v>45264</v>
      </c>
      <c r="E986" s="599">
        <v>45265</v>
      </c>
      <c r="F986" s="600">
        <f t="shared" si="59"/>
        <v>0</v>
      </c>
      <c r="G986" s="584">
        <v>0</v>
      </c>
      <c r="H986" s="594">
        <f t="shared" si="58"/>
        <v>0</v>
      </c>
      <c r="I986" s="601">
        <v>629.32000000000005</v>
      </c>
      <c r="J986" s="599">
        <f>D986</f>
        <v>45264</v>
      </c>
      <c r="K986" s="599" t="s">
        <v>227</v>
      </c>
      <c r="L986" s="598" t="s">
        <v>11893</v>
      </c>
    </row>
    <row r="987" spans="1:13" x14ac:dyDescent="0.2">
      <c r="A987" s="597" t="s">
        <v>216</v>
      </c>
      <c r="B987" s="597" t="s">
        <v>221</v>
      </c>
      <c r="C987" s="598" t="s">
        <v>11854</v>
      </c>
      <c r="D987" s="599">
        <v>45264</v>
      </c>
      <c r="E987" s="599">
        <v>45265</v>
      </c>
      <c r="F987" s="600">
        <f t="shared" si="59"/>
        <v>0</v>
      </c>
      <c r="G987" s="584">
        <v>0</v>
      </c>
      <c r="H987" s="594">
        <f t="shared" si="58"/>
        <v>0</v>
      </c>
      <c r="I987" s="601">
        <v>422.59</v>
      </c>
      <c r="J987" s="599">
        <f>D987</f>
        <v>45264</v>
      </c>
      <c r="K987" s="599" t="s">
        <v>227</v>
      </c>
      <c r="L987" s="598" t="s">
        <v>11891</v>
      </c>
    </row>
    <row r="988" spans="1:13" x14ac:dyDescent="0.2">
      <c r="A988" s="597" t="s">
        <v>216</v>
      </c>
      <c r="B988" s="597" t="s">
        <v>416</v>
      </c>
      <c r="C988" s="598" t="s">
        <v>11855</v>
      </c>
      <c r="D988" s="599">
        <v>45264</v>
      </c>
      <c r="E988" s="599">
        <v>45265</v>
      </c>
      <c r="F988" s="600">
        <f t="shared" si="59"/>
        <v>0</v>
      </c>
      <c r="G988" s="584">
        <v>0</v>
      </c>
      <c r="H988" s="594">
        <f t="shared" si="58"/>
        <v>0</v>
      </c>
      <c r="I988" s="601">
        <v>105.72</v>
      </c>
      <c r="J988" s="599">
        <f>D988</f>
        <v>45264</v>
      </c>
      <c r="K988" s="599" t="s">
        <v>227</v>
      </c>
      <c r="L988" s="598" t="s">
        <v>11892</v>
      </c>
    </row>
    <row r="989" spans="1:13" x14ac:dyDescent="0.2">
      <c r="A989" s="136" t="s">
        <v>216</v>
      </c>
      <c r="B989" s="136" t="s">
        <v>602</v>
      </c>
      <c r="C989" s="592" t="s">
        <v>8211</v>
      </c>
      <c r="D989" s="590">
        <v>45257</v>
      </c>
      <c r="F989" s="596">
        <f t="shared" si="59"/>
        <v>0</v>
      </c>
      <c r="G989" s="584">
        <v>0</v>
      </c>
      <c r="H989" s="594">
        <f t="shared" si="58"/>
        <v>1</v>
      </c>
      <c r="I989" s="591">
        <v>45394.125999999997</v>
      </c>
      <c r="J989" s="590">
        <f t="shared" ref="J989:J997" si="61">+D989</f>
        <v>45257</v>
      </c>
      <c r="K989" s="590" t="s">
        <v>227</v>
      </c>
      <c r="L989" s="592" t="s">
        <v>8249</v>
      </c>
      <c r="M989" s="609" t="s">
        <v>8000</v>
      </c>
    </row>
    <row r="990" spans="1:13" x14ac:dyDescent="0.2">
      <c r="A990" s="136" t="s">
        <v>216</v>
      </c>
      <c r="B990" s="136" t="s">
        <v>602</v>
      </c>
      <c r="C990" s="592" t="s">
        <v>8208</v>
      </c>
      <c r="D990" s="590">
        <v>45259</v>
      </c>
      <c r="F990" s="596">
        <f t="shared" si="59"/>
        <v>0</v>
      </c>
      <c r="G990" s="584">
        <v>0</v>
      </c>
      <c r="H990" s="594">
        <f t="shared" si="58"/>
        <v>1</v>
      </c>
      <c r="I990" s="591">
        <v>25854.395</v>
      </c>
      <c r="J990" s="590">
        <f t="shared" si="61"/>
        <v>45259</v>
      </c>
      <c r="K990" s="590" t="s">
        <v>227</v>
      </c>
      <c r="L990" s="592" t="s">
        <v>8246</v>
      </c>
      <c r="M990" s="609" t="s">
        <v>8000</v>
      </c>
    </row>
    <row r="991" spans="1:13" x14ac:dyDescent="0.2">
      <c r="A991" s="136" t="s">
        <v>216</v>
      </c>
      <c r="B991" s="136" t="s">
        <v>385</v>
      </c>
      <c r="C991" s="592" t="s">
        <v>8209</v>
      </c>
      <c r="D991" s="590">
        <v>45257</v>
      </c>
      <c r="F991" s="596">
        <f t="shared" si="59"/>
        <v>0</v>
      </c>
      <c r="G991" s="584">
        <v>0</v>
      </c>
      <c r="H991" s="594">
        <f t="shared" si="58"/>
        <v>1</v>
      </c>
      <c r="I991" s="591">
        <v>916</v>
      </c>
      <c r="J991" s="590">
        <f t="shared" si="61"/>
        <v>45257</v>
      </c>
      <c r="K991" s="590" t="s">
        <v>227</v>
      </c>
      <c r="L991" s="592" t="s">
        <v>8247</v>
      </c>
    </row>
    <row r="992" spans="1:13" x14ac:dyDescent="0.2">
      <c r="A992" s="136" t="s">
        <v>216</v>
      </c>
      <c r="B992" s="136" t="s">
        <v>602</v>
      </c>
      <c r="C992" s="592" t="s">
        <v>8203</v>
      </c>
      <c r="D992" s="590">
        <v>45261</v>
      </c>
      <c r="F992" s="596">
        <f t="shared" si="59"/>
        <v>0</v>
      </c>
      <c r="G992" s="584">
        <v>0</v>
      </c>
      <c r="H992" s="594">
        <f t="shared" si="58"/>
        <v>1</v>
      </c>
      <c r="I992" s="591">
        <v>26505.06</v>
      </c>
      <c r="J992" s="590">
        <f t="shared" si="61"/>
        <v>45261</v>
      </c>
      <c r="K992" s="590" t="s">
        <v>227</v>
      </c>
      <c r="L992" s="592" t="s">
        <v>8241</v>
      </c>
      <c r="M992" s="609" t="s">
        <v>8000</v>
      </c>
    </row>
    <row r="993" spans="1:12" x14ac:dyDescent="0.2">
      <c r="A993" s="136" t="s">
        <v>216</v>
      </c>
      <c r="B993" s="136" t="s">
        <v>630</v>
      </c>
      <c r="C993" s="592" t="s">
        <v>8202</v>
      </c>
      <c r="D993" s="590">
        <v>45261</v>
      </c>
      <c r="F993" s="596">
        <f t="shared" si="59"/>
        <v>852.29399999999998</v>
      </c>
      <c r="G993" s="584">
        <v>1</v>
      </c>
      <c r="H993" s="594">
        <f t="shared" si="58"/>
        <v>1</v>
      </c>
      <c r="I993" s="591">
        <v>852.29399999999998</v>
      </c>
      <c r="J993" s="590">
        <f t="shared" si="61"/>
        <v>45261</v>
      </c>
      <c r="K993" s="590" t="s">
        <v>227</v>
      </c>
      <c r="L993" s="592" t="s">
        <v>8240</v>
      </c>
    </row>
    <row r="994" spans="1:12" x14ac:dyDescent="0.2">
      <c r="A994" s="136" t="s">
        <v>216</v>
      </c>
      <c r="B994" s="136" t="s">
        <v>2095</v>
      </c>
      <c r="C994" s="592" t="s">
        <v>8200</v>
      </c>
      <c r="D994" s="590">
        <v>45261</v>
      </c>
      <c r="F994" s="596">
        <f t="shared" si="59"/>
        <v>0</v>
      </c>
      <c r="G994" s="584">
        <v>0</v>
      </c>
      <c r="H994" s="594">
        <f t="shared" si="58"/>
        <v>1</v>
      </c>
      <c r="I994" s="591">
        <v>22132.109</v>
      </c>
      <c r="J994" s="590">
        <f t="shared" si="61"/>
        <v>45261</v>
      </c>
      <c r="K994" s="590" t="s">
        <v>227</v>
      </c>
      <c r="L994" s="592" t="s">
        <v>8239</v>
      </c>
    </row>
    <row r="995" spans="1:12" x14ac:dyDescent="0.2">
      <c r="A995" s="136" t="s">
        <v>216</v>
      </c>
      <c r="B995" s="136" t="s">
        <v>2091</v>
      </c>
      <c r="C995" s="592" t="s">
        <v>8199</v>
      </c>
      <c r="D995" s="590">
        <v>45261</v>
      </c>
      <c r="F995" s="596">
        <f t="shared" si="59"/>
        <v>0</v>
      </c>
      <c r="G995" s="584">
        <v>0</v>
      </c>
      <c r="H995" s="594">
        <f t="shared" si="58"/>
        <v>1</v>
      </c>
      <c r="I995" s="591">
        <v>3467.5740000000001</v>
      </c>
      <c r="J995" s="590">
        <f t="shared" si="61"/>
        <v>45261</v>
      </c>
      <c r="K995" s="590" t="s">
        <v>227</v>
      </c>
      <c r="L995" s="592" t="s">
        <v>8238</v>
      </c>
    </row>
    <row r="996" spans="1:12" x14ac:dyDescent="0.2">
      <c r="A996" s="136" t="s">
        <v>216</v>
      </c>
      <c r="B996" s="136" t="s">
        <v>2748</v>
      </c>
      <c r="C996" s="592" t="s">
        <v>8198</v>
      </c>
      <c r="D996" s="590">
        <v>45261</v>
      </c>
      <c r="F996" s="596">
        <f t="shared" si="59"/>
        <v>147.37</v>
      </c>
      <c r="G996" s="584">
        <v>1</v>
      </c>
      <c r="H996" s="594">
        <f t="shared" si="58"/>
        <v>1</v>
      </c>
      <c r="I996" s="591">
        <v>147.37</v>
      </c>
      <c r="J996" s="590">
        <f t="shared" si="61"/>
        <v>45261</v>
      </c>
      <c r="K996" s="590" t="s">
        <v>227</v>
      </c>
      <c r="L996" s="592" t="s">
        <v>8237</v>
      </c>
    </row>
    <row r="997" spans="1:12" x14ac:dyDescent="0.2">
      <c r="A997" s="136" t="s">
        <v>216</v>
      </c>
      <c r="B997" s="136" t="s">
        <v>385</v>
      </c>
      <c r="C997" s="592" t="s">
        <v>8197</v>
      </c>
      <c r="D997" s="590">
        <v>45261</v>
      </c>
      <c r="F997" s="596">
        <f t="shared" si="59"/>
        <v>0</v>
      </c>
      <c r="G997" s="584">
        <v>0</v>
      </c>
      <c r="H997" s="594">
        <f t="shared" si="58"/>
        <v>1</v>
      </c>
      <c r="I997" s="591">
        <v>400</v>
      </c>
      <c r="J997" s="590">
        <f t="shared" si="61"/>
        <v>45261</v>
      </c>
      <c r="K997" s="590" t="s">
        <v>227</v>
      </c>
      <c r="L997" s="592" t="s">
        <v>8236</v>
      </c>
    </row>
    <row r="998" spans="1:12" x14ac:dyDescent="0.2">
      <c r="A998" s="136" t="s">
        <v>216</v>
      </c>
      <c r="B998" s="136" t="s">
        <v>1453</v>
      </c>
      <c r="C998" s="592" t="s">
        <v>12454</v>
      </c>
      <c r="D998" s="590">
        <v>45273</v>
      </c>
      <c r="F998" s="596">
        <f t="shared" si="59"/>
        <v>1229.184</v>
      </c>
      <c r="G998" s="584">
        <v>1</v>
      </c>
      <c r="H998" s="594">
        <f t="shared" si="58"/>
        <v>1</v>
      </c>
      <c r="I998" s="591">
        <v>1229.184</v>
      </c>
      <c r="J998" s="590">
        <f t="shared" ref="J998:J1029" si="62">D998</f>
        <v>45273</v>
      </c>
      <c r="K998" s="590" t="s">
        <v>227</v>
      </c>
      <c r="L998" s="592" t="s">
        <v>12604</v>
      </c>
    </row>
    <row r="999" spans="1:12" x14ac:dyDescent="0.2">
      <c r="A999" s="136" t="s">
        <v>216</v>
      </c>
      <c r="B999" s="136" t="s">
        <v>12666</v>
      </c>
      <c r="C999" s="592" t="s">
        <v>12464</v>
      </c>
      <c r="D999" s="590">
        <v>45273</v>
      </c>
      <c r="F999" s="596">
        <f t="shared" si="59"/>
        <v>1767.15</v>
      </c>
      <c r="G999" s="584">
        <v>1</v>
      </c>
      <c r="H999" s="594">
        <f t="shared" si="58"/>
        <v>1</v>
      </c>
      <c r="I999" s="591">
        <v>1767.15</v>
      </c>
      <c r="J999" s="590">
        <f t="shared" si="62"/>
        <v>45273</v>
      </c>
      <c r="K999" s="590" t="s">
        <v>227</v>
      </c>
      <c r="L999" s="592" t="s">
        <v>12612</v>
      </c>
    </row>
    <row r="1000" spans="1:12" x14ac:dyDescent="0.2">
      <c r="A1000" s="136" t="s">
        <v>216</v>
      </c>
      <c r="B1000" s="136" t="s">
        <v>1275</v>
      </c>
      <c r="C1000" s="592" t="s">
        <v>12453</v>
      </c>
      <c r="D1000" s="590">
        <v>45273</v>
      </c>
      <c r="F1000" s="596">
        <f t="shared" si="59"/>
        <v>4476.78</v>
      </c>
      <c r="G1000" s="584">
        <v>1</v>
      </c>
      <c r="H1000" s="594">
        <f t="shared" si="58"/>
        <v>1</v>
      </c>
      <c r="I1000" s="591">
        <v>4476.78</v>
      </c>
      <c r="J1000" s="590">
        <f t="shared" si="62"/>
        <v>45273</v>
      </c>
      <c r="K1000" s="590" t="s">
        <v>227</v>
      </c>
      <c r="L1000" s="592" t="s">
        <v>12603</v>
      </c>
    </row>
    <row r="1001" spans="1:12" x14ac:dyDescent="0.2">
      <c r="A1001" s="136" t="s">
        <v>216</v>
      </c>
      <c r="B1001" s="136" t="s">
        <v>1204</v>
      </c>
      <c r="C1001" s="592" t="s">
        <v>12463</v>
      </c>
      <c r="D1001" s="590">
        <v>45273</v>
      </c>
      <c r="F1001" s="596">
        <f t="shared" si="59"/>
        <v>0</v>
      </c>
      <c r="G1001" s="584">
        <v>0</v>
      </c>
      <c r="H1001" s="594">
        <f t="shared" si="58"/>
        <v>1</v>
      </c>
      <c r="I1001" s="591">
        <v>391.45</v>
      </c>
      <c r="J1001" s="590">
        <f t="shared" si="62"/>
        <v>45273</v>
      </c>
      <c r="K1001" s="590" t="s">
        <v>227</v>
      </c>
      <c r="L1001" s="592" t="s">
        <v>12611</v>
      </c>
    </row>
    <row r="1002" spans="1:12" x14ac:dyDescent="0.2">
      <c r="A1002" s="136" t="s">
        <v>216</v>
      </c>
      <c r="B1002" s="136" t="s">
        <v>295</v>
      </c>
      <c r="C1002" s="592" t="s">
        <v>12451</v>
      </c>
      <c r="D1002" s="590">
        <v>45275</v>
      </c>
      <c r="F1002" s="596">
        <f t="shared" si="59"/>
        <v>0</v>
      </c>
      <c r="G1002" s="584">
        <v>0</v>
      </c>
      <c r="H1002" s="594">
        <f t="shared" si="58"/>
        <v>1</v>
      </c>
      <c r="I1002" s="591">
        <v>77052.264999999999</v>
      </c>
      <c r="J1002" s="590">
        <f t="shared" si="62"/>
        <v>45275</v>
      </c>
      <c r="K1002" s="590" t="s">
        <v>227</v>
      </c>
      <c r="L1002" s="592" t="s">
        <v>12601</v>
      </c>
    </row>
    <row r="1003" spans="1:12" x14ac:dyDescent="0.2">
      <c r="A1003" s="136" t="s">
        <v>216</v>
      </c>
      <c r="B1003" s="136" t="s">
        <v>2079</v>
      </c>
      <c r="C1003" s="592" t="s">
        <v>12448</v>
      </c>
      <c r="D1003" s="590">
        <v>45275</v>
      </c>
      <c r="F1003" s="596">
        <f t="shared" si="59"/>
        <v>0</v>
      </c>
      <c r="G1003" s="584">
        <v>0</v>
      </c>
      <c r="H1003" s="594">
        <f t="shared" si="58"/>
        <v>1</v>
      </c>
      <c r="I1003" s="591">
        <v>2867.0569999999998</v>
      </c>
      <c r="J1003" s="590">
        <f t="shared" si="62"/>
        <v>45275</v>
      </c>
      <c r="K1003" s="590" t="s">
        <v>227</v>
      </c>
      <c r="L1003" s="592" t="s">
        <v>12598</v>
      </c>
    </row>
    <row r="1004" spans="1:12" x14ac:dyDescent="0.2">
      <c r="A1004" s="136" t="s">
        <v>216</v>
      </c>
      <c r="B1004" s="136" t="s">
        <v>7711</v>
      </c>
      <c r="C1004" s="592" t="s">
        <v>12443</v>
      </c>
      <c r="D1004" s="590">
        <v>45275</v>
      </c>
      <c r="F1004" s="596">
        <f t="shared" si="59"/>
        <v>20452.806</v>
      </c>
      <c r="G1004" s="584">
        <v>1</v>
      </c>
      <c r="H1004" s="594">
        <f t="shared" si="58"/>
        <v>1</v>
      </c>
      <c r="I1004" s="591">
        <v>20452.806</v>
      </c>
      <c r="J1004" s="590">
        <f t="shared" si="62"/>
        <v>45275</v>
      </c>
      <c r="K1004" s="590" t="s">
        <v>227</v>
      </c>
      <c r="L1004" s="592" t="s">
        <v>12594</v>
      </c>
    </row>
    <row r="1005" spans="1:12" x14ac:dyDescent="0.2">
      <c r="A1005" s="136" t="s">
        <v>216</v>
      </c>
      <c r="B1005" s="136" t="s">
        <v>12664</v>
      </c>
      <c r="C1005" s="592" t="s">
        <v>12447</v>
      </c>
      <c r="D1005" s="590">
        <v>45275</v>
      </c>
      <c r="F1005" s="596">
        <f t="shared" si="59"/>
        <v>0</v>
      </c>
      <c r="G1005" s="584">
        <v>0</v>
      </c>
      <c r="H1005" s="594">
        <f t="shared" si="58"/>
        <v>1</v>
      </c>
      <c r="I1005" s="591">
        <v>2279.6120000000001</v>
      </c>
      <c r="J1005" s="590">
        <f t="shared" si="62"/>
        <v>45275</v>
      </c>
      <c r="K1005" s="590" t="s">
        <v>227</v>
      </c>
      <c r="L1005" s="592" t="s">
        <v>12597</v>
      </c>
    </row>
    <row r="1006" spans="1:12" x14ac:dyDescent="0.2">
      <c r="A1006" s="136" t="s">
        <v>216</v>
      </c>
      <c r="B1006" s="136" t="s">
        <v>1277</v>
      </c>
      <c r="C1006" s="592" t="s">
        <v>12441</v>
      </c>
      <c r="D1006" s="590">
        <v>45275</v>
      </c>
      <c r="F1006" s="596">
        <f t="shared" si="59"/>
        <v>1738.6880000000001</v>
      </c>
      <c r="G1006" s="584">
        <v>1</v>
      </c>
      <c r="H1006" s="594">
        <f t="shared" si="58"/>
        <v>1</v>
      </c>
      <c r="I1006" s="591">
        <v>1738.6880000000001</v>
      </c>
      <c r="J1006" s="590">
        <f t="shared" si="62"/>
        <v>45275</v>
      </c>
      <c r="K1006" s="590" t="s">
        <v>227</v>
      </c>
      <c r="L1006" s="592" t="s">
        <v>12593</v>
      </c>
    </row>
    <row r="1007" spans="1:12" x14ac:dyDescent="0.2">
      <c r="A1007" s="136" t="s">
        <v>216</v>
      </c>
      <c r="B1007" s="136" t="s">
        <v>1448</v>
      </c>
      <c r="C1007" s="592" t="s">
        <v>12446</v>
      </c>
      <c r="D1007" s="590">
        <v>45275</v>
      </c>
      <c r="F1007" s="596">
        <f t="shared" si="59"/>
        <v>0</v>
      </c>
      <c r="G1007" s="584">
        <v>0</v>
      </c>
      <c r="H1007" s="594">
        <f t="shared" si="58"/>
        <v>1</v>
      </c>
      <c r="I1007" s="591">
        <v>738.75</v>
      </c>
      <c r="J1007" s="590">
        <f t="shared" si="62"/>
        <v>45275</v>
      </c>
      <c r="K1007" s="590" t="s">
        <v>227</v>
      </c>
      <c r="L1007" s="592" t="s">
        <v>12596</v>
      </c>
    </row>
    <row r="1008" spans="1:12" x14ac:dyDescent="0.2">
      <c r="A1008" s="136" t="s">
        <v>216</v>
      </c>
      <c r="B1008" s="136" t="s">
        <v>1523</v>
      </c>
      <c r="C1008" s="592" t="s">
        <v>12444</v>
      </c>
      <c r="D1008" s="590">
        <v>45275</v>
      </c>
      <c r="F1008" s="596">
        <f t="shared" si="59"/>
        <v>0</v>
      </c>
      <c r="G1008" s="584">
        <v>0</v>
      </c>
      <c r="H1008" s="594">
        <f t="shared" si="58"/>
        <v>1</v>
      </c>
      <c r="I1008" s="591">
        <v>1123.49</v>
      </c>
      <c r="J1008" s="590">
        <f t="shared" si="62"/>
        <v>45275</v>
      </c>
      <c r="K1008" s="590" t="s">
        <v>227</v>
      </c>
      <c r="L1008" s="592" t="s">
        <v>12595</v>
      </c>
    </row>
    <row r="1009" spans="1:12" x14ac:dyDescent="0.2">
      <c r="A1009" s="136" t="s">
        <v>216</v>
      </c>
      <c r="B1009" s="136" t="s">
        <v>580</v>
      </c>
      <c r="C1009" s="592" t="s">
        <v>12440</v>
      </c>
      <c r="D1009" s="590">
        <v>45275</v>
      </c>
      <c r="F1009" s="596">
        <f t="shared" si="59"/>
        <v>14986.422</v>
      </c>
      <c r="G1009" s="584">
        <v>1</v>
      </c>
      <c r="H1009" s="594">
        <f t="shared" si="58"/>
        <v>1</v>
      </c>
      <c r="I1009" s="591">
        <v>14986.422</v>
      </c>
      <c r="J1009" s="590">
        <f t="shared" si="62"/>
        <v>45275</v>
      </c>
      <c r="K1009" s="590" t="s">
        <v>227</v>
      </c>
      <c r="L1009" s="592" t="s">
        <v>12592</v>
      </c>
    </row>
    <row r="1010" spans="1:12" x14ac:dyDescent="0.2">
      <c r="A1010" s="136" t="s">
        <v>216</v>
      </c>
      <c r="B1010" s="136" t="s">
        <v>2076</v>
      </c>
      <c r="C1010" s="592" t="s">
        <v>12439</v>
      </c>
      <c r="D1010" s="590">
        <v>45275</v>
      </c>
      <c r="F1010" s="596">
        <f t="shared" si="59"/>
        <v>676.46799999999996</v>
      </c>
      <c r="G1010" s="584">
        <v>1</v>
      </c>
      <c r="H1010" s="594">
        <f t="shared" si="58"/>
        <v>1</v>
      </c>
      <c r="I1010" s="591">
        <v>676.46799999999996</v>
      </c>
      <c r="J1010" s="590">
        <f t="shared" si="62"/>
        <v>45275</v>
      </c>
      <c r="K1010" s="590" t="s">
        <v>227</v>
      </c>
      <c r="L1010" s="592" t="s">
        <v>12591</v>
      </c>
    </row>
    <row r="1011" spans="1:12" x14ac:dyDescent="0.2">
      <c r="A1011" s="136" t="s">
        <v>216</v>
      </c>
      <c r="B1011" s="136" t="s">
        <v>1445</v>
      </c>
      <c r="C1011" s="592" t="s">
        <v>12438</v>
      </c>
      <c r="D1011" s="590">
        <v>45278</v>
      </c>
      <c r="F1011" s="596">
        <f t="shared" si="59"/>
        <v>918.68</v>
      </c>
      <c r="G1011" s="584">
        <v>1</v>
      </c>
      <c r="H1011" s="594">
        <f t="shared" si="58"/>
        <v>1</v>
      </c>
      <c r="I1011" s="591">
        <v>918.68</v>
      </c>
      <c r="J1011" s="590">
        <f t="shared" si="62"/>
        <v>45278</v>
      </c>
      <c r="K1011" s="590" t="s">
        <v>227</v>
      </c>
      <c r="L1011" s="592" t="s">
        <v>12590</v>
      </c>
    </row>
    <row r="1012" spans="1:12" x14ac:dyDescent="0.2">
      <c r="A1012" s="136" t="s">
        <v>216</v>
      </c>
      <c r="B1012" s="136" t="s">
        <v>580</v>
      </c>
      <c r="C1012" s="592" t="s">
        <v>12427</v>
      </c>
      <c r="D1012" s="590">
        <v>45278</v>
      </c>
      <c r="F1012" s="596">
        <f t="shared" si="59"/>
        <v>17036.315999999999</v>
      </c>
      <c r="G1012" s="584">
        <v>1</v>
      </c>
      <c r="H1012" s="594">
        <f t="shared" si="58"/>
        <v>1</v>
      </c>
      <c r="I1012" s="591">
        <v>17036.315999999999</v>
      </c>
      <c r="J1012" s="590">
        <f t="shared" si="62"/>
        <v>45278</v>
      </c>
      <c r="K1012" s="590" t="s">
        <v>227</v>
      </c>
      <c r="L1012" s="592" t="s">
        <v>12582</v>
      </c>
    </row>
    <row r="1013" spans="1:12" x14ac:dyDescent="0.2">
      <c r="A1013" s="136" t="s">
        <v>216</v>
      </c>
      <c r="B1013" s="136" t="s">
        <v>2079</v>
      </c>
      <c r="C1013" s="592" t="s">
        <v>12437</v>
      </c>
      <c r="D1013" s="590">
        <v>45278</v>
      </c>
      <c r="F1013" s="596">
        <f t="shared" si="59"/>
        <v>0</v>
      </c>
      <c r="G1013" s="584">
        <v>0</v>
      </c>
      <c r="H1013" s="594">
        <f t="shared" si="58"/>
        <v>1</v>
      </c>
      <c r="I1013" s="591">
        <v>7084.1530000000002</v>
      </c>
      <c r="J1013" s="590">
        <f t="shared" si="62"/>
        <v>45278</v>
      </c>
      <c r="K1013" s="590" t="s">
        <v>227</v>
      </c>
      <c r="L1013" s="592" t="s">
        <v>12589</v>
      </c>
    </row>
    <row r="1014" spans="1:12" x14ac:dyDescent="0.2">
      <c r="A1014" s="136" t="s">
        <v>216</v>
      </c>
      <c r="B1014" s="136" t="s">
        <v>1679</v>
      </c>
      <c r="C1014" s="592" t="s">
        <v>12426</v>
      </c>
      <c r="D1014" s="590">
        <v>45278</v>
      </c>
      <c r="F1014" s="596">
        <f t="shared" si="59"/>
        <v>8142.6509999999998</v>
      </c>
      <c r="G1014" s="584">
        <v>1</v>
      </c>
      <c r="H1014" s="594">
        <f t="shared" si="58"/>
        <v>1</v>
      </c>
      <c r="I1014" s="591">
        <v>8142.6509999999998</v>
      </c>
      <c r="J1014" s="590">
        <f t="shared" si="62"/>
        <v>45278</v>
      </c>
      <c r="K1014" s="590" t="s">
        <v>227</v>
      </c>
      <c r="L1014" s="592" t="s">
        <v>12581</v>
      </c>
    </row>
    <row r="1015" spans="1:12" x14ac:dyDescent="0.2">
      <c r="A1015" s="136" t="s">
        <v>216</v>
      </c>
      <c r="B1015" s="136" t="s">
        <v>1445</v>
      </c>
      <c r="C1015" s="592" t="s">
        <v>12436</v>
      </c>
      <c r="D1015" s="590">
        <v>45278</v>
      </c>
      <c r="F1015" s="596">
        <f t="shared" si="59"/>
        <v>0</v>
      </c>
      <c r="G1015" s="584">
        <v>0</v>
      </c>
      <c r="H1015" s="594">
        <f t="shared" si="58"/>
        <v>1</v>
      </c>
      <c r="I1015" s="591">
        <v>5148</v>
      </c>
      <c r="J1015" s="590">
        <f t="shared" si="62"/>
        <v>45278</v>
      </c>
      <c r="K1015" s="590" t="s">
        <v>227</v>
      </c>
      <c r="L1015" s="592" t="s">
        <v>12588</v>
      </c>
    </row>
    <row r="1016" spans="1:12" x14ac:dyDescent="0.2">
      <c r="A1016" s="136" t="s">
        <v>216</v>
      </c>
      <c r="B1016" s="136" t="s">
        <v>1332</v>
      </c>
      <c r="C1016" s="592" t="s">
        <v>12425</v>
      </c>
      <c r="D1016" s="590">
        <v>45278</v>
      </c>
      <c r="F1016" s="596">
        <f t="shared" si="59"/>
        <v>315</v>
      </c>
      <c r="G1016" s="584">
        <v>1</v>
      </c>
      <c r="H1016" s="594">
        <f t="shared" si="58"/>
        <v>1</v>
      </c>
      <c r="I1016" s="591">
        <v>315</v>
      </c>
      <c r="J1016" s="590">
        <f t="shared" si="62"/>
        <v>45278</v>
      </c>
      <c r="K1016" s="590" t="s">
        <v>227</v>
      </c>
      <c r="L1016" s="592" t="s">
        <v>12580</v>
      </c>
    </row>
    <row r="1017" spans="1:12" x14ac:dyDescent="0.2">
      <c r="A1017" s="136" t="s">
        <v>216</v>
      </c>
      <c r="B1017" s="136" t="s">
        <v>2096</v>
      </c>
      <c r="C1017" s="592" t="s">
        <v>12434</v>
      </c>
      <c r="D1017" s="590">
        <v>45278</v>
      </c>
      <c r="F1017" s="596">
        <f t="shared" si="59"/>
        <v>0</v>
      </c>
      <c r="G1017" s="584">
        <v>0</v>
      </c>
      <c r="H1017" s="594">
        <f t="shared" ref="H1017:H1080" si="63">IF(E1017="",1,0)</f>
        <v>1</v>
      </c>
      <c r="I1017" s="591">
        <v>4379.7529999999997</v>
      </c>
      <c r="J1017" s="590">
        <f t="shared" si="62"/>
        <v>45278</v>
      </c>
      <c r="K1017" s="590" t="s">
        <v>227</v>
      </c>
      <c r="L1017" s="592" t="s">
        <v>12587</v>
      </c>
    </row>
    <row r="1018" spans="1:12" x14ac:dyDescent="0.2">
      <c r="A1018" s="136" t="s">
        <v>216</v>
      </c>
      <c r="B1018" s="136" t="s">
        <v>1274</v>
      </c>
      <c r="C1018" s="592" t="s">
        <v>12432</v>
      </c>
      <c r="D1018" s="590">
        <v>45278</v>
      </c>
      <c r="F1018" s="596">
        <f t="shared" si="59"/>
        <v>0</v>
      </c>
      <c r="G1018" s="584">
        <v>0</v>
      </c>
      <c r="H1018" s="594">
        <f t="shared" si="63"/>
        <v>1</v>
      </c>
      <c r="I1018" s="591">
        <v>10963.15</v>
      </c>
      <c r="J1018" s="590">
        <f t="shared" si="62"/>
        <v>45278</v>
      </c>
      <c r="K1018" s="590" t="s">
        <v>227</v>
      </c>
      <c r="L1018" s="592" t="s">
        <v>12586</v>
      </c>
    </row>
    <row r="1019" spans="1:12" x14ac:dyDescent="0.2">
      <c r="A1019" s="136" t="s">
        <v>216</v>
      </c>
      <c r="B1019" s="136" t="s">
        <v>295</v>
      </c>
      <c r="C1019" s="592" t="s">
        <v>12431</v>
      </c>
      <c r="D1019" s="590">
        <v>45278</v>
      </c>
      <c r="F1019" s="596">
        <f t="shared" si="59"/>
        <v>0</v>
      </c>
      <c r="G1019" s="584">
        <v>0</v>
      </c>
      <c r="H1019" s="594">
        <f t="shared" si="63"/>
        <v>1</v>
      </c>
      <c r="I1019" s="591">
        <v>70025.604999999996</v>
      </c>
      <c r="J1019" s="590">
        <f t="shared" si="62"/>
        <v>45278</v>
      </c>
      <c r="K1019" s="590" t="s">
        <v>227</v>
      </c>
      <c r="L1019" s="592" t="s">
        <v>12585</v>
      </c>
    </row>
    <row r="1020" spans="1:12" x14ac:dyDescent="0.2">
      <c r="A1020" s="136" t="s">
        <v>216</v>
      </c>
      <c r="B1020" s="136" t="s">
        <v>320</v>
      </c>
      <c r="C1020" s="592" t="s">
        <v>12423</v>
      </c>
      <c r="D1020" s="590">
        <v>45279</v>
      </c>
      <c r="F1020" s="596">
        <f t="shared" si="59"/>
        <v>0</v>
      </c>
      <c r="G1020" s="584">
        <v>0</v>
      </c>
      <c r="H1020" s="594">
        <f t="shared" si="63"/>
        <v>1</v>
      </c>
      <c r="I1020" s="591">
        <v>55136.029000000002</v>
      </c>
      <c r="J1020" s="590">
        <f t="shared" si="62"/>
        <v>45279</v>
      </c>
      <c r="K1020" s="590" t="s">
        <v>227</v>
      </c>
      <c r="L1020" s="592" t="s">
        <v>12579</v>
      </c>
    </row>
    <row r="1021" spans="1:12" x14ac:dyDescent="0.2">
      <c r="A1021" s="136" t="s">
        <v>216</v>
      </c>
      <c r="B1021" s="136" t="s">
        <v>320</v>
      </c>
      <c r="C1021" s="592" t="s">
        <v>12422</v>
      </c>
      <c r="D1021" s="590">
        <v>45279</v>
      </c>
      <c r="F1021" s="596">
        <f t="shared" si="59"/>
        <v>0</v>
      </c>
      <c r="G1021" s="584">
        <v>0</v>
      </c>
      <c r="H1021" s="594">
        <f t="shared" si="63"/>
        <v>1</v>
      </c>
      <c r="I1021" s="591">
        <v>1388.7180000000001</v>
      </c>
      <c r="J1021" s="590">
        <f t="shared" si="62"/>
        <v>45279</v>
      </c>
      <c r="K1021" s="590" t="s">
        <v>227</v>
      </c>
      <c r="L1021" s="592" t="s">
        <v>12578</v>
      </c>
    </row>
    <row r="1022" spans="1:12" x14ac:dyDescent="0.2">
      <c r="A1022" s="136" t="s">
        <v>216</v>
      </c>
      <c r="B1022" s="136" t="s">
        <v>2389</v>
      </c>
      <c r="C1022" s="592" t="s">
        <v>12421</v>
      </c>
      <c r="D1022" s="590">
        <v>45279</v>
      </c>
      <c r="F1022" s="596">
        <f t="shared" si="59"/>
        <v>0</v>
      </c>
      <c r="G1022" s="584">
        <v>0</v>
      </c>
      <c r="H1022" s="594">
        <f t="shared" si="63"/>
        <v>1</v>
      </c>
      <c r="I1022" s="591">
        <v>22565.7</v>
      </c>
      <c r="J1022" s="590">
        <f t="shared" si="62"/>
        <v>45279</v>
      </c>
      <c r="K1022" s="590" t="s">
        <v>227</v>
      </c>
      <c r="L1022" s="592" t="s">
        <v>12577</v>
      </c>
    </row>
    <row r="1023" spans="1:12" x14ac:dyDescent="0.2">
      <c r="A1023" s="136" t="s">
        <v>216</v>
      </c>
      <c r="B1023" s="136" t="s">
        <v>12663</v>
      </c>
      <c r="C1023" s="592" t="s">
        <v>12420</v>
      </c>
      <c r="D1023" s="590">
        <v>45279</v>
      </c>
      <c r="F1023" s="596">
        <f t="shared" si="59"/>
        <v>13279.54</v>
      </c>
      <c r="G1023" s="584">
        <v>1</v>
      </c>
      <c r="H1023" s="594">
        <f t="shared" si="63"/>
        <v>1</v>
      </c>
      <c r="I1023" s="591">
        <v>13279.54</v>
      </c>
      <c r="J1023" s="590">
        <f t="shared" si="62"/>
        <v>45279</v>
      </c>
      <c r="K1023" s="590" t="s">
        <v>227</v>
      </c>
      <c r="L1023" s="592" t="s">
        <v>12576</v>
      </c>
    </row>
    <row r="1024" spans="1:12" x14ac:dyDescent="0.2">
      <c r="A1024" s="136" t="s">
        <v>216</v>
      </c>
      <c r="B1024" s="136" t="s">
        <v>320</v>
      </c>
      <c r="C1024" s="592" t="s">
        <v>12419</v>
      </c>
      <c r="D1024" s="590">
        <v>45280</v>
      </c>
      <c r="F1024" s="596">
        <f t="shared" si="59"/>
        <v>0</v>
      </c>
      <c r="G1024" s="584">
        <v>0</v>
      </c>
      <c r="H1024" s="594">
        <f t="shared" si="63"/>
        <v>1</v>
      </c>
      <c r="I1024" s="591">
        <v>1664.9780000000001</v>
      </c>
      <c r="J1024" s="590">
        <f t="shared" si="62"/>
        <v>45280</v>
      </c>
      <c r="K1024" s="590" t="s">
        <v>227</v>
      </c>
      <c r="L1024" s="592" t="s">
        <v>12575</v>
      </c>
    </row>
    <row r="1025" spans="1:12" x14ac:dyDescent="0.2">
      <c r="A1025" s="136" t="s">
        <v>216</v>
      </c>
      <c r="B1025" s="136" t="s">
        <v>1316</v>
      </c>
      <c r="C1025" s="592" t="s">
        <v>12418</v>
      </c>
      <c r="D1025" s="590">
        <v>45280</v>
      </c>
      <c r="F1025" s="596">
        <f t="shared" ref="F1025:F1088" si="64">SUM(I1025*G1025)</f>
        <v>0</v>
      </c>
      <c r="G1025" s="584">
        <v>0</v>
      </c>
      <c r="H1025" s="594">
        <f t="shared" si="63"/>
        <v>1</v>
      </c>
      <c r="I1025" s="591">
        <v>202438.14199999999</v>
      </c>
      <c r="J1025" s="590">
        <f t="shared" si="62"/>
        <v>45280</v>
      </c>
      <c r="K1025" s="590" t="s">
        <v>227</v>
      </c>
      <c r="L1025" s="592" t="s">
        <v>12574</v>
      </c>
    </row>
    <row r="1026" spans="1:12" x14ac:dyDescent="0.2">
      <c r="A1026" s="136" t="s">
        <v>216</v>
      </c>
      <c r="B1026" s="136" t="s">
        <v>2382</v>
      </c>
      <c r="C1026" s="592" t="s">
        <v>12417</v>
      </c>
      <c r="D1026" s="590">
        <v>45280</v>
      </c>
      <c r="F1026" s="596">
        <f t="shared" si="64"/>
        <v>0</v>
      </c>
      <c r="G1026" s="584">
        <v>0</v>
      </c>
      <c r="H1026" s="594">
        <f t="shared" si="63"/>
        <v>1</v>
      </c>
      <c r="I1026" s="591">
        <v>2494.009</v>
      </c>
      <c r="J1026" s="590">
        <f t="shared" si="62"/>
        <v>45280</v>
      </c>
      <c r="K1026" s="590" t="s">
        <v>227</v>
      </c>
      <c r="L1026" s="592" t="s">
        <v>12573</v>
      </c>
    </row>
    <row r="1027" spans="1:12" x14ac:dyDescent="0.2">
      <c r="A1027" s="136" t="s">
        <v>216</v>
      </c>
      <c r="B1027" s="136" t="s">
        <v>1204</v>
      </c>
      <c r="C1027" s="592" t="s">
        <v>12416</v>
      </c>
      <c r="D1027" s="590">
        <v>45280</v>
      </c>
      <c r="F1027" s="596">
        <f t="shared" si="64"/>
        <v>0</v>
      </c>
      <c r="G1027" s="584">
        <v>0</v>
      </c>
      <c r="H1027" s="594">
        <f t="shared" si="63"/>
        <v>1</v>
      </c>
      <c r="I1027" s="591">
        <v>1340.02</v>
      </c>
      <c r="J1027" s="590">
        <f t="shared" si="62"/>
        <v>45280</v>
      </c>
      <c r="K1027" s="590" t="s">
        <v>227</v>
      </c>
      <c r="L1027" s="592" t="s">
        <v>12572</v>
      </c>
    </row>
    <row r="1028" spans="1:12" x14ac:dyDescent="0.2">
      <c r="A1028" s="136" t="s">
        <v>216</v>
      </c>
      <c r="B1028" s="136" t="s">
        <v>2084</v>
      </c>
      <c r="C1028" s="592" t="s">
        <v>12415</v>
      </c>
      <c r="D1028" s="590">
        <v>45280</v>
      </c>
      <c r="F1028" s="596">
        <f t="shared" si="64"/>
        <v>0</v>
      </c>
      <c r="G1028" s="584">
        <v>0</v>
      </c>
      <c r="H1028" s="594">
        <f t="shared" si="63"/>
        <v>1</v>
      </c>
      <c r="I1028" s="591">
        <v>94576.923999999999</v>
      </c>
      <c r="J1028" s="590">
        <f t="shared" si="62"/>
        <v>45280</v>
      </c>
      <c r="K1028" s="590" t="s">
        <v>227</v>
      </c>
      <c r="L1028" s="592" t="s">
        <v>12571</v>
      </c>
    </row>
    <row r="1029" spans="1:12" x14ac:dyDescent="0.2">
      <c r="A1029" s="136" t="s">
        <v>216</v>
      </c>
      <c r="B1029" s="136" t="s">
        <v>2098</v>
      </c>
      <c r="C1029" s="592" t="s">
        <v>12414</v>
      </c>
      <c r="D1029" s="590">
        <v>45280</v>
      </c>
      <c r="F1029" s="596">
        <f t="shared" si="64"/>
        <v>0</v>
      </c>
      <c r="G1029" s="584">
        <v>0</v>
      </c>
      <c r="H1029" s="594">
        <f t="shared" si="63"/>
        <v>1</v>
      </c>
      <c r="I1029" s="591">
        <v>3240.84</v>
      </c>
      <c r="J1029" s="590">
        <f t="shared" si="62"/>
        <v>45280</v>
      </c>
      <c r="K1029" s="590" t="s">
        <v>227</v>
      </c>
      <c r="L1029" s="592" t="s">
        <v>12570</v>
      </c>
    </row>
    <row r="1030" spans="1:12" x14ac:dyDescent="0.2">
      <c r="A1030" s="136" t="s">
        <v>216</v>
      </c>
      <c r="B1030" s="136" t="s">
        <v>12662</v>
      </c>
      <c r="C1030" s="592" t="s">
        <v>12413</v>
      </c>
      <c r="D1030" s="590">
        <v>45280</v>
      </c>
      <c r="F1030" s="596">
        <f t="shared" si="64"/>
        <v>2180.1039999999998</v>
      </c>
      <c r="G1030" s="584">
        <v>1</v>
      </c>
      <c r="H1030" s="594">
        <f t="shared" si="63"/>
        <v>1</v>
      </c>
      <c r="I1030" s="591">
        <v>2180.1039999999998</v>
      </c>
      <c r="J1030" s="590">
        <f t="shared" ref="J1030:J1061" si="65">D1030</f>
        <v>45280</v>
      </c>
      <c r="K1030" s="590" t="s">
        <v>227</v>
      </c>
      <c r="L1030" s="592" t="s">
        <v>12569</v>
      </c>
    </row>
    <row r="1031" spans="1:12" x14ac:dyDescent="0.2">
      <c r="A1031" s="136" t="s">
        <v>216</v>
      </c>
      <c r="B1031" s="136" t="s">
        <v>2388</v>
      </c>
      <c r="C1031" s="592" t="s">
        <v>12412</v>
      </c>
      <c r="D1031" s="590">
        <v>45281</v>
      </c>
      <c r="F1031" s="596">
        <f t="shared" si="64"/>
        <v>900.8</v>
      </c>
      <c r="G1031" s="584">
        <v>1</v>
      </c>
      <c r="H1031" s="594">
        <f t="shared" si="63"/>
        <v>1</v>
      </c>
      <c r="I1031" s="591">
        <v>900.8</v>
      </c>
      <c r="J1031" s="590">
        <f t="shared" si="65"/>
        <v>45281</v>
      </c>
      <c r="K1031" s="590" t="s">
        <v>227</v>
      </c>
      <c r="L1031" s="592" t="s">
        <v>12568</v>
      </c>
    </row>
    <row r="1032" spans="1:12" x14ac:dyDescent="0.2">
      <c r="A1032" s="136" t="s">
        <v>216</v>
      </c>
      <c r="B1032" s="136" t="s">
        <v>2091</v>
      </c>
      <c r="C1032" s="592" t="s">
        <v>12411</v>
      </c>
      <c r="D1032" s="590">
        <v>45281</v>
      </c>
      <c r="F1032" s="596">
        <f t="shared" si="64"/>
        <v>0</v>
      </c>
      <c r="G1032" s="584">
        <v>0</v>
      </c>
      <c r="H1032" s="594">
        <f t="shared" si="63"/>
        <v>1</v>
      </c>
      <c r="I1032" s="591">
        <v>1235.6389999999999</v>
      </c>
      <c r="J1032" s="590">
        <f t="shared" si="65"/>
        <v>45281</v>
      </c>
      <c r="K1032" s="590" t="s">
        <v>227</v>
      </c>
      <c r="L1032" s="592" t="s">
        <v>12567</v>
      </c>
    </row>
    <row r="1033" spans="1:12" x14ac:dyDescent="0.2">
      <c r="A1033" s="136" t="s">
        <v>216</v>
      </c>
      <c r="B1033" s="136" t="s">
        <v>1337</v>
      </c>
      <c r="C1033" s="592" t="s">
        <v>12410</v>
      </c>
      <c r="D1033" s="590">
        <v>45281</v>
      </c>
      <c r="F1033" s="596">
        <f t="shared" si="64"/>
        <v>0</v>
      </c>
      <c r="G1033" s="584">
        <v>0</v>
      </c>
      <c r="H1033" s="594">
        <f t="shared" si="63"/>
        <v>1</v>
      </c>
      <c r="I1033" s="591">
        <v>1492.8420000000001</v>
      </c>
      <c r="J1033" s="590">
        <f t="shared" si="65"/>
        <v>45281</v>
      </c>
      <c r="K1033" s="590" t="s">
        <v>227</v>
      </c>
      <c r="L1033" s="592" t="s">
        <v>12566</v>
      </c>
    </row>
    <row r="1034" spans="1:12" x14ac:dyDescent="0.2">
      <c r="A1034" s="136" t="s">
        <v>216</v>
      </c>
      <c r="B1034" s="136" t="s">
        <v>7708</v>
      </c>
      <c r="C1034" s="592" t="s">
        <v>12405</v>
      </c>
      <c r="D1034" s="590">
        <v>45281</v>
      </c>
      <c r="F1034" s="596">
        <f t="shared" si="64"/>
        <v>0</v>
      </c>
      <c r="G1034" s="584">
        <v>0</v>
      </c>
      <c r="H1034" s="594">
        <f t="shared" si="63"/>
        <v>1</v>
      </c>
      <c r="I1034" s="591">
        <v>250</v>
      </c>
      <c r="J1034" s="590">
        <f t="shared" si="65"/>
        <v>45281</v>
      </c>
      <c r="K1034" s="590" t="s">
        <v>227</v>
      </c>
      <c r="L1034" s="592" t="s">
        <v>12562</v>
      </c>
    </row>
    <row r="1035" spans="1:12" x14ac:dyDescent="0.2">
      <c r="A1035" s="136" t="s">
        <v>216</v>
      </c>
      <c r="B1035" s="136" t="s">
        <v>2090</v>
      </c>
      <c r="C1035" s="592" t="s">
        <v>12404</v>
      </c>
      <c r="D1035" s="590">
        <v>45281</v>
      </c>
      <c r="F1035" s="596">
        <f t="shared" si="64"/>
        <v>1154.4100000000001</v>
      </c>
      <c r="G1035" s="584">
        <v>1</v>
      </c>
      <c r="H1035" s="594">
        <f t="shared" si="63"/>
        <v>1</v>
      </c>
      <c r="I1035" s="591">
        <v>1154.4100000000001</v>
      </c>
      <c r="J1035" s="590">
        <f t="shared" si="65"/>
        <v>45281</v>
      </c>
      <c r="K1035" s="590" t="s">
        <v>227</v>
      </c>
      <c r="L1035" s="592" t="s">
        <v>12561</v>
      </c>
    </row>
    <row r="1036" spans="1:12" x14ac:dyDescent="0.2">
      <c r="A1036" s="136" t="s">
        <v>216</v>
      </c>
      <c r="B1036" s="136" t="s">
        <v>7309</v>
      </c>
      <c r="C1036" s="592" t="s">
        <v>12403</v>
      </c>
      <c r="D1036" s="590">
        <v>45281</v>
      </c>
      <c r="F1036" s="596">
        <f t="shared" si="64"/>
        <v>518.65</v>
      </c>
      <c r="G1036" s="584">
        <v>1</v>
      </c>
      <c r="H1036" s="594">
        <f t="shared" si="63"/>
        <v>1</v>
      </c>
      <c r="I1036" s="591">
        <v>518.65</v>
      </c>
      <c r="J1036" s="590">
        <f t="shared" si="65"/>
        <v>45281</v>
      </c>
      <c r="K1036" s="590" t="s">
        <v>227</v>
      </c>
      <c r="L1036" s="592" t="s">
        <v>12560</v>
      </c>
    </row>
    <row r="1037" spans="1:12" x14ac:dyDescent="0.2">
      <c r="A1037" s="136" t="s">
        <v>216</v>
      </c>
      <c r="B1037" s="136" t="s">
        <v>385</v>
      </c>
      <c r="C1037" s="592" t="s">
        <v>12402</v>
      </c>
      <c r="D1037" s="590">
        <v>45281</v>
      </c>
      <c r="F1037" s="596">
        <f t="shared" si="64"/>
        <v>0</v>
      </c>
      <c r="G1037" s="584">
        <v>0</v>
      </c>
      <c r="H1037" s="594">
        <f t="shared" si="63"/>
        <v>1</v>
      </c>
      <c r="I1037" s="591">
        <v>700</v>
      </c>
      <c r="J1037" s="590">
        <f t="shared" si="65"/>
        <v>45281</v>
      </c>
      <c r="K1037" s="590" t="s">
        <v>227</v>
      </c>
      <c r="L1037" s="592" t="s">
        <v>12559</v>
      </c>
    </row>
    <row r="1038" spans="1:12" x14ac:dyDescent="0.2">
      <c r="A1038" s="136" t="s">
        <v>216</v>
      </c>
      <c r="B1038" s="136" t="s">
        <v>7310</v>
      </c>
      <c r="C1038" s="592" t="s">
        <v>12400</v>
      </c>
      <c r="D1038" s="590">
        <v>45285</v>
      </c>
      <c r="F1038" s="596">
        <f t="shared" si="64"/>
        <v>3199.5320000000002</v>
      </c>
      <c r="G1038" s="584">
        <v>1</v>
      </c>
      <c r="H1038" s="594">
        <f t="shared" si="63"/>
        <v>1</v>
      </c>
      <c r="I1038" s="591">
        <v>3199.5320000000002</v>
      </c>
      <c r="J1038" s="590">
        <f t="shared" si="65"/>
        <v>45285</v>
      </c>
      <c r="K1038" s="590" t="s">
        <v>227</v>
      </c>
      <c r="L1038" s="592" t="s">
        <v>12557</v>
      </c>
    </row>
    <row r="1039" spans="1:12" x14ac:dyDescent="0.2">
      <c r="A1039" s="136" t="s">
        <v>216</v>
      </c>
      <c r="B1039" s="136" t="s">
        <v>2092</v>
      </c>
      <c r="C1039" s="592" t="s">
        <v>12398</v>
      </c>
      <c r="D1039" s="590">
        <v>45285</v>
      </c>
      <c r="F1039" s="596">
        <f t="shared" si="64"/>
        <v>0</v>
      </c>
      <c r="G1039" s="584">
        <v>0</v>
      </c>
      <c r="H1039" s="594">
        <f t="shared" si="63"/>
        <v>1</v>
      </c>
      <c r="I1039" s="591">
        <v>5832.8760000000002</v>
      </c>
      <c r="J1039" s="590">
        <f t="shared" si="65"/>
        <v>45285</v>
      </c>
      <c r="K1039" s="590" t="s">
        <v>227</v>
      </c>
      <c r="L1039" s="592" t="s">
        <v>12556</v>
      </c>
    </row>
    <row r="1040" spans="1:12" x14ac:dyDescent="0.2">
      <c r="A1040" s="136" t="s">
        <v>216</v>
      </c>
      <c r="B1040" s="136" t="s">
        <v>1621</v>
      </c>
      <c r="C1040" s="592" t="s">
        <v>12386</v>
      </c>
      <c r="D1040" s="590">
        <v>45285</v>
      </c>
      <c r="F1040" s="596">
        <f t="shared" si="64"/>
        <v>11017.215</v>
      </c>
      <c r="G1040" s="584">
        <v>1</v>
      </c>
      <c r="H1040" s="594">
        <f t="shared" si="63"/>
        <v>1</v>
      </c>
      <c r="I1040" s="591">
        <v>11017.215</v>
      </c>
      <c r="J1040" s="590">
        <f t="shared" si="65"/>
        <v>45285</v>
      </c>
      <c r="K1040" s="590" t="s">
        <v>227</v>
      </c>
      <c r="L1040" s="592" t="s">
        <v>12545</v>
      </c>
    </row>
    <row r="1041" spans="1:12" x14ac:dyDescent="0.2">
      <c r="A1041" s="136" t="s">
        <v>216</v>
      </c>
      <c r="B1041" s="136" t="s">
        <v>7430</v>
      </c>
      <c r="C1041" s="592" t="s">
        <v>12383</v>
      </c>
      <c r="D1041" s="590">
        <v>45285</v>
      </c>
      <c r="F1041" s="596">
        <f t="shared" si="64"/>
        <v>0</v>
      </c>
      <c r="G1041" s="584">
        <v>0</v>
      </c>
      <c r="H1041" s="594">
        <f t="shared" si="63"/>
        <v>1</v>
      </c>
      <c r="I1041" s="591">
        <v>7790.0450000000001</v>
      </c>
      <c r="J1041" s="590">
        <f t="shared" si="65"/>
        <v>45285</v>
      </c>
      <c r="K1041" s="590" t="s">
        <v>227</v>
      </c>
      <c r="L1041" s="592" t="s">
        <v>12542</v>
      </c>
    </row>
    <row r="1042" spans="1:12" x14ac:dyDescent="0.2">
      <c r="A1042" s="136" t="s">
        <v>216</v>
      </c>
      <c r="B1042" s="136" t="s">
        <v>1752</v>
      </c>
      <c r="C1042" s="592" t="s">
        <v>12382</v>
      </c>
      <c r="D1042" s="590">
        <v>45285</v>
      </c>
      <c r="F1042" s="596">
        <f t="shared" si="64"/>
        <v>2435.4</v>
      </c>
      <c r="G1042" s="584">
        <v>1</v>
      </c>
      <c r="H1042" s="594">
        <f t="shared" si="63"/>
        <v>1</v>
      </c>
      <c r="I1042" s="591">
        <v>2435.4</v>
      </c>
      <c r="J1042" s="590">
        <f t="shared" si="65"/>
        <v>45285</v>
      </c>
      <c r="K1042" s="590" t="s">
        <v>227</v>
      </c>
      <c r="L1042" s="592" t="s">
        <v>12541</v>
      </c>
    </row>
    <row r="1043" spans="1:12" x14ac:dyDescent="0.2">
      <c r="A1043" s="136" t="s">
        <v>216</v>
      </c>
      <c r="B1043" s="136" t="s">
        <v>1360</v>
      </c>
      <c r="C1043" s="592" t="s">
        <v>12381</v>
      </c>
      <c r="D1043" s="590">
        <v>45285</v>
      </c>
      <c r="F1043" s="596">
        <f t="shared" si="64"/>
        <v>1495.999</v>
      </c>
      <c r="G1043" s="584">
        <v>1</v>
      </c>
      <c r="H1043" s="594">
        <f t="shared" si="63"/>
        <v>1</v>
      </c>
      <c r="I1043" s="591">
        <v>1495.999</v>
      </c>
      <c r="J1043" s="590">
        <f t="shared" si="65"/>
        <v>45285</v>
      </c>
      <c r="K1043" s="590" t="s">
        <v>227</v>
      </c>
      <c r="L1043" s="592" t="s">
        <v>12540</v>
      </c>
    </row>
    <row r="1044" spans="1:12" x14ac:dyDescent="0.2">
      <c r="A1044" s="136" t="s">
        <v>216</v>
      </c>
      <c r="B1044" s="136" t="s">
        <v>1751</v>
      </c>
      <c r="C1044" s="592" t="s">
        <v>12380</v>
      </c>
      <c r="D1044" s="590">
        <v>45285</v>
      </c>
      <c r="F1044" s="596">
        <f t="shared" si="64"/>
        <v>2942.973</v>
      </c>
      <c r="G1044" s="584">
        <v>1</v>
      </c>
      <c r="H1044" s="594">
        <f t="shared" si="63"/>
        <v>1</v>
      </c>
      <c r="I1044" s="591">
        <v>2942.973</v>
      </c>
      <c r="J1044" s="590">
        <f t="shared" si="65"/>
        <v>45285</v>
      </c>
      <c r="K1044" s="590" t="s">
        <v>227</v>
      </c>
      <c r="L1044" s="592" t="s">
        <v>12539</v>
      </c>
    </row>
    <row r="1045" spans="1:12" x14ac:dyDescent="0.2">
      <c r="A1045" s="136" t="s">
        <v>216</v>
      </c>
      <c r="B1045" s="136" t="s">
        <v>2091</v>
      </c>
      <c r="C1045" s="592" t="s">
        <v>12396</v>
      </c>
      <c r="D1045" s="590">
        <v>45285</v>
      </c>
      <c r="F1045" s="596">
        <f t="shared" si="64"/>
        <v>0</v>
      </c>
      <c r="G1045" s="584">
        <v>0</v>
      </c>
      <c r="H1045" s="594">
        <f t="shared" si="63"/>
        <v>1</v>
      </c>
      <c r="I1045" s="591">
        <v>8673.8359999999993</v>
      </c>
      <c r="J1045" s="590">
        <f t="shared" si="65"/>
        <v>45285</v>
      </c>
      <c r="K1045" s="590" t="s">
        <v>227</v>
      </c>
      <c r="L1045" s="592" t="s">
        <v>12554</v>
      </c>
    </row>
    <row r="1046" spans="1:12" x14ac:dyDescent="0.2">
      <c r="A1046" s="136" t="s">
        <v>216</v>
      </c>
      <c r="B1046" s="136" t="s">
        <v>1523</v>
      </c>
      <c r="C1046" s="592" t="s">
        <v>12395</v>
      </c>
      <c r="D1046" s="590">
        <v>45285</v>
      </c>
      <c r="F1046" s="596">
        <f t="shared" si="64"/>
        <v>0</v>
      </c>
      <c r="G1046" s="584">
        <v>0</v>
      </c>
      <c r="H1046" s="594">
        <f t="shared" si="63"/>
        <v>1</v>
      </c>
      <c r="I1046" s="591">
        <v>1487.241</v>
      </c>
      <c r="J1046" s="590">
        <f t="shared" si="65"/>
        <v>45285</v>
      </c>
      <c r="K1046" s="590" t="s">
        <v>227</v>
      </c>
      <c r="L1046" s="592" t="s">
        <v>12553</v>
      </c>
    </row>
    <row r="1047" spans="1:12" x14ac:dyDescent="0.2">
      <c r="A1047" s="136" t="s">
        <v>216</v>
      </c>
      <c r="B1047" s="136" t="s">
        <v>1339</v>
      </c>
      <c r="C1047" s="592" t="s">
        <v>12378</v>
      </c>
      <c r="D1047" s="590">
        <v>45285</v>
      </c>
      <c r="F1047" s="596">
        <f t="shared" si="64"/>
        <v>494.85</v>
      </c>
      <c r="G1047" s="584">
        <v>1</v>
      </c>
      <c r="H1047" s="594">
        <f t="shared" si="63"/>
        <v>1</v>
      </c>
      <c r="I1047" s="591">
        <v>494.85</v>
      </c>
      <c r="J1047" s="590">
        <f t="shared" si="65"/>
        <v>45285</v>
      </c>
      <c r="K1047" s="590" t="s">
        <v>227</v>
      </c>
      <c r="L1047" s="592" t="s">
        <v>12537</v>
      </c>
    </row>
    <row r="1048" spans="1:12" x14ac:dyDescent="0.2">
      <c r="A1048" s="136" t="s">
        <v>216</v>
      </c>
      <c r="B1048" s="136" t="s">
        <v>1040</v>
      </c>
      <c r="C1048" s="592" t="s">
        <v>12377</v>
      </c>
      <c r="D1048" s="590">
        <v>45285</v>
      </c>
      <c r="F1048" s="596">
        <f t="shared" si="64"/>
        <v>1608.3209999999999</v>
      </c>
      <c r="G1048" s="584">
        <v>1</v>
      </c>
      <c r="H1048" s="594">
        <f t="shared" si="63"/>
        <v>1</v>
      </c>
      <c r="I1048" s="591">
        <v>1608.3209999999999</v>
      </c>
      <c r="J1048" s="590">
        <f t="shared" si="65"/>
        <v>45285</v>
      </c>
      <c r="K1048" s="590" t="s">
        <v>227</v>
      </c>
      <c r="L1048" s="592" t="s">
        <v>12536</v>
      </c>
    </row>
    <row r="1049" spans="1:12" x14ac:dyDescent="0.2">
      <c r="A1049" s="136" t="s">
        <v>216</v>
      </c>
      <c r="B1049" s="136" t="s">
        <v>2384</v>
      </c>
      <c r="C1049" s="592" t="s">
        <v>12376</v>
      </c>
      <c r="D1049" s="590">
        <v>45285</v>
      </c>
      <c r="F1049" s="596">
        <f t="shared" si="64"/>
        <v>5594.6090000000004</v>
      </c>
      <c r="G1049" s="584">
        <v>1</v>
      </c>
      <c r="H1049" s="594">
        <f t="shared" si="63"/>
        <v>1</v>
      </c>
      <c r="I1049" s="591">
        <v>5594.6090000000004</v>
      </c>
      <c r="J1049" s="590">
        <f t="shared" si="65"/>
        <v>45285</v>
      </c>
      <c r="K1049" s="590" t="s">
        <v>227</v>
      </c>
      <c r="L1049" s="592" t="s">
        <v>12535</v>
      </c>
    </row>
    <row r="1050" spans="1:12" x14ac:dyDescent="0.2">
      <c r="A1050" s="136" t="s">
        <v>216</v>
      </c>
      <c r="B1050" s="136" t="s">
        <v>2096</v>
      </c>
      <c r="C1050" s="592" t="s">
        <v>12375</v>
      </c>
      <c r="D1050" s="590">
        <v>45285</v>
      </c>
      <c r="F1050" s="596">
        <f t="shared" si="64"/>
        <v>6021.7879999999996</v>
      </c>
      <c r="G1050" s="584">
        <v>1</v>
      </c>
      <c r="H1050" s="594">
        <f t="shared" si="63"/>
        <v>1</v>
      </c>
      <c r="I1050" s="591">
        <v>6021.7879999999996</v>
      </c>
      <c r="J1050" s="590">
        <f t="shared" si="65"/>
        <v>45285</v>
      </c>
      <c r="K1050" s="590" t="s">
        <v>227</v>
      </c>
      <c r="L1050" s="592" t="s">
        <v>12534</v>
      </c>
    </row>
    <row r="1051" spans="1:12" x14ac:dyDescent="0.2">
      <c r="A1051" s="136" t="s">
        <v>216</v>
      </c>
      <c r="B1051" s="136" t="s">
        <v>2088</v>
      </c>
      <c r="C1051" s="592" t="s">
        <v>12394</v>
      </c>
      <c r="D1051" s="590">
        <v>45285</v>
      </c>
      <c r="F1051" s="596">
        <f t="shared" si="64"/>
        <v>0</v>
      </c>
      <c r="G1051" s="584">
        <v>0</v>
      </c>
      <c r="H1051" s="594">
        <f t="shared" si="63"/>
        <v>1</v>
      </c>
      <c r="I1051" s="591">
        <v>538</v>
      </c>
      <c r="J1051" s="590">
        <f t="shared" si="65"/>
        <v>45285</v>
      </c>
      <c r="K1051" s="590" t="s">
        <v>227</v>
      </c>
      <c r="L1051" s="592" t="s">
        <v>12552</v>
      </c>
    </row>
    <row r="1052" spans="1:12" x14ac:dyDescent="0.2">
      <c r="A1052" s="136" t="s">
        <v>216</v>
      </c>
      <c r="B1052" s="136" t="s">
        <v>580</v>
      </c>
      <c r="C1052" s="592" t="s">
        <v>12373</v>
      </c>
      <c r="D1052" s="590">
        <v>45285</v>
      </c>
      <c r="F1052" s="596">
        <f t="shared" si="64"/>
        <v>14265.424999999999</v>
      </c>
      <c r="G1052" s="584">
        <v>1</v>
      </c>
      <c r="H1052" s="594">
        <f t="shared" si="63"/>
        <v>1</v>
      </c>
      <c r="I1052" s="591">
        <v>14265.424999999999</v>
      </c>
      <c r="J1052" s="590">
        <f t="shared" si="65"/>
        <v>45285</v>
      </c>
      <c r="K1052" s="590" t="s">
        <v>227</v>
      </c>
      <c r="L1052" s="592" t="s">
        <v>12532</v>
      </c>
    </row>
    <row r="1053" spans="1:12" x14ac:dyDescent="0.2">
      <c r="A1053" s="136" t="s">
        <v>216</v>
      </c>
      <c r="B1053" s="136" t="s">
        <v>1452</v>
      </c>
      <c r="C1053" s="592" t="s">
        <v>12372</v>
      </c>
      <c r="D1053" s="590">
        <v>45285</v>
      </c>
      <c r="F1053" s="596">
        <f t="shared" si="64"/>
        <v>880.32899999999995</v>
      </c>
      <c r="G1053" s="584">
        <v>1</v>
      </c>
      <c r="H1053" s="594">
        <f t="shared" si="63"/>
        <v>1</v>
      </c>
      <c r="I1053" s="591">
        <v>880.32899999999995</v>
      </c>
      <c r="J1053" s="590">
        <f t="shared" si="65"/>
        <v>45285</v>
      </c>
      <c r="K1053" s="590" t="s">
        <v>227</v>
      </c>
      <c r="L1053" s="592" t="s">
        <v>12531</v>
      </c>
    </row>
    <row r="1054" spans="1:12" x14ac:dyDescent="0.2">
      <c r="A1054" s="136" t="s">
        <v>216</v>
      </c>
      <c r="B1054" s="136" t="s">
        <v>1315</v>
      </c>
      <c r="C1054" s="592" t="s">
        <v>12371</v>
      </c>
      <c r="D1054" s="590">
        <v>45285</v>
      </c>
      <c r="F1054" s="596">
        <f t="shared" si="64"/>
        <v>390.05200000000002</v>
      </c>
      <c r="G1054" s="584">
        <v>1</v>
      </c>
      <c r="H1054" s="594">
        <f t="shared" si="63"/>
        <v>1</v>
      </c>
      <c r="I1054" s="591">
        <v>390.05200000000002</v>
      </c>
      <c r="J1054" s="590">
        <f t="shared" si="65"/>
        <v>45285</v>
      </c>
      <c r="K1054" s="590" t="s">
        <v>227</v>
      </c>
      <c r="L1054" s="592" t="s">
        <v>12530</v>
      </c>
    </row>
    <row r="1055" spans="1:12" x14ac:dyDescent="0.2">
      <c r="A1055" s="136" t="s">
        <v>216</v>
      </c>
      <c r="B1055" s="136" t="s">
        <v>2071</v>
      </c>
      <c r="C1055" s="592" t="s">
        <v>12370</v>
      </c>
      <c r="D1055" s="590">
        <v>45285</v>
      </c>
      <c r="F1055" s="596">
        <f t="shared" si="64"/>
        <v>1318.8779999999999</v>
      </c>
      <c r="G1055" s="584">
        <v>1</v>
      </c>
      <c r="H1055" s="594">
        <f t="shared" si="63"/>
        <v>1</v>
      </c>
      <c r="I1055" s="591">
        <v>1318.8779999999999</v>
      </c>
      <c r="J1055" s="590">
        <f t="shared" si="65"/>
        <v>45285</v>
      </c>
      <c r="K1055" s="590" t="s">
        <v>227</v>
      </c>
      <c r="L1055" s="592" t="s">
        <v>12529</v>
      </c>
    </row>
    <row r="1056" spans="1:12" x14ac:dyDescent="0.2">
      <c r="A1056" s="136" t="s">
        <v>216</v>
      </c>
      <c r="B1056" s="136" t="s">
        <v>2748</v>
      </c>
      <c r="C1056" s="592" t="s">
        <v>12369</v>
      </c>
      <c r="D1056" s="590">
        <v>45285</v>
      </c>
      <c r="F1056" s="596">
        <f t="shared" si="64"/>
        <v>2694.8820000000001</v>
      </c>
      <c r="G1056" s="584">
        <v>1</v>
      </c>
      <c r="H1056" s="594">
        <f t="shared" si="63"/>
        <v>1</v>
      </c>
      <c r="I1056" s="591">
        <v>2694.8820000000001</v>
      </c>
      <c r="J1056" s="590">
        <f t="shared" si="65"/>
        <v>45285</v>
      </c>
      <c r="K1056" s="590" t="s">
        <v>227</v>
      </c>
      <c r="L1056" s="592" t="s">
        <v>12528</v>
      </c>
    </row>
    <row r="1057" spans="1:12" x14ac:dyDescent="0.2">
      <c r="A1057" s="136" t="s">
        <v>216</v>
      </c>
      <c r="B1057" s="136" t="s">
        <v>7551</v>
      </c>
      <c r="C1057" s="592" t="s">
        <v>12368</v>
      </c>
      <c r="D1057" s="590">
        <v>45285</v>
      </c>
      <c r="F1057" s="596">
        <f t="shared" si="64"/>
        <v>435.35</v>
      </c>
      <c r="G1057" s="584">
        <v>1</v>
      </c>
      <c r="H1057" s="594">
        <f t="shared" si="63"/>
        <v>1</v>
      </c>
      <c r="I1057" s="591">
        <v>435.35</v>
      </c>
      <c r="J1057" s="590">
        <f t="shared" si="65"/>
        <v>45285</v>
      </c>
      <c r="K1057" s="590" t="s">
        <v>227</v>
      </c>
      <c r="L1057" s="592" t="s">
        <v>12527</v>
      </c>
    </row>
    <row r="1058" spans="1:12" x14ac:dyDescent="0.2">
      <c r="A1058" s="136" t="s">
        <v>216</v>
      </c>
      <c r="B1058" s="136" t="s">
        <v>385</v>
      </c>
      <c r="C1058" s="592" t="s">
        <v>12365</v>
      </c>
      <c r="D1058" s="590">
        <v>45285</v>
      </c>
      <c r="F1058" s="596">
        <f t="shared" si="64"/>
        <v>167.69399999999999</v>
      </c>
      <c r="G1058" s="584">
        <v>1</v>
      </c>
      <c r="H1058" s="594">
        <f t="shared" si="63"/>
        <v>1</v>
      </c>
      <c r="I1058" s="591">
        <v>167.69399999999999</v>
      </c>
      <c r="J1058" s="590">
        <f t="shared" si="65"/>
        <v>45285</v>
      </c>
      <c r="K1058" s="590" t="s">
        <v>227</v>
      </c>
      <c r="L1058" s="592" t="s">
        <v>12524</v>
      </c>
    </row>
    <row r="1059" spans="1:12" x14ac:dyDescent="0.2">
      <c r="A1059" s="136" t="s">
        <v>216</v>
      </c>
      <c r="B1059" s="136" t="s">
        <v>12660</v>
      </c>
      <c r="C1059" s="592" t="s">
        <v>12393</v>
      </c>
      <c r="D1059" s="590">
        <v>45285</v>
      </c>
      <c r="F1059" s="596">
        <f t="shared" si="64"/>
        <v>857.8</v>
      </c>
      <c r="G1059" s="584">
        <v>1</v>
      </c>
      <c r="H1059" s="594">
        <f t="shared" si="63"/>
        <v>1</v>
      </c>
      <c r="I1059" s="591">
        <v>857.8</v>
      </c>
      <c r="J1059" s="590">
        <f t="shared" si="65"/>
        <v>45285</v>
      </c>
      <c r="K1059" s="590" t="s">
        <v>227</v>
      </c>
      <c r="L1059" s="592" t="s">
        <v>12551</v>
      </c>
    </row>
    <row r="1060" spans="1:12" x14ac:dyDescent="0.2">
      <c r="A1060" s="136" t="s">
        <v>216</v>
      </c>
      <c r="B1060" s="136" t="s">
        <v>12658</v>
      </c>
      <c r="C1060" s="592" t="s">
        <v>12363</v>
      </c>
      <c r="D1060" s="590">
        <v>45285</v>
      </c>
      <c r="F1060" s="596">
        <f t="shared" si="64"/>
        <v>6279.6689999999999</v>
      </c>
      <c r="G1060" s="584">
        <v>1</v>
      </c>
      <c r="H1060" s="594">
        <f t="shared" si="63"/>
        <v>1</v>
      </c>
      <c r="I1060" s="591">
        <v>6279.6689999999999</v>
      </c>
      <c r="J1060" s="590">
        <f t="shared" si="65"/>
        <v>45285</v>
      </c>
      <c r="K1060" s="590" t="s">
        <v>227</v>
      </c>
      <c r="L1060" s="592" t="s">
        <v>12522</v>
      </c>
    </row>
    <row r="1061" spans="1:12" x14ac:dyDescent="0.2">
      <c r="A1061" s="136" t="s">
        <v>216</v>
      </c>
      <c r="B1061" s="136" t="s">
        <v>12657</v>
      </c>
      <c r="C1061" s="592" t="s">
        <v>12362</v>
      </c>
      <c r="D1061" s="590">
        <v>45285</v>
      </c>
      <c r="F1061" s="596">
        <f t="shared" si="64"/>
        <v>0</v>
      </c>
      <c r="G1061" s="584">
        <v>0</v>
      </c>
      <c r="H1061" s="594">
        <f t="shared" si="63"/>
        <v>1</v>
      </c>
      <c r="I1061" s="591">
        <v>2027.7750000000001</v>
      </c>
      <c r="J1061" s="590">
        <f t="shared" si="65"/>
        <v>45285</v>
      </c>
      <c r="K1061" s="590" t="s">
        <v>227</v>
      </c>
      <c r="L1061" s="592" t="s">
        <v>12521</v>
      </c>
    </row>
    <row r="1062" spans="1:12" x14ac:dyDescent="0.2">
      <c r="A1062" s="136" t="s">
        <v>216</v>
      </c>
      <c r="B1062" s="136" t="s">
        <v>320</v>
      </c>
      <c r="C1062" s="592" t="s">
        <v>12361</v>
      </c>
      <c r="D1062" s="590">
        <v>45285</v>
      </c>
      <c r="F1062" s="596">
        <f t="shared" si="64"/>
        <v>1000</v>
      </c>
      <c r="G1062" s="584">
        <v>1</v>
      </c>
      <c r="H1062" s="594">
        <f t="shared" si="63"/>
        <v>1</v>
      </c>
      <c r="I1062" s="591">
        <v>1000</v>
      </c>
      <c r="J1062" s="590">
        <f t="shared" ref="J1062:J1073" si="66">D1062</f>
        <v>45285</v>
      </c>
      <c r="K1062" s="590" t="s">
        <v>227</v>
      </c>
      <c r="L1062" s="592" t="s">
        <v>12520</v>
      </c>
    </row>
    <row r="1063" spans="1:12" x14ac:dyDescent="0.2">
      <c r="A1063" s="136" t="s">
        <v>216</v>
      </c>
      <c r="B1063" s="136" t="s">
        <v>2086</v>
      </c>
      <c r="C1063" s="592" t="s">
        <v>12359</v>
      </c>
      <c r="D1063" s="590">
        <v>45285</v>
      </c>
      <c r="F1063" s="596">
        <f t="shared" si="64"/>
        <v>807.44899999999996</v>
      </c>
      <c r="G1063" s="584">
        <v>1</v>
      </c>
      <c r="H1063" s="594">
        <f t="shared" si="63"/>
        <v>1</v>
      </c>
      <c r="I1063" s="591">
        <v>807.44899999999996</v>
      </c>
      <c r="J1063" s="590">
        <f t="shared" si="66"/>
        <v>45285</v>
      </c>
      <c r="K1063" s="590" t="s">
        <v>227</v>
      </c>
      <c r="L1063" s="592" t="s">
        <v>12519</v>
      </c>
    </row>
    <row r="1064" spans="1:12" x14ac:dyDescent="0.2">
      <c r="A1064" s="136" t="s">
        <v>216</v>
      </c>
      <c r="B1064" s="136" t="s">
        <v>580</v>
      </c>
      <c r="C1064" s="592" t="s">
        <v>12358</v>
      </c>
      <c r="D1064" s="590">
        <v>45285</v>
      </c>
      <c r="F1064" s="596">
        <f t="shared" si="64"/>
        <v>715</v>
      </c>
      <c r="G1064" s="584">
        <v>1</v>
      </c>
      <c r="H1064" s="594">
        <f t="shared" si="63"/>
        <v>1</v>
      </c>
      <c r="I1064" s="591">
        <v>715</v>
      </c>
      <c r="J1064" s="590">
        <f t="shared" si="66"/>
        <v>45285</v>
      </c>
      <c r="K1064" s="590" t="s">
        <v>227</v>
      </c>
      <c r="L1064" s="592" t="s">
        <v>12518</v>
      </c>
    </row>
    <row r="1065" spans="1:12" x14ac:dyDescent="0.2">
      <c r="A1065" s="136" t="s">
        <v>216</v>
      </c>
      <c r="B1065" s="136" t="s">
        <v>1451</v>
      </c>
      <c r="C1065" s="592" t="s">
        <v>12392</v>
      </c>
      <c r="D1065" s="590">
        <v>45285</v>
      </c>
      <c r="F1065" s="596">
        <f t="shared" si="64"/>
        <v>0</v>
      </c>
      <c r="G1065" s="584">
        <v>0</v>
      </c>
      <c r="H1065" s="594">
        <f t="shared" si="63"/>
        <v>1</v>
      </c>
      <c r="I1065" s="591">
        <v>34798.5</v>
      </c>
      <c r="J1065" s="590">
        <f t="shared" si="66"/>
        <v>45285</v>
      </c>
      <c r="K1065" s="590" t="s">
        <v>227</v>
      </c>
      <c r="L1065" s="592" t="s">
        <v>12550</v>
      </c>
    </row>
    <row r="1066" spans="1:12" x14ac:dyDescent="0.2">
      <c r="A1066" s="136" t="s">
        <v>216</v>
      </c>
      <c r="B1066" s="136" t="s">
        <v>1451</v>
      </c>
      <c r="C1066" s="592" t="s">
        <v>12391</v>
      </c>
      <c r="D1066" s="590">
        <v>45285</v>
      </c>
      <c r="F1066" s="596">
        <f t="shared" si="64"/>
        <v>0</v>
      </c>
      <c r="G1066" s="584">
        <v>0</v>
      </c>
      <c r="H1066" s="594">
        <f t="shared" si="63"/>
        <v>1</v>
      </c>
      <c r="I1066" s="591">
        <v>34802.046999999999</v>
      </c>
      <c r="J1066" s="590">
        <f t="shared" si="66"/>
        <v>45285</v>
      </c>
      <c r="K1066" s="590" t="s">
        <v>227</v>
      </c>
      <c r="L1066" s="592" t="s">
        <v>12549</v>
      </c>
    </row>
    <row r="1067" spans="1:12" x14ac:dyDescent="0.2">
      <c r="A1067" s="136" t="s">
        <v>216</v>
      </c>
      <c r="B1067" s="136" t="s">
        <v>1451</v>
      </c>
      <c r="C1067" s="592" t="s">
        <v>12390</v>
      </c>
      <c r="D1067" s="590">
        <v>45285</v>
      </c>
      <c r="F1067" s="596">
        <f t="shared" si="64"/>
        <v>0</v>
      </c>
      <c r="G1067" s="584">
        <v>0</v>
      </c>
      <c r="H1067" s="594">
        <f t="shared" si="63"/>
        <v>1</v>
      </c>
      <c r="I1067" s="591">
        <v>31086</v>
      </c>
      <c r="J1067" s="590">
        <f t="shared" si="66"/>
        <v>45285</v>
      </c>
      <c r="K1067" s="590" t="s">
        <v>227</v>
      </c>
      <c r="L1067" s="592" t="s">
        <v>12548</v>
      </c>
    </row>
    <row r="1068" spans="1:12" x14ac:dyDescent="0.2">
      <c r="A1068" s="136" t="s">
        <v>216</v>
      </c>
      <c r="B1068" s="136" t="s">
        <v>1451</v>
      </c>
      <c r="C1068" s="592" t="s">
        <v>12389</v>
      </c>
      <c r="D1068" s="590">
        <v>45285</v>
      </c>
      <c r="F1068" s="596">
        <f t="shared" si="64"/>
        <v>0</v>
      </c>
      <c r="G1068" s="584">
        <v>0</v>
      </c>
      <c r="H1068" s="594">
        <f t="shared" si="63"/>
        <v>1</v>
      </c>
      <c r="I1068" s="591">
        <v>30990.375</v>
      </c>
      <c r="J1068" s="590">
        <f t="shared" si="66"/>
        <v>45285</v>
      </c>
      <c r="K1068" s="590" t="s">
        <v>227</v>
      </c>
      <c r="L1068" s="592" t="s">
        <v>12547</v>
      </c>
    </row>
    <row r="1069" spans="1:12" x14ac:dyDescent="0.2">
      <c r="A1069" s="136" t="s">
        <v>216</v>
      </c>
      <c r="B1069" s="136" t="s">
        <v>385</v>
      </c>
      <c r="C1069" s="592" t="s">
        <v>12388</v>
      </c>
      <c r="D1069" s="590">
        <v>45285</v>
      </c>
      <c r="F1069" s="596">
        <f t="shared" si="64"/>
        <v>0</v>
      </c>
      <c r="G1069" s="584">
        <v>0</v>
      </c>
      <c r="H1069" s="594">
        <f t="shared" si="63"/>
        <v>1</v>
      </c>
      <c r="I1069" s="591">
        <v>1049.579</v>
      </c>
      <c r="J1069" s="590">
        <f t="shared" si="66"/>
        <v>45285</v>
      </c>
      <c r="K1069" s="590" t="s">
        <v>227</v>
      </c>
      <c r="L1069" s="592" t="s">
        <v>12546</v>
      </c>
    </row>
    <row r="1070" spans="1:12" x14ac:dyDescent="0.2">
      <c r="A1070" s="136" t="s">
        <v>216</v>
      </c>
      <c r="B1070" s="136" t="s">
        <v>602</v>
      </c>
      <c r="C1070" s="592" t="s">
        <v>12351</v>
      </c>
      <c r="D1070" s="590">
        <v>45287</v>
      </c>
      <c r="F1070" s="596">
        <f t="shared" si="64"/>
        <v>0</v>
      </c>
      <c r="G1070" s="584">
        <v>0</v>
      </c>
      <c r="H1070" s="594">
        <f t="shared" si="63"/>
        <v>1</v>
      </c>
      <c r="I1070" s="591">
        <v>44399.574000000001</v>
      </c>
      <c r="J1070" s="590">
        <f t="shared" si="66"/>
        <v>45287</v>
      </c>
      <c r="K1070" s="590" t="s">
        <v>227</v>
      </c>
      <c r="L1070" s="592" t="s">
        <v>12513</v>
      </c>
    </row>
    <row r="1071" spans="1:12" x14ac:dyDescent="0.2">
      <c r="A1071" s="136" t="s">
        <v>216</v>
      </c>
      <c r="B1071" s="136" t="s">
        <v>2069</v>
      </c>
      <c r="C1071" s="592" t="s">
        <v>12348</v>
      </c>
      <c r="D1071" s="590">
        <v>45287</v>
      </c>
      <c r="F1071" s="596">
        <f t="shared" si="64"/>
        <v>0</v>
      </c>
      <c r="G1071" s="584">
        <v>0</v>
      </c>
      <c r="H1071" s="594">
        <f t="shared" si="63"/>
        <v>1</v>
      </c>
      <c r="I1071" s="591">
        <v>14455</v>
      </c>
      <c r="J1071" s="590">
        <f t="shared" si="66"/>
        <v>45287</v>
      </c>
      <c r="K1071" s="590" t="s">
        <v>227</v>
      </c>
      <c r="L1071" s="592" t="s">
        <v>12510</v>
      </c>
    </row>
    <row r="1072" spans="1:12" x14ac:dyDescent="0.2">
      <c r="A1072" s="136" t="s">
        <v>216</v>
      </c>
      <c r="B1072" s="136" t="s">
        <v>12653</v>
      </c>
      <c r="C1072" s="592" t="s">
        <v>12347</v>
      </c>
      <c r="D1072" s="590">
        <v>45287</v>
      </c>
      <c r="F1072" s="596">
        <f t="shared" si="64"/>
        <v>0</v>
      </c>
      <c r="G1072" s="584">
        <v>1</v>
      </c>
      <c r="H1072" s="594">
        <f t="shared" si="63"/>
        <v>1</v>
      </c>
      <c r="I1072" s="591">
        <v>0</v>
      </c>
      <c r="J1072" s="590">
        <f t="shared" si="66"/>
        <v>45287</v>
      </c>
      <c r="K1072" s="590" t="s">
        <v>227</v>
      </c>
      <c r="L1072" s="592" t="s">
        <v>12509</v>
      </c>
    </row>
    <row r="1073" spans="1:13" x14ac:dyDescent="0.2">
      <c r="A1073" s="136" t="s">
        <v>216</v>
      </c>
      <c r="B1073" s="136" t="s">
        <v>320</v>
      </c>
      <c r="C1073" s="592" t="s">
        <v>12346</v>
      </c>
      <c r="D1073" s="590">
        <v>45287</v>
      </c>
      <c r="F1073" s="596">
        <f t="shared" si="64"/>
        <v>0</v>
      </c>
      <c r="G1073" s="584">
        <v>0</v>
      </c>
      <c r="H1073" s="594">
        <f t="shared" si="63"/>
        <v>1</v>
      </c>
      <c r="I1073" s="591">
        <v>1048.95</v>
      </c>
      <c r="J1073" s="590">
        <f t="shared" si="66"/>
        <v>45287</v>
      </c>
      <c r="K1073" s="590" t="s">
        <v>227</v>
      </c>
      <c r="L1073" s="592" t="s">
        <v>12508</v>
      </c>
    </row>
    <row r="1074" spans="1:13" x14ac:dyDescent="0.2">
      <c r="A1074" s="136" t="s">
        <v>216</v>
      </c>
      <c r="B1074" s="136" t="s">
        <v>1451</v>
      </c>
      <c r="C1074" s="592" t="s">
        <v>1756</v>
      </c>
      <c r="D1074" s="590">
        <v>45155</v>
      </c>
      <c r="F1074" s="596">
        <f t="shared" si="64"/>
        <v>0</v>
      </c>
      <c r="G1074" s="584">
        <v>0</v>
      </c>
      <c r="H1074" s="594">
        <f t="shared" si="63"/>
        <v>1</v>
      </c>
      <c r="I1074" s="591">
        <v>44353.485999999997</v>
      </c>
      <c r="J1074" s="590">
        <f t="shared" ref="J1074:J1091" si="67">+D1074</f>
        <v>45155</v>
      </c>
      <c r="K1074" s="590" t="s">
        <v>1202</v>
      </c>
      <c r="L1074" s="592" t="s">
        <v>1794</v>
      </c>
      <c r="M1074" s="609" t="s">
        <v>8000</v>
      </c>
    </row>
    <row r="1075" spans="1:13" x14ac:dyDescent="0.2">
      <c r="A1075" s="136" t="s">
        <v>216</v>
      </c>
      <c r="B1075" s="136" t="s">
        <v>602</v>
      </c>
      <c r="C1075" s="592" t="s">
        <v>1959</v>
      </c>
      <c r="D1075" s="590">
        <v>45160</v>
      </c>
      <c r="F1075" s="596">
        <f t="shared" si="64"/>
        <v>0</v>
      </c>
      <c r="G1075" s="584">
        <v>0</v>
      </c>
      <c r="H1075" s="594">
        <f t="shared" si="63"/>
        <v>1</v>
      </c>
      <c r="I1075" s="591">
        <v>31725.221000000001</v>
      </c>
      <c r="J1075" s="590">
        <f t="shared" si="67"/>
        <v>45160</v>
      </c>
      <c r="K1075" s="590" t="s">
        <v>1202</v>
      </c>
      <c r="L1075" s="592" t="s">
        <v>2063</v>
      </c>
      <c r="M1075" s="609" t="s">
        <v>8000</v>
      </c>
    </row>
    <row r="1076" spans="1:13" x14ac:dyDescent="0.2">
      <c r="A1076" s="136" t="s">
        <v>216</v>
      </c>
      <c r="B1076" s="136" t="s">
        <v>320</v>
      </c>
      <c r="C1076" s="592" t="s">
        <v>1931</v>
      </c>
      <c r="D1076" s="590">
        <v>45160</v>
      </c>
      <c r="F1076" s="596">
        <f t="shared" si="64"/>
        <v>0</v>
      </c>
      <c r="G1076" s="584">
        <v>0</v>
      </c>
      <c r="H1076" s="594">
        <f t="shared" si="63"/>
        <v>1</v>
      </c>
      <c r="I1076" s="591">
        <v>80000</v>
      </c>
      <c r="J1076" s="590">
        <f t="shared" si="67"/>
        <v>45160</v>
      </c>
      <c r="K1076" s="590" t="s">
        <v>1202</v>
      </c>
      <c r="L1076" s="592" t="s">
        <v>2046</v>
      </c>
    </row>
    <row r="1077" spans="1:13" x14ac:dyDescent="0.2">
      <c r="A1077" s="136" t="s">
        <v>216</v>
      </c>
      <c r="B1077" s="136" t="s">
        <v>602</v>
      </c>
      <c r="C1077" s="592" t="s">
        <v>1845</v>
      </c>
      <c r="D1077" s="590">
        <v>45169</v>
      </c>
      <c r="F1077" s="596">
        <f t="shared" si="64"/>
        <v>0</v>
      </c>
      <c r="G1077" s="584">
        <v>0</v>
      </c>
      <c r="H1077" s="594">
        <f t="shared" si="63"/>
        <v>1</v>
      </c>
      <c r="I1077" s="591">
        <v>18283.923999999999</v>
      </c>
      <c r="J1077" s="590">
        <f t="shared" si="67"/>
        <v>45169</v>
      </c>
      <c r="K1077" s="590" t="s">
        <v>1202</v>
      </c>
      <c r="L1077" s="592" t="s">
        <v>1967</v>
      </c>
      <c r="M1077" s="609" t="s">
        <v>8000</v>
      </c>
    </row>
    <row r="1078" spans="1:13" x14ac:dyDescent="0.2">
      <c r="A1078" s="592" t="s">
        <v>216</v>
      </c>
      <c r="B1078" s="136" t="s">
        <v>602</v>
      </c>
      <c r="C1078" s="592" t="s">
        <v>2217</v>
      </c>
      <c r="D1078" s="590">
        <v>45174</v>
      </c>
      <c r="F1078" s="596">
        <f t="shared" si="64"/>
        <v>0</v>
      </c>
      <c r="G1078" s="584">
        <v>0</v>
      </c>
      <c r="H1078" s="594">
        <f t="shared" si="63"/>
        <v>1</v>
      </c>
      <c r="I1078" s="591">
        <v>11757.486000000001</v>
      </c>
      <c r="J1078" s="590">
        <f t="shared" si="67"/>
        <v>45174</v>
      </c>
      <c r="K1078" s="590" t="s">
        <v>1202</v>
      </c>
      <c r="L1078" s="592" t="s">
        <v>2344</v>
      </c>
      <c r="M1078" s="609" t="s">
        <v>8000</v>
      </c>
    </row>
    <row r="1079" spans="1:13" x14ac:dyDescent="0.2">
      <c r="A1079" s="592" t="s">
        <v>216</v>
      </c>
      <c r="B1079" s="136" t="s">
        <v>602</v>
      </c>
      <c r="C1079" s="592" t="s">
        <v>2216</v>
      </c>
      <c r="D1079" s="590">
        <v>45174</v>
      </c>
      <c r="F1079" s="596">
        <f t="shared" si="64"/>
        <v>0</v>
      </c>
      <c r="G1079" s="584">
        <v>0</v>
      </c>
      <c r="H1079" s="594">
        <f t="shared" si="63"/>
        <v>1</v>
      </c>
      <c r="I1079" s="591">
        <v>13390.333000000001</v>
      </c>
      <c r="J1079" s="590">
        <f t="shared" si="67"/>
        <v>45174</v>
      </c>
      <c r="K1079" s="590" t="s">
        <v>1202</v>
      </c>
      <c r="L1079" s="592" t="s">
        <v>2343</v>
      </c>
      <c r="M1079" s="609" t="s">
        <v>8000</v>
      </c>
    </row>
    <row r="1080" spans="1:13" x14ac:dyDescent="0.2">
      <c r="A1080" s="592" t="s">
        <v>216</v>
      </c>
      <c r="B1080" s="136" t="s">
        <v>1451</v>
      </c>
      <c r="C1080" s="592" t="s">
        <v>2210</v>
      </c>
      <c r="D1080" s="590">
        <v>45174</v>
      </c>
      <c r="F1080" s="596">
        <f t="shared" si="64"/>
        <v>0</v>
      </c>
      <c r="G1080" s="584">
        <v>0</v>
      </c>
      <c r="H1080" s="594">
        <f t="shared" si="63"/>
        <v>1</v>
      </c>
      <c r="I1080" s="591">
        <v>30937.5</v>
      </c>
      <c r="J1080" s="590">
        <f t="shared" si="67"/>
        <v>45174</v>
      </c>
      <c r="K1080" s="590" t="s">
        <v>1202</v>
      </c>
      <c r="L1080" s="592" t="s">
        <v>2338</v>
      </c>
      <c r="M1080" s="609" t="s">
        <v>8000</v>
      </c>
    </row>
    <row r="1081" spans="1:13" x14ac:dyDescent="0.2">
      <c r="A1081" s="592" t="s">
        <v>216</v>
      </c>
      <c r="B1081" s="136" t="s">
        <v>1451</v>
      </c>
      <c r="C1081" s="592" t="s">
        <v>2209</v>
      </c>
      <c r="D1081" s="590">
        <v>45174</v>
      </c>
      <c r="F1081" s="596">
        <f t="shared" si="64"/>
        <v>0</v>
      </c>
      <c r="G1081" s="584">
        <v>0</v>
      </c>
      <c r="H1081" s="594">
        <f t="shared" ref="H1081:H1143" si="68">IF(E1081="",1,0)</f>
        <v>1</v>
      </c>
      <c r="I1081" s="591">
        <v>30937.5</v>
      </c>
      <c r="J1081" s="590">
        <f t="shared" si="67"/>
        <v>45174</v>
      </c>
      <c r="K1081" s="590" t="s">
        <v>1202</v>
      </c>
      <c r="L1081" s="592" t="s">
        <v>2337</v>
      </c>
      <c r="M1081" s="609" t="s">
        <v>8000</v>
      </c>
    </row>
    <row r="1082" spans="1:13" x14ac:dyDescent="0.2">
      <c r="A1082" s="592" t="s">
        <v>216</v>
      </c>
      <c r="B1082" s="136" t="s">
        <v>1451</v>
      </c>
      <c r="C1082" s="592" t="s">
        <v>2208</v>
      </c>
      <c r="D1082" s="590">
        <v>45174</v>
      </c>
      <c r="F1082" s="596">
        <f t="shared" si="64"/>
        <v>0</v>
      </c>
      <c r="G1082" s="584">
        <v>0</v>
      </c>
      <c r="H1082" s="594">
        <f t="shared" si="68"/>
        <v>1</v>
      </c>
      <c r="I1082" s="591">
        <v>31806.848000000002</v>
      </c>
      <c r="J1082" s="590">
        <f t="shared" si="67"/>
        <v>45174</v>
      </c>
      <c r="K1082" s="590" t="s">
        <v>1202</v>
      </c>
      <c r="L1082" s="592" t="s">
        <v>2336</v>
      </c>
      <c r="M1082" s="609" t="s">
        <v>8000</v>
      </c>
    </row>
    <row r="1083" spans="1:13" x14ac:dyDescent="0.2">
      <c r="A1083" s="592" t="s">
        <v>216</v>
      </c>
      <c r="B1083" s="136" t="s">
        <v>602</v>
      </c>
      <c r="C1083" s="592" t="s">
        <v>2175</v>
      </c>
      <c r="D1083" s="590">
        <v>45180</v>
      </c>
      <c r="F1083" s="596">
        <f t="shared" si="64"/>
        <v>0</v>
      </c>
      <c r="G1083" s="584">
        <v>0</v>
      </c>
      <c r="H1083" s="594">
        <f t="shared" si="68"/>
        <v>1</v>
      </c>
      <c r="I1083" s="591">
        <v>18578.331999999999</v>
      </c>
      <c r="J1083" s="590">
        <f t="shared" si="67"/>
        <v>45180</v>
      </c>
      <c r="K1083" s="590" t="s">
        <v>1202</v>
      </c>
      <c r="L1083" s="592" t="s">
        <v>2310</v>
      </c>
      <c r="M1083" s="609" t="s">
        <v>8000</v>
      </c>
    </row>
    <row r="1084" spans="1:13" x14ac:dyDescent="0.2">
      <c r="A1084" s="592" t="s">
        <v>216</v>
      </c>
      <c r="B1084" s="136" t="s">
        <v>602</v>
      </c>
      <c r="C1084" s="592" t="s">
        <v>2174</v>
      </c>
      <c r="D1084" s="590">
        <v>45180</v>
      </c>
      <c r="F1084" s="596">
        <f t="shared" si="64"/>
        <v>0</v>
      </c>
      <c r="G1084" s="584">
        <v>0</v>
      </c>
      <c r="H1084" s="594">
        <f t="shared" si="68"/>
        <v>1</v>
      </c>
      <c r="I1084" s="591">
        <v>16799.518</v>
      </c>
      <c r="J1084" s="590">
        <f t="shared" si="67"/>
        <v>45180</v>
      </c>
      <c r="K1084" s="590" t="s">
        <v>1202</v>
      </c>
      <c r="L1084" s="592" t="s">
        <v>2309</v>
      </c>
      <c r="M1084" s="609" t="s">
        <v>8000</v>
      </c>
    </row>
    <row r="1085" spans="1:13" x14ac:dyDescent="0.2">
      <c r="A1085" s="136" t="s">
        <v>216</v>
      </c>
      <c r="B1085" s="136" t="s">
        <v>602</v>
      </c>
      <c r="C1085" s="592" t="s">
        <v>2578</v>
      </c>
      <c r="D1085" s="590">
        <v>45191</v>
      </c>
      <c r="F1085" s="596">
        <f t="shared" si="64"/>
        <v>0</v>
      </c>
      <c r="G1085" s="584">
        <v>0</v>
      </c>
      <c r="H1085" s="594">
        <f t="shared" si="68"/>
        <v>1</v>
      </c>
      <c r="I1085" s="591">
        <v>28751.460999999999</v>
      </c>
      <c r="J1085" s="590">
        <f t="shared" si="67"/>
        <v>45191</v>
      </c>
      <c r="K1085" s="590" t="s">
        <v>1202</v>
      </c>
      <c r="L1085" s="592" t="s">
        <v>2722</v>
      </c>
      <c r="M1085" s="609" t="s">
        <v>8000</v>
      </c>
    </row>
    <row r="1086" spans="1:13" x14ac:dyDescent="0.2">
      <c r="A1086" s="136" t="s">
        <v>216</v>
      </c>
      <c r="B1086" s="136" t="s">
        <v>602</v>
      </c>
      <c r="C1086" s="592" t="s">
        <v>2542</v>
      </c>
      <c r="D1086" s="590">
        <v>45194</v>
      </c>
      <c r="F1086" s="596">
        <f t="shared" si="64"/>
        <v>0</v>
      </c>
      <c r="G1086" s="584">
        <v>0</v>
      </c>
      <c r="H1086" s="594">
        <f t="shared" si="68"/>
        <v>1</v>
      </c>
      <c r="I1086" s="591">
        <v>55639.000999999997</v>
      </c>
      <c r="J1086" s="590">
        <f t="shared" si="67"/>
        <v>45194</v>
      </c>
      <c r="K1086" s="590" t="s">
        <v>1202</v>
      </c>
      <c r="L1086" s="592" t="s">
        <v>2696</v>
      </c>
      <c r="M1086" s="609" t="s">
        <v>8000</v>
      </c>
    </row>
    <row r="1087" spans="1:13" x14ac:dyDescent="0.2">
      <c r="A1087" s="136" t="s">
        <v>216</v>
      </c>
      <c r="B1087" s="136" t="s">
        <v>602</v>
      </c>
      <c r="C1087" s="592" t="s">
        <v>2492</v>
      </c>
      <c r="D1087" s="590">
        <v>45198</v>
      </c>
      <c r="F1087" s="596">
        <f t="shared" si="64"/>
        <v>0</v>
      </c>
      <c r="G1087" s="584">
        <v>0</v>
      </c>
      <c r="H1087" s="594">
        <f t="shared" si="68"/>
        <v>1</v>
      </c>
      <c r="I1087" s="591">
        <v>19622.364000000001</v>
      </c>
      <c r="J1087" s="590">
        <f t="shared" si="67"/>
        <v>45198</v>
      </c>
      <c r="K1087" s="590" t="s">
        <v>1202</v>
      </c>
      <c r="L1087" s="592" t="s">
        <v>2651</v>
      </c>
      <c r="M1087" s="609" t="s">
        <v>8000</v>
      </c>
    </row>
    <row r="1088" spans="1:13" x14ac:dyDescent="0.2">
      <c r="A1088" s="136" t="s">
        <v>216</v>
      </c>
      <c r="B1088" s="136" t="s">
        <v>320</v>
      </c>
      <c r="C1088" s="592" t="s">
        <v>2467</v>
      </c>
      <c r="D1088" s="590">
        <v>45202</v>
      </c>
      <c r="F1088" s="596">
        <f t="shared" si="64"/>
        <v>0</v>
      </c>
      <c r="G1088" s="584">
        <v>0</v>
      </c>
      <c r="H1088" s="594">
        <f t="shared" si="68"/>
        <v>1</v>
      </c>
      <c r="I1088" s="591">
        <v>70000</v>
      </c>
      <c r="J1088" s="590">
        <f t="shared" si="67"/>
        <v>45202</v>
      </c>
      <c r="K1088" s="590" t="s">
        <v>1202</v>
      </c>
      <c r="L1088" s="592" t="s">
        <v>2627</v>
      </c>
    </row>
    <row r="1089" spans="1:13" x14ac:dyDescent="0.2">
      <c r="A1089" s="136" t="s">
        <v>216</v>
      </c>
      <c r="B1089" s="136" t="s">
        <v>320</v>
      </c>
      <c r="C1089" s="592" t="s">
        <v>2466</v>
      </c>
      <c r="D1089" s="590">
        <v>45202</v>
      </c>
      <c r="F1089" s="596">
        <f t="shared" ref="F1089:F1151" si="69">SUM(I1089*G1089)</f>
        <v>0</v>
      </c>
      <c r="G1089" s="584">
        <v>0</v>
      </c>
      <c r="H1089" s="594">
        <f t="shared" si="68"/>
        <v>1</v>
      </c>
      <c r="I1089" s="591">
        <v>30000</v>
      </c>
      <c r="J1089" s="590">
        <f t="shared" si="67"/>
        <v>45202</v>
      </c>
      <c r="K1089" s="590" t="s">
        <v>1202</v>
      </c>
      <c r="L1089" s="592" t="s">
        <v>2626</v>
      </c>
    </row>
    <row r="1090" spans="1:13" x14ac:dyDescent="0.2">
      <c r="A1090" s="136" t="s">
        <v>216</v>
      </c>
      <c r="B1090" s="136" t="s">
        <v>602</v>
      </c>
      <c r="C1090" s="592" t="s">
        <v>2788</v>
      </c>
      <c r="D1090" s="590">
        <v>45205</v>
      </c>
      <c r="F1090" s="596">
        <f t="shared" si="69"/>
        <v>0</v>
      </c>
      <c r="G1090" s="584">
        <v>0</v>
      </c>
      <c r="H1090" s="594">
        <f t="shared" si="68"/>
        <v>1</v>
      </c>
      <c r="I1090" s="591">
        <v>46816.682000000001</v>
      </c>
      <c r="J1090" s="590">
        <f t="shared" si="67"/>
        <v>45205</v>
      </c>
      <c r="K1090" s="590" t="s">
        <v>1202</v>
      </c>
      <c r="L1090" s="592" t="s">
        <v>2789</v>
      </c>
      <c r="M1090" s="609" t="s">
        <v>8000</v>
      </c>
    </row>
    <row r="1091" spans="1:13" x14ac:dyDescent="0.2">
      <c r="A1091" s="136" t="s">
        <v>216</v>
      </c>
      <c r="B1091" s="136" t="s">
        <v>602</v>
      </c>
      <c r="C1091" s="592" t="s">
        <v>7182</v>
      </c>
      <c r="D1091" s="590">
        <v>45212</v>
      </c>
      <c r="F1091" s="596">
        <f t="shared" si="69"/>
        <v>0</v>
      </c>
      <c r="G1091" s="584">
        <v>0</v>
      </c>
      <c r="H1091" s="594">
        <f t="shared" si="68"/>
        <v>1</v>
      </c>
      <c r="I1091" s="591">
        <v>33602.993999999999</v>
      </c>
      <c r="J1091" s="590">
        <f t="shared" si="67"/>
        <v>45212</v>
      </c>
      <c r="K1091" s="590" t="s">
        <v>1202</v>
      </c>
      <c r="L1091" s="592" t="s">
        <v>7249</v>
      </c>
      <c r="M1091" s="609" t="s">
        <v>8000</v>
      </c>
    </row>
    <row r="1092" spans="1:13" x14ac:dyDescent="0.2">
      <c r="A1092" s="136" t="s">
        <v>216</v>
      </c>
      <c r="B1092" s="136" t="s">
        <v>2740</v>
      </c>
      <c r="C1092" s="592" t="s">
        <v>7376</v>
      </c>
      <c r="D1092" s="590">
        <v>45215</v>
      </c>
      <c r="F1092" s="596">
        <f t="shared" si="69"/>
        <v>0</v>
      </c>
      <c r="G1092" s="584">
        <v>0</v>
      </c>
      <c r="H1092" s="594">
        <f t="shared" si="68"/>
        <v>1</v>
      </c>
      <c r="I1092" s="591">
        <v>96559.089000000007</v>
      </c>
      <c r="J1092" s="590">
        <f t="shared" ref="J1092:J1099" si="70">D1092</f>
        <v>45215</v>
      </c>
      <c r="K1092" s="590" t="s">
        <v>1202</v>
      </c>
      <c r="L1092" s="592" t="s">
        <v>7425</v>
      </c>
      <c r="M1092" s="609" t="s">
        <v>8000</v>
      </c>
    </row>
    <row r="1093" spans="1:13" x14ac:dyDescent="0.2">
      <c r="A1093" s="136" t="s">
        <v>216</v>
      </c>
      <c r="B1093" s="136" t="s">
        <v>602</v>
      </c>
      <c r="C1093" s="592" t="s">
        <v>7375</v>
      </c>
      <c r="D1093" s="590">
        <v>45215</v>
      </c>
      <c r="F1093" s="596">
        <f t="shared" si="69"/>
        <v>0</v>
      </c>
      <c r="G1093" s="584">
        <v>0</v>
      </c>
      <c r="H1093" s="594">
        <f t="shared" si="68"/>
        <v>1</v>
      </c>
      <c r="I1093" s="591">
        <v>17841.077000000001</v>
      </c>
      <c r="J1093" s="590">
        <f t="shared" si="70"/>
        <v>45215</v>
      </c>
      <c r="K1093" s="590" t="s">
        <v>1202</v>
      </c>
      <c r="L1093" s="592" t="s">
        <v>7424</v>
      </c>
      <c r="M1093" s="609" t="s">
        <v>8000</v>
      </c>
    </row>
    <row r="1094" spans="1:13" x14ac:dyDescent="0.2">
      <c r="A1094" s="136" t="s">
        <v>216</v>
      </c>
      <c r="B1094" s="136" t="s">
        <v>602</v>
      </c>
      <c r="C1094" s="592" t="s">
        <v>7374</v>
      </c>
      <c r="D1094" s="590">
        <v>45215</v>
      </c>
      <c r="F1094" s="596">
        <f t="shared" si="69"/>
        <v>0</v>
      </c>
      <c r="G1094" s="584">
        <v>0</v>
      </c>
      <c r="H1094" s="594">
        <f t="shared" si="68"/>
        <v>1</v>
      </c>
      <c r="I1094" s="591">
        <v>17049.393</v>
      </c>
      <c r="J1094" s="590">
        <f t="shared" si="70"/>
        <v>45215</v>
      </c>
      <c r="K1094" s="590" t="s">
        <v>1202</v>
      </c>
      <c r="L1094" s="592" t="s">
        <v>7423</v>
      </c>
      <c r="M1094" s="609" t="s">
        <v>8000</v>
      </c>
    </row>
    <row r="1095" spans="1:13" x14ac:dyDescent="0.2">
      <c r="A1095" s="136" t="s">
        <v>216</v>
      </c>
      <c r="B1095" s="136" t="s">
        <v>602</v>
      </c>
      <c r="C1095" s="592" t="s">
        <v>7321</v>
      </c>
      <c r="D1095" s="590">
        <v>45219</v>
      </c>
      <c r="F1095" s="596">
        <f t="shared" si="69"/>
        <v>0</v>
      </c>
      <c r="G1095" s="584">
        <v>0</v>
      </c>
      <c r="H1095" s="594">
        <f t="shared" si="68"/>
        <v>1</v>
      </c>
      <c r="I1095" s="591">
        <v>31539.67</v>
      </c>
      <c r="J1095" s="590">
        <f t="shared" si="70"/>
        <v>45219</v>
      </c>
      <c r="K1095" s="590" t="s">
        <v>1202</v>
      </c>
      <c r="L1095" s="592" t="s">
        <v>7382</v>
      </c>
      <c r="M1095" s="609" t="s">
        <v>8000</v>
      </c>
    </row>
    <row r="1096" spans="1:13" x14ac:dyDescent="0.2">
      <c r="A1096" s="136" t="s">
        <v>216</v>
      </c>
      <c r="B1096" s="136" t="s">
        <v>602</v>
      </c>
      <c r="C1096" s="592" t="s">
        <v>7592</v>
      </c>
      <c r="D1096" s="590">
        <v>45231</v>
      </c>
      <c r="F1096" s="596">
        <f t="shared" si="69"/>
        <v>0</v>
      </c>
      <c r="G1096" s="584">
        <v>0</v>
      </c>
      <c r="H1096" s="594">
        <f t="shared" si="68"/>
        <v>1</v>
      </c>
      <c r="I1096" s="591">
        <v>49196.678999999996</v>
      </c>
      <c r="J1096" s="590">
        <f t="shared" si="70"/>
        <v>45231</v>
      </c>
      <c r="K1096" s="590" t="s">
        <v>1202</v>
      </c>
      <c r="L1096" s="592" t="s">
        <v>7665</v>
      </c>
      <c r="M1096" s="609" t="s">
        <v>8000</v>
      </c>
    </row>
    <row r="1097" spans="1:13" x14ac:dyDescent="0.2">
      <c r="A1097" s="136" t="s">
        <v>216</v>
      </c>
      <c r="B1097" s="136" t="s">
        <v>602</v>
      </c>
      <c r="C1097" s="592" t="s">
        <v>7582</v>
      </c>
      <c r="D1097" s="590">
        <v>45232</v>
      </c>
      <c r="F1097" s="596">
        <f t="shared" si="69"/>
        <v>0</v>
      </c>
      <c r="G1097" s="584">
        <v>0</v>
      </c>
      <c r="H1097" s="594">
        <f t="shared" si="68"/>
        <v>1</v>
      </c>
      <c r="I1097" s="591">
        <v>47276.847999999998</v>
      </c>
      <c r="J1097" s="590">
        <f t="shared" si="70"/>
        <v>45232</v>
      </c>
      <c r="K1097" s="590" t="s">
        <v>1202</v>
      </c>
      <c r="L1097" s="592" t="s">
        <v>7655</v>
      </c>
      <c r="M1097" s="609" t="s">
        <v>8000</v>
      </c>
    </row>
    <row r="1098" spans="1:13" x14ac:dyDescent="0.2">
      <c r="A1098" s="136" t="s">
        <v>216</v>
      </c>
      <c r="B1098" s="136" t="s">
        <v>602</v>
      </c>
      <c r="C1098" s="592" t="s">
        <v>7797</v>
      </c>
      <c r="D1098" s="590">
        <v>45236</v>
      </c>
      <c r="F1098" s="596">
        <f t="shared" si="69"/>
        <v>0</v>
      </c>
      <c r="G1098" s="584">
        <v>0</v>
      </c>
      <c r="H1098" s="594">
        <f t="shared" si="68"/>
        <v>1</v>
      </c>
      <c r="I1098" s="591">
        <v>62771.572</v>
      </c>
      <c r="J1098" s="590">
        <f t="shared" si="70"/>
        <v>45236</v>
      </c>
      <c r="K1098" s="590" t="s">
        <v>1202</v>
      </c>
      <c r="L1098" s="592" t="s">
        <v>7843</v>
      </c>
      <c r="M1098" s="609" t="s">
        <v>8000</v>
      </c>
    </row>
    <row r="1099" spans="1:13" x14ac:dyDescent="0.2">
      <c r="A1099" s="136" t="s">
        <v>216</v>
      </c>
      <c r="B1099" s="136" t="s">
        <v>7851</v>
      </c>
      <c r="C1099" s="592" t="s">
        <v>7790</v>
      </c>
      <c r="D1099" s="590">
        <v>45237</v>
      </c>
      <c r="F1099" s="596">
        <f t="shared" si="69"/>
        <v>0</v>
      </c>
      <c r="G1099" s="584">
        <v>0</v>
      </c>
      <c r="H1099" s="594">
        <f t="shared" si="68"/>
        <v>1</v>
      </c>
      <c r="I1099" s="591">
        <v>45211.756000000001</v>
      </c>
      <c r="J1099" s="590">
        <f t="shared" si="70"/>
        <v>45237</v>
      </c>
      <c r="K1099" s="590" t="s">
        <v>1202</v>
      </c>
      <c r="L1099" s="592" t="s">
        <v>7836</v>
      </c>
      <c r="M1099" s="609" t="s">
        <v>8000</v>
      </c>
    </row>
    <row r="1100" spans="1:13" x14ac:dyDescent="0.2">
      <c r="A1100" s="136" t="s">
        <v>216</v>
      </c>
      <c r="B1100" s="136" t="s">
        <v>320</v>
      </c>
      <c r="C1100" s="592" t="s">
        <v>8012</v>
      </c>
      <c r="D1100" s="590">
        <v>45253</v>
      </c>
      <c r="F1100" s="596">
        <f t="shared" si="69"/>
        <v>0</v>
      </c>
      <c r="G1100" s="584">
        <v>0</v>
      </c>
      <c r="H1100" s="594">
        <f t="shared" si="68"/>
        <v>1</v>
      </c>
      <c r="I1100" s="591">
        <v>120000</v>
      </c>
      <c r="J1100" s="590">
        <f>+D1100</f>
        <v>45253</v>
      </c>
      <c r="K1100" s="590" t="s">
        <v>1202</v>
      </c>
      <c r="L1100" s="592" t="s">
        <v>8091</v>
      </c>
    </row>
    <row r="1101" spans="1:13" x14ac:dyDescent="0.2">
      <c r="A1101" s="136" t="s">
        <v>216</v>
      </c>
      <c r="B1101" s="136" t="s">
        <v>320</v>
      </c>
      <c r="C1101" s="592" t="s">
        <v>11860</v>
      </c>
      <c r="D1101" s="590">
        <v>45264</v>
      </c>
      <c r="F1101" s="596">
        <f t="shared" si="69"/>
        <v>0</v>
      </c>
      <c r="G1101" s="584">
        <v>0</v>
      </c>
      <c r="H1101" s="594">
        <f t="shared" si="68"/>
        <v>1</v>
      </c>
      <c r="I1101" s="591">
        <v>30000</v>
      </c>
      <c r="J1101" s="590">
        <f t="shared" ref="J1101:J1109" si="71">D1101</f>
        <v>45264</v>
      </c>
      <c r="K1101" s="590" t="s">
        <v>1202</v>
      </c>
      <c r="L1101" s="592" t="s">
        <v>11896</v>
      </c>
    </row>
    <row r="1102" spans="1:13" x14ac:dyDescent="0.2">
      <c r="A1102" s="136" t="s">
        <v>216</v>
      </c>
      <c r="B1102" s="136" t="s">
        <v>320</v>
      </c>
      <c r="C1102" s="592" t="s">
        <v>11859</v>
      </c>
      <c r="D1102" s="590">
        <v>45264</v>
      </c>
      <c r="F1102" s="596">
        <f t="shared" si="69"/>
        <v>0</v>
      </c>
      <c r="G1102" s="584">
        <v>0</v>
      </c>
      <c r="H1102" s="594">
        <f t="shared" si="68"/>
        <v>1</v>
      </c>
      <c r="I1102" s="591">
        <v>30000</v>
      </c>
      <c r="J1102" s="590">
        <f t="shared" si="71"/>
        <v>45264</v>
      </c>
      <c r="K1102" s="590" t="s">
        <v>1202</v>
      </c>
      <c r="L1102" s="592" t="s">
        <v>11895</v>
      </c>
    </row>
    <row r="1103" spans="1:13" x14ac:dyDescent="0.2">
      <c r="A1103" s="136" t="s">
        <v>216</v>
      </c>
      <c r="B1103" s="136" t="s">
        <v>602</v>
      </c>
      <c r="C1103" s="592" t="s">
        <v>11841</v>
      </c>
      <c r="D1103" s="590">
        <v>45266</v>
      </c>
      <c r="F1103" s="596">
        <f t="shared" si="69"/>
        <v>0</v>
      </c>
      <c r="G1103" s="584">
        <v>0</v>
      </c>
      <c r="H1103" s="594">
        <f t="shared" si="68"/>
        <v>1</v>
      </c>
      <c r="I1103" s="591">
        <v>117335.863</v>
      </c>
      <c r="J1103" s="590">
        <f t="shared" si="71"/>
        <v>45266</v>
      </c>
      <c r="K1103" s="590" t="s">
        <v>1202</v>
      </c>
      <c r="L1103" s="592" t="s">
        <v>11878</v>
      </c>
      <c r="M1103" s="609" t="s">
        <v>8000</v>
      </c>
    </row>
    <row r="1104" spans="1:13" x14ac:dyDescent="0.2">
      <c r="A1104" s="136" t="s">
        <v>216</v>
      </c>
      <c r="B1104" s="136" t="s">
        <v>602</v>
      </c>
      <c r="C1104" s="592" t="s">
        <v>12502</v>
      </c>
      <c r="D1104" s="590">
        <v>45271</v>
      </c>
      <c r="F1104" s="596">
        <f t="shared" si="69"/>
        <v>0</v>
      </c>
      <c r="G1104" s="584">
        <v>0</v>
      </c>
      <c r="H1104" s="594">
        <f t="shared" si="68"/>
        <v>1</v>
      </c>
      <c r="I1104" s="591">
        <v>47370.86</v>
      </c>
      <c r="J1104" s="590">
        <f t="shared" si="71"/>
        <v>45271</v>
      </c>
      <c r="K1104" s="590" t="s">
        <v>1202</v>
      </c>
      <c r="L1104" s="592" t="s">
        <v>12647</v>
      </c>
    </row>
    <row r="1105" spans="1:12" x14ac:dyDescent="0.2">
      <c r="A1105" s="136" t="s">
        <v>216</v>
      </c>
      <c r="B1105" s="136" t="s">
        <v>602</v>
      </c>
      <c r="C1105" s="592" t="s">
        <v>12401</v>
      </c>
      <c r="D1105" s="590">
        <v>45282</v>
      </c>
      <c r="F1105" s="596">
        <f t="shared" si="69"/>
        <v>0</v>
      </c>
      <c r="G1105" s="584">
        <v>0</v>
      </c>
      <c r="H1105" s="594">
        <f t="shared" si="68"/>
        <v>1</v>
      </c>
      <c r="I1105" s="591">
        <v>43501.508000000002</v>
      </c>
      <c r="J1105" s="590">
        <f t="shared" si="71"/>
        <v>45282</v>
      </c>
      <c r="K1105" s="590" t="s">
        <v>1202</v>
      </c>
      <c r="L1105" s="592" t="s">
        <v>12558</v>
      </c>
    </row>
    <row r="1106" spans="1:12" x14ac:dyDescent="0.2">
      <c r="A1106" s="136" t="s">
        <v>216</v>
      </c>
      <c r="B1106" s="136" t="s">
        <v>602</v>
      </c>
      <c r="C1106" s="592" t="s">
        <v>12354</v>
      </c>
      <c r="D1106" s="590">
        <v>45286</v>
      </c>
      <c r="F1106" s="596">
        <f t="shared" si="69"/>
        <v>0</v>
      </c>
      <c r="G1106" s="584">
        <v>0</v>
      </c>
      <c r="H1106" s="594">
        <f t="shared" si="68"/>
        <v>1</v>
      </c>
      <c r="I1106" s="591">
        <v>55280.27</v>
      </c>
      <c r="J1106" s="590">
        <f t="shared" si="71"/>
        <v>45286</v>
      </c>
      <c r="K1106" s="590" t="s">
        <v>1202</v>
      </c>
      <c r="L1106" s="592" t="s">
        <v>12516</v>
      </c>
    </row>
    <row r="1107" spans="1:12" x14ac:dyDescent="0.2">
      <c r="A1107" s="136" t="s">
        <v>216</v>
      </c>
      <c r="B1107" s="136" t="s">
        <v>1337</v>
      </c>
      <c r="C1107" s="592" t="s">
        <v>12352</v>
      </c>
      <c r="D1107" s="590">
        <v>45286</v>
      </c>
      <c r="F1107" s="596">
        <f t="shared" si="69"/>
        <v>1492.8420000000001</v>
      </c>
      <c r="G1107" s="584">
        <v>1</v>
      </c>
      <c r="H1107" s="594">
        <f t="shared" si="68"/>
        <v>1</v>
      </c>
      <c r="I1107" s="591">
        <v>1492.8420000000001</v>
      </c>
      <c r="J1107" s="590">
        <f t="shared" si="71"/>
        <v>45286</v>
      </c>
      <c r="K1107" s="590" t="s">
        <v>1202</v>
      </c>
      <c r="L1107" s="592" t="s">
        <v>12514</v>
      </c>
    </row>
    <row r="1108" spans="1:12" x14ac:dyDescent="0.2">
      <c r="A1108" s="136" t="s">
        <v>216</v>
      </c>
      <c r="B1108" s="136" t="s">
        <v>2381</v>
      </c>
      <c r="C1108" s="592" t="s">
        <v>12350</v>
      </c>
      <c r="D1108" s="590">
        <v>45287</v>
      </c>
      <c r="F1108" s="596">
        <f t="shared" si="69"/>
        <v>46611.339</v>
      </c>
      <c r="G1108" s="584">
        <v>1</v>
      </c>
      <c r="H1108" s="594">
        <f t="shared" si="68"/>
        <v>1</v>
      </c>
      <c r="I1108" s="591">
        <v>46611.339</v>
      </c>
      <c r="J1108" s="590">
        <f t="shared" si="71"/>
        <v>45287</v>
      </c>
      <c r="K1108" s="590" t="s">
        <v>1202</v>
      </c>
      <c r="L1108" s="592" t="s">
        <v>12512</v>
      </c>
    </row>
    <row r="1109" spans="1:12" x14ac:dyDescent="0.2">
      <c r="A1109" s="136" t="s">
        <v>216</v>
      </c>
      <c r="B1109" s="136" t="s">
        <v>12654</v>
      </c>
      <c r="C1109" s="592" t="s">
        <v>12349</v>
      </c>
      <c r="D1109" s="590">
        <v>45287</v>
      </c>
      <c r="F1109" s="596">
        <f t="shared" si="69"/>
        <v>0</v>
      </c>
      <c r="G1109" s="584">
        <v>0</v>
      </c>
      <c r="H1109" s="594">
        <f t="shared" si="68"/>
        <v>1</v>
      </c>
      <c r="I1109" s="591">
        <v>79431.816000000006</v>
      </c>
      <c r="J1109" s="590">
        <f t="shared" si="71"/>
        <v>45287</v>
      </c>
      <c r="K1109" s="590" t="s">
        <v>1202</v>
      </c>
      <c r="L1109" s="592" t="s">
        <v>12511</v>
      </c>
    </row>
    <row r="1110" spans="1:12" x14ac:dyDescent="0.2">
      <c r="A1110" s="598" t="s">
        <v>1493</v>
      </c>
      <c r="B1110" s="598" t="s">
        <v>221</v>
      </c>
      <c r="C1110" s="598" t="s">
        <v>1460</v>
      </c>
      <c r="D1110" s="599">
        <v>45069</v>
      </c>
      <c r="E1110" s="599">
        <v>45069</v>
      </c>
      <c r="F1110" s="600">
        <f t="shared" si="69"/>
        <v>0</v>
      </c>
      <c r="G1110" s="584">
        <v>0</v>
      </c>
      <c r="H1110" s="594">
        <f t="shared" si="68"/>
        <v>0</v>
      </c>
      <c r="I1110" s="601">
        <v>166686.60500000001</v>
      </c>
      <c r="J1110" s="599">
        <v>45161</v>
      </c>
      <c r="K1110" s="599" t="s">
        <v>227</v>
      </c>
      <c r="L1110" s="598" t="s">
        <v>1494</v>
      </c>
    </row>
    <row r="1111" spans="1:12" x14ac:dyDescent="0.2">
      <c r="A1111" s="597" t="s">
        <v>1493</v>
      </c>
      <c r="B1111" s="597" t="s">
        <v>221</v>
      </c>
      <c r="C1111" s="598" t="s">
        <v>1556</v>
      </c>
      <c r="D1111" s="599">
        <v>45117</v>
      </c>
      <c r="E1111" s="599">
        <v>45117</v>
      </c>
      <c r="F1111" s="600">
        <f t="shared" si="69"/>
        <v>0</v>
      </c>
      <c r="G1111" s="584">
        <v>0</v>
      </c>
      <c r="H1111" s="594">
        <f t="shared" si="68"/>
        <v>0</v>
      </c>
      <c r="I1111" s="601">
        <v>203770.71599999999</v>
      </c>
      <c r="J1111" s="599">
        <v>45192</v>
      </c>
      <c r="K1111" s="599" t="s">
        <v>227</v>
      </c>
      <c r="L1111" s="598" t="s">
        <v>1590</v>
      </c>
    </row>
    <row r="1112" spans="1:12" x14ac:dyDescent="0.2">
      <c r="A1112" s="597" t="s">
        <v>1493</v>
      </c>
      <c r="B1112" s="597" t="s">
        <v>221</v>
      </c>
      <c r="C1112" s="598" t="s">
        <v>1792</v>
      </c>
      <c r="D1112" s="599">
        <v>45147</v>
      </c>
      <c r="E1112" s="599">
        <v>45147</v>
      </c>
      <c r="F1112" s="600">
        <f t="shared" si="69"/>
        <v>0</v>
      </c>
      <c r="G1112" s="584">
        <v>0</v>
      </c>
      <c r="H1112" s="594">
        <f t="shared" si="68"/>
        <v>0</v>
      </c>
      <c r="I1112" s="601">
        <v>135442.416</v>
      </c>
      <c r="J1112" s="599">
        <v>45239</v>
      </c>
      <c r="K1112" s="599" t="s">
        <v>227</v>
      </c>
      <c r="L1112" s="598" t="s">
        <v>1823</v>
      </c>
    </row>
    <row r="1113" spans="1:12" x14ac:dyDescent="0.2">
      <c r="A1113" s="597" t="s">
        <v>1493</v>
      </c>
      <c r="B1113" s="597" t="s">
        <v>221</v>
      </c>
      <c r="C1113" s="598" t="s">
        <v>1755</v>
      </c>
      <c r="D1113" s="599">
        <v>45156</v>
      </c>
      <c r="E1113" s="599">
        <v>45156</v>
      </c>
      <c r="F1113" s="600">
        <f t="shared" si="69"/>
        <v>0</v>
      </c>
      <c r="G1113" s="584">
        <v>0</v>
      </c>
      <c r="H1113" s="594">
        <f t="shared" si="68"/>
        <v>0</v>
      </c>
      <c r="I1113" s="601">
        <v>68533.851999999999</v>
      </c>
      <c r="J1113" s="599">
        <v>45247</v>
      </c>
      <c r="K1113" s="599" t="s">
        <v>227</v>
      </c>
      <c r="L1113" s="598" t="s">
        <v>1793</v>
      </c>
    </row>
    <row r="1114" spans="1:12" x14ac:dyDescent="0.2">
      <c r="A1114" s="597" t="s">
        <v>1493</v>
      </c>
      <c r="B1114" s="597" t="s">
        <v>221</v>
      </c>
      <c r="C1114" s="598" t="s">
        <v>11858</v>
      </c>
      <c r="D1114" s="599">
        <v>45264</v>
      </c>
      <c r="E1114" s="599">
        <v>45265</v>
      </c>
      <c r="F1114" s="600">
        <f t="shared" si="69"/>
        <v>70408.27</v>
      </c>
      <c r="G1114" s="584">
        <v>1</v>
      </c>
      <c r="H1114" s="594">
        <f t="shared" si="68"/>
        <v>0</v>
      </c>
      <c r="I1114" s="601">
        <v>70408.27</v>
      </c>
      <c r="J1114" s="599">
        <v>45356</v>
      </c>
      <c r="K1114" s="599" t="s">
        <v>227</v>
      </c>
      <c r="L1114" s="598" t="s">
        <v>11901</v>
      </c>
    </row>
    <row r="1115" spans="1:12" x14ac:dyDescent="0.2">
      <c r="A1115" s="136" t="s">
        <v>218</v>
      </c>
      <c r="B1115" s="136" t="s">
        <v>736</v>
      </c>
      <c r="C1115" s="592" t="s">
        <v>7748</v>
      </c>
      <c r="D1115" s="590">
        <v>45239</v>
      </c>
      <c r="F1115" s="596">
        <f t="shared" si="69"/>
        <v>760.67200000000003</v>
      </c>
      <c r="G1115" s="584">
        <v>1</v>
      </c>
      <c r="H1115" s="594">
        <f t="shared" si="68"/>
        <v>1</v>
      </c>
      <c r="I1115" s="591">
        <v>760.67200000000003</v>
      </c>
      <c r="J1115" s="590">
        <v>44936</v>
      </c>
      <c r="K1115" s="590" t="s">
        <v>227</v>
      </c>
      <c r="L1115" s="592" t="s">
        <v>7859</v>
      </c>
    </row>
    <row r="1116" spans="1:12" x14ac:dyDescent="0.2">
      <c r="A1116" s="136" t="s">
        <v>218</v>
      </c>
      <c r="B1116" s="136" t="s">
        <v>609</v>
      </c>
      <c r="C1116" s="592" t="s">
        <v>1229</v>
      </c>
      <c r="D1116" s="590">
        <v>44965</v>
      </c>
      <c r="F1116" s="596">
        <f t="shared" si="69"/>
        <v>0</v>
      </c>
      <c r="G1116" s="584">
        <v>0</v>
      </c>
      <c r="H1116" s="594">
        <f t="shared" si="68"/>
        <v>1</v>
      </c>
      <c r="I1116" s="591">
        <v>2856.7049999999999</v>
      </c>
      <c r="J1116" s="590">
        <v>45010</v>
      </c>
      <c r="K1116" s="590" t="s">
        <v>227</v>
      </c>
      <c r="L1116" s="592" t="s">
        <v>1282</v>
      </c>
    </row>
    <row r="1117" spans="1:12" x14ac:dyDescent="0.2">
      <c r="A1117" s="136" t="s">
        <v>218</v>
      </c>
      <c r="B1117" s="136" t="s">
        <v>609</v>
      </c>
      <c r="C1117" s="592" t="s">
        <v>1321</v>
      </c>
      <c r="D1117" s="590">
        <v>45019</v>
      </c>
      <c r="F1117" s="596">
        <f t="shared" si="69"/>
        <v>0</v>
      </c>
      <c r="G1117" s="584">
        <v>0</v>
      </c>
      <c r="H1117" s="594">
        <f t="shared" si="68"/>
        <v>1</v>
      </c>
      <c r="I1117" s="591">
        <v>1428.848</v>
      </c>
      <c r="J1117" s="590">
        <v>45051</v>
      </c>
      <c r="K1117" s="590" t="s">
        <v>227</v>
      </c>
      <c r="L1117" s="592" t="s">
        <v>1327</v>
      </c>
    </row>
    <row r="1118" spans="1:12" x14ac:dyDescent="0.2">
      <c r="A1118" s="136" t="s">
        <v>218</v>
      </c>
      <c r="B1118" s="136" t="s">
        <v>970</v>
      </c>
      <c r="C1118" s="592" t="s">
        <v>1235</v>
      </c>
      <c r="D1118" s="590">
        <v>44985</v>
      </c>
      <c r="F1118" s="596">
        <f t="shared" si="69"/>
        <v>0</v>
      </c>
      <c r="G1118" s="584">
        <v>0</v>
      </c>
      <c r="H1118" s="594">
        <f t="shared" si="68"/>
        <v>1</v>
      </c>
      <c r="I1118" s="591">
        <v>542.77</v>
      </c>
      <c r="J1118" s="590">
        <v>45066</v>
      </c>
      <c r="K1118" s="590" t="s">
        <v>227</v>
      </c>
      <c r="L1118" s="592" t="s">
        <v>1283</v>
      </c>
    </row>
    <row r="1119" spans="1:12" x14ac:dyDescent="0.2">
      <c r="A1119" s="136" t="s">
        <v>218</v>
      </c>
      <c r="B1119" s="136" t="s">
        <v>1331</v>
      </c>
      <c r="C1119" s="592" t="s">
        <v>1328</v>
      </c>
      <c r="D1119" s="590">
        <v>45027</v>
      </c>
      <c r="F1119" s="596">
        <f t="shared" si="69"/>
        <v>0</v>
      </c>
      <c r="G1119" s="584">
        <v>0</v>
      </c>
      <c r="H1119" s="594">
        <f t="shared" si="68"/>
        <v>1</v>
      </c>
      <c r="I1119" s="591">
        <v>696.29300000000001</v>
      </c>
      <c r="J1119" s="590">
        <v>45082</v>
      </c>
      <c r="K1119" s="590" t="s">
        <v>227</v>
      </c>
      <c r="L1119" s="592" t="s">
        <v>1333</v>
      </c>
    </row>
    <row r="1120" spans="1:12" x14ac:dyDescent="0.2">
      <c r="A1120" s="592" t="s">
        <v>218</v>
      </c>
      <c r="B1120" s="592" t="s">
        <v>539</v>
      </c>
      <c r="C1120" s="592" t="s">
        <v>1459</v>
      </c>
      <c r="D1120" s="590">
        <v>45069</v>
      </c>
      <c r="F1120" s="596">
        <f t="shared" si="69"/>
        <v>0</v>
      </c>
      <c r="G1120" s="584">
        <v>0</v>
      </c>
      <c r="H1120" s="594">
        <f t="shared" si="68"/>
        <v>1</v>
      </c>
      <c r="I1120" s="591">
        <v>1462.5409999999999</v>
      </c>
      <c r="J1120" s="590">
        <v>45087</v>
      </c>
      <c r="K1120" s="590" t="s">
        <v>227</v>
      </c>
      <c r="L1120" s="592" t="s">
        <v>1486</v>
      </c>
    </row>
    <row r="1121" spans="1:13" x14ac:dyDescent="0.2">
      <c r="A1121" s="592" t="s">
        <v>218</v>
      </c>
      <c r="B1121" s="592" t="s">
        <v>539</v>
      </c>
      <c r="C1121" s="592" t="s">
        <v>1458</v>
      </c>
      <c r="D1121" s="590">
        <v>45069</v>
      </c>
      <c r="F1121" s="596">
        <f t="shared" si="69"/>
        <v>0</v>
      </c>
      <c r="G1121" s="584">
        <v>0</v>
      </c>
      <c r="H1121" s="594">
        <f t="shared" si="68"/>
        <v>1</v>
      </c>
      <c r="I1121" s="591">
        <v>3199.8850000000002</v>
      </c>
      <c r="J1121" s="590">
        <v>45097</v>
      </c>
      <c r="K1121" s="590" t="s">
        <v>227</v>
      </c>
      <c r="L1121" s="592" t="s">
        <v>1485</v>
      </c>
    </row>
    <row r="1122" spans="1:13" x14ac:dyDescent="0.2">
      <c r="A1122" s="136" t="s">
        <v>218</v>
      </c>
      <c r="B1122" s="136" t="s">
        <v>539</v>
      </c>
      <c r="C1122" s="592" t="s">
        <v>1465</v>
      </c>
      <c r="D1122" s="590">
        <v>45077</v>
      </c>
      <c r="F1122" s="596">
        <f t="shared" si="69"/>
        <v>0</v>
      </c>
      <c r="G1122" s="584">
        <v>0</v>
      </c>
      <c r="H1122" s="594">
        <f t="shared" si="68"/>
        <v>1</v>
      </c>
      <c r="I1122" s="591">
        <v>1402.402</v>
      </c>
      <c r="J1122" s="590">
        <v>45102</v>
      </c>
      <c r="K1122" s="590" t="s">
        <v>227</v>
      </c>
      <c r="L1122" s="592" t="s">
        <v>1492</v>
      </c>
    </row>
    <row r="1123" spans="1:13" x14ac:dyDescent="0.2">
      <c r="A1123" s="136" t="s">
        <v>218</v>
      </c>
      <c r="B1123" s="136" t="s">
        <v>332</v>
      </c>
      <c r="C1123" s="592" t="s">
        <v>1475</v>
      </c>
      <c r="D1123" s="590">
        <v>45076</v>
      </c>
      <c r="F1123" s="596">
        <f t="shared" si="69"/>
        <v>0</v>
      </c>
      <c r="G1123" s="584">
        <v>0</v>
      </c>
      <c r="H1123" s="594">
        <f t="shared" si="68"/>
        <v>1</v>
      </c>
      <c r="I1123" s="591">
        <v>5836.4570000000003</v>
      </c>
      <c r="J1123" s="590">
        <v>45112</v>
      </c>
      <c r="K1123" s="590" t="s">
        <v>227</v>
      </c>
      <c r="L1123" s="592" t="s">
        <v>1488</v>
      </c>
    </row>
    <row r="1124" spans="1:13" x14ac:dyDescent="0.2">
      <c r="A1124" s="136" t="s">
        <v>218</v>
      </c>
      <c r="B1124" s="136" t="s">
        <v>1484</v>
      </c>
      <c r="C1124" s="592" t="s">
        <v>1469</v>
      </c>
      <c r="D1124" s="590">
        <v>45077</v>
      </c>
      <c r="F1124" s="596">
        <f t="shared" si="69"/>
        <v>0</v>
      </c>
      <c r="G1124" s="584">
        <v>0</v>
      </c>
      <c r="H1124" s="594">
        <f t="shared" si="68"/>
        <v>1</v>
      </c>
      <c r="I1124" s="591">
        <v>4477.7700000000004</v>
      </c>
      <c r="J1124" s="590">
        <v>45112</v>
      </c>
      <c r="K1124" s="590" t="s">
        <v>227</v>
      </c>
      <c r="L1124" s="592" t="s">
        <v>1489</v>
      </c>
      <c r="M1124" s="609" t="s">
        <v>8000</v>
      </c>
    </row>
    <row r="1125" spans="1:13" x14ac:dyDescent="0.2">
      <c r="A1125" s="592" t="s">
        <v>218</v>
      </c>
      <c r="B1125" s="592" t="s">
        <v>332</v>
      </c>
      <c r="C1125" s="592" t="s">
        <v>1344</v>
      </c>
      <c r="D1125" s="590">
        <v>45054</v>
      </c>
      <c r="F1125" s="596">
        <f t="shared" si="69"/>
        <v>0</v>
      </c>
      <c r="G1125" s="584">
        <v>0</v>
      </c>
      <c r="H1125" s="594">
        <f t="shared" si="68"/>
        <v>1</v>
      </c>
      <c r="I1125" s="591">
        <v>219.00800000000001</v>
      </c>
      <c r="J1125" s="590">
        <v>45122</v>
      </c>
      <c r="K1125" s="590" t="s">
        <v>227</v>
      </c>
      <c r="L1125" s="592" t="s">
        <v>1355</v>
      </c>
    </row>
    <row r="1126" spans="1:13" x14ac:dyDescent="0.2">
      <c r="A1126" s="136" t="s">
        <v>218</v>
      </c>
      <c r="B1126" s="136" t="s">
        <v>1320</v>
      </c>
      <c r="C1126" s="592" t="s">
        <v>1468</v>
      </c>
      <c r="D1126" s="590">
        <v>45077</v>
      </c>
      <c r="F1126" s="596">
        <f t="shared" si="69"/>
        <v>0</v>
      </c>
      <c r="G1126" s="584">
        <v>0</v>
      </c>
      <c r="H1126" s="594">
        <f t="shared" si="68"/>
        <v>1</v>
      </c>
      <c r="I1126" s="591">
        <v>5680.4219999999996</v>
      </c>
      <c r="J1126" s="590">
        <v>45122</v>
      </c>
      <c r="K1126" s="590" t="s">
        <v>227</v>
      </c>
      <c r="L1126" s="592" t="s">
        <v>1490</v>
      </c>
      <c r="M1126" s="609" t="s">
        <v>8000</v>
      </c>
    </row>
    <row r="1127" spans="1:13" x14ac:dyDescent="0.2">
      <c r="A1127" s="592" t="s">
        <v>218</v>
      </c>
      <c r="B1127" s="592" t="s">
        <v>539</v>
      </c>
      <c r="C1127" s="592" t="s">
        <v>1341</v>
      </c>
      <c r="D1127" s="590">
        <v>45051</v>
      </c>
      <c r="F1127" s="596">
        <f t="shared" si="69"/>
        <v>0</v>
      </c>
      <c r="G1127" s="584">
        <v>0</v>
      </c>
      <c r="H1127" s="594">
        <f t="shared" si="68"/>
        <v>1</v>
      </c>
      <c r="I1127" s="591">
        <v>2485.7950000000001</v>
      </c>
      <c r="J1127" s="590">
        <v>45127</v>
      </c>
      <c r="K1127" s="590" t="s">
        <v>227</v>
      </c>
      <c r="L1127" s="592" t="s">
        <v>1354</v>
      </c>
    </row>
    <row r="1128" spans="1:13" x14ac:dyDescent="0.2">
      <c r="A1128" s="136" t="s">
        <v>218</v>
      </c>
      <c r="B1128" s="136" t="s">
        <v>1526</v>
      </c>
      <c r="C1128" s="592" t="s">
        <v>1508</v>
      </c>
      <c r="D1128" s="590">
        <v>45084</v>
      </c>
      <c r="F1128" s="596">
        <f t="shared" si="69"/>
        <v>0</v>
      </c>
      <c r="G1128" s="584">
        <v>0</v>
      </c>
      <c r="H1128" s="594">
        <f t="shared" si="68"/>
        <v>1</v>
      </c>
      <c r="I1128" s="591">
        <v>2359.0279999999998</v>
      </c>
      <c r="J1128" s="590">
        <v>45127</v>
      </c>
      <c r="K1128" s="590" t="s">
        <v>227</v>
      </c>
      <c r="L1128" s="592" t="s">
        <v>1529</v>
      </c>
    </row>
    <row r="1129" spans="1:13" x14ac:dyDescent="0.2">
      <c r="A1129" s="136" t="s">
        <v>218</v>
      </c>
      <c r="B1129" s="136" t="s">
        <v>332</v>
      </c>
      <c r="C1129" s="592" t="s">
        <v>1507</v>
      </c>
      <c r="D1129" s="590">
        <v>45084</v>
      </c>
      <c r="F1129" s="596">
        <f t="shared" si="69"/>
        <v>0</v>
      </c>
      <c r="G1129" s="584">
        <v>0</v>
      </c>
      <c r="H1129" s="594">
        <f t="shared" si="68"/>
        <v>1</v>
      </c>
      <c r="I1129" s="591">
        <v>580.745</v>
      </c>
      <c r="J1129" s="590">
        <v>45132</v>
      </c>
      <c r="K1129" s="590" t="s">
        <v>227</v>
      </c>
      <c r="L1129" s="592" t="s">
        <v>1530</v>
      </c>
    </row>
    <row r="1130" spans="1:13" x14ac:dyDescent="0.2">
      <c r="A1130" s="136" t="s">
        <v>218</v>
      </c>
      <c r="B1130" s="136" t="s">
        <v>609</v>
      </c>
      <c r="C1130" s="592" t="s">
        <v>1510</v>
      </c>
      <c r="D1130" s="590">
        <v>45084</v>
      </c>
      <c r="F1130" s="596">
        <f t="shared" si="69"/>
        <v>0</v>
      </c>
      <c r="G1130" s="584">
        <v>0</v>
      </c>
      <c r="H1130" s="594">
        <f t="shared" si="68"/>
        <v>1</v>
      </c>
      <c r="I1130" s="591">
        <v>1428.848</v>
      </c>
      <c r="J1130" s="590">
        <v>45143</v>
      </c>
      <c r="K1130" s="590" t="s">
        <v>227</v>
      </c>
      <c r="L1130" s="592" t="s">
        <v>1527</v>
      </c>
    </row>
    <row r="1131" spans="1:13" x14ac:dyDescent="0.2">
      <c r="A1131" s="136" t="s">
        <v>218</v>
      </c>
      <c r="B1131" s="136" t="s">
        <v>539</v>
      </c>
      <c r="C1131" s="592" t="s">
        <v>1497</v>
      </c>
      <c r="D1131" s="590">
        <v>45089</v>
      </c>
      <c r="F1131" s="596">
        <f t="shared" si="69"/>
        <v>0</v>
      </c>
      <c r="G1131" s="584">
        <v>0</v>
      </c>
      <c r="H1131" s="594">
        <f t="shared" si="68"/>
        <v>1</v>
      </c>
      <c r="I1131" s="591">
        <v>724.52</v>
      </c>
      <c r="J1131" s="590">
        <v>45143</v>
      </c>
      <c r="K1131" s="590" t="s">
        <v>227</v>
      </c>
      <c r="L1131" s="592" t="s">
        <v>1533</v>
      </c>
    </row>
    <row r="1132" spans="1:13" x14ac:dyDescent="0.2">
      <c r="A1132" s="136" t="s">
        <v>218</v>
      </c>
      <c r="B1132" s="136" t="s">
        <v>332</v>
      </c>
      <c r="C1132" s="592" t="s">
        <v>1496</v>
      </c>
      <c r="D1132" s="590">
        <v>45090</v>
      </c>
      <c r="F1132" s="596">
        <f t="shared" si="69"/>
        <v>0</v>
      </c>
      <c r="G1132" s="584">
        <v>0</v>
      </c>
      <c r="H1132" s="594">
        <f t="shared" si="68"/>
        <v>1</v>
      </c>
      <c r="I1132" s="591">
        <v>501.238</v>
      </c>
      <c r="J1132" s="590">
        <v>45143</v>
      </c>
      <c r="K1132" s="590" t="s">
        <v>227</v>
      </c>
      <c r="L1132" s="592" t="s">
        <v>1512</v>
      </c>
    </row>
    <row r="1133" spans="1:13" x14ac:dyDescent="0.2">
      <c r="A1133" s="136" t="s">
        <v>218</v>
      </c>
      <c r="B1133" s="136" t="s">
        <v>1279</v>
      </c>
      <c r="C1133" s="592" t="s">
        <v>1552</v>
      </c>
      <c r="D1133" s="590">
        <v>45111</v>
      </c>
      <c r="F1133" s="596">
        <f t="shared" si="69"/>
        <v>0</v>
      </c>
      <c r="G1133" s="584">
        <v>0</v>
      </c>
      <c r="H1133" s="594">
        <f t="shared" si="68"/>
        <v>1</v>
      </c>
      <c r="I1133" s="591">
        <v>1062.3409999999999</v>
      </c>
      <c r="J1133" s="590">
        <v>45143</v>
      </c>
      <c r="K1133" s="590" t="s">
        <v>227</v>
      </c>
      <c r="L1133" s="592" t="s">
        <v>1629</v>
      </c>
    </row>
    <row r="1134" spans="1:13" x14ac:dyDescent="0.2">
      <c r="A1134" s="136" t="s">
        <v>218</v>
      </c>
      <c r="B1134" s="136" t="s">
        <v>332</v>
      </c>
      <c r="C1134" s="592" t="s">
        <v>1551</v>
      </c>
      <c r="D1134" s="590">
        <v>45111</v>
      </c>
      <c r="F1134" s="596">
        <f t="shared" si="69"/>
        <v>0</v>
      </c>
      <c r="G1134" s="584">
        <v>0</v>
      </c>
      <c r="H1134" s="594">
        <f t="shared" si="68"/>
        <v>1</v>
      </c>
      <c r="I1134" s="591">
        <v>745.577</v>
      </c>
      <c r="J1134" s="590">
        <v>45148</v>
      </c>
      <c r="K1134" s="590" t="s">
        <v>227</v>
      </c>
      <c r="L1134" s="592" t="s">
        <v>1630</v>
      </c>
    </row>
    <row r="1135" spans="1:13" x14ac:dyDescent="0.2">
      <c r="A1135" s="136" t="s">
        <v>218</v>
      </c>
      <c r="B1135" s="136" t="s">
        <v>736</v>
      </c>
      <c r="C1135" s="592" t="s">
        <v>1550</v>
      </c>
      <c r="D1135" s="590">
        <v>45111</v>
      </c>
      <c r="F1135" s="596">
        <f t="shared" si="69"/>
        <v>0</v>
      </c>
      <c r="G1135" s="584">
        <v>0</v>
      </c>
      <c r="H1135" s="594">
        <f t="shared" si="68"/>
        <v>1</v>
      </c>
      <c r="I1135" s="591">
        <v>607.90800000000002</v>
      </c>
      <c r="J1135" s="590">
        <v>45153</v>
      </c>
      <c r="K1135" s="590" t="s">
        <v>227</v>
      </c>
      <c r="L1135" s="592" t="s">
        <v>1631</v>
      </c>
    </row>
    <row r="1136" spans="1:13" x14ac:dyDescent="0.2">
      <c r="A1136" s="136" t="s">
        <v>218</v>
      </c>
      <c r="B1136" s="136" t="s">
        <v>220</v>
      </c>
      <c r="C1136" s="592" t="s">
        <v>1534</v>
      </c>
      <c r="D1136" s="590">
        <v>45098</v>
      </c>
      <c r="F1136" s="596">
        <f t="shared" si="69"/>
        <v>0</v>
      </c>
      <c r="G1136" s="584">
        <v>0</v>
      </c>
      <c r="H1136" s="594">
        <f t="shared" si="68"/>
        <v>1</v>
      </c>
      <c r="I1136" s="591">
        <v>540.779</v>
      </c>
      <c r="J1136" s="590">
        <v>45158</v>
      </c>
      <c r="K1136" s="590" t="s">
        <v>227</v>
      </c>
      <c r="L1136" s="592" t="s">
        <v>1538</v>
      </c>
    </row>
    <row r="1137" spans="1:13" x14ac:dyDescent="0.2">
      <c r="A1137" s="136" t="s">
        <v>218</v>
      </c>
      <c r="B1137" s="136" t="s">
        <v>679</v>
      </c>
      <c r="C1137" s="592" t="s">
        <v>1506</v>
      </c>
      <c r="D1137" s="590">
        <v>45084</v>
      </c>
      <c r="F1137" s="596">
        <f t="shared" si="69"/>
        <v>0</v>
      </c>
      <c r="G1137" s="584">
        <v>0</v>
      </c>
      <c r="H1137" s="594">
        <f t="shared" si="68"/>
        <v>1</v>
      </c>
      <c r="I1137" s="591">
        <v>4103.5410000000002</v>
      </c>
      <c r="J1137" s="590">
        <v>45163</v>
      </c>
      <c r="K1137" s="590" t="s">
        <v>227</v>
      </c>
      <c r="L1137" s="592" t="s">
        <v>1531</v>
      </c>
      <c r="M1137" s="609" t="s">
        <v>8000</v>
      </c>
    </row>
    <row r="1138" spans="1:13" x14ac:dyDescent="0.2">
      <c r="A1138" s="136" t="s">
        <v>218</v>
      </c>
      <c r="B1138" s="136" t="s">
        <v>217</v>
      </c>
      <c r="C1138" s="592" t="s">
        <v>1500</v>
      </c>
      <c r="D1138" s="590">
        <v>45089</v>
      </c>
      <c r="F1138" s="596">
        <f t="shared" si="69"/>
        <v>0</v>
      </c>
      <c r="G1138" s="584">
        <v>0</v>
      </c>
      <c r="H1138" s="594">
        <f t="shared" si="68"/>
        <v>1</v>
      </c>
      <c r="I1138" s="591">
        <v>2488.431</v>
      </c>
      <c r="J1138" s="590">
        <v>45174</v>
      </c>
      <c r="K1138" s="590" t="s">
        <v>227</v>
      </c>
      <c r="L1138" s="592" t="s">
        <v>1532</v>
      </c>
    </row>
    <row r="1139" spans="1:13" x14ac:dyDescent="0.2">
      <c r="A1139" s="136" t="s">
        <v>218</v>
      </c>
      <c r="B1139" s="136" t="s">
        <v>1279</v>
      </c>
      <c r="C1139" s="592" t="s">
        <v>1544</v>
      </c>
      <c r="D1139" s="590">
        <v>45114</v>
      </c>
      <c r="F1139" s="596">
        <f t="shared" si="69"/>
        <v>0</v>
      </c>
      <c r="G1139" s="584">
        <v>0</v>
      </c>
      <c r="H1139" s="594">
        <f t="shared" si="68"/>
        <v>1</v>
      </c>
      <c r="I1139" s="591">
        <v>716.86800000000005</v>
      </c>
      <c r="J1139" s="590">
        <v>45174</v>
      </c>
      <c r="K1139" s="590" t="s">
        <v>227</v>
      </c>
      <c r="L1139" s="592" t="s">
        <v>1586</v>
      </c>
    </row>
    <row r="1140" spans="1:13" x14ac:dyDescent="0.2">
      <c r="A1140" s="136" t="s">
        <v>218</v>
      </c>
      <c r="B1140" s="136" t="s">
        <v>736</v>
      </c>
      <c r="C1140" s="592" t="s">
        <v>1543</v>
      </c>
      <c r="D1140" s="590">
        <v>45114</v>
      </c>
      <c r="F1140" s="596">
        <f t="shared" si="69"/>
        <v>0</v>
      </c>
      <c r="G1140" s="584">
        <v>0</v>
      </c>
      <c r="H1140" s="594">
        <f t="shared" si="68"/>
        <v>1</v>
      </c>
      <c r="I1140" s="591">
        <v>524.38</v>
      </c>
      <c r="J1140" s="590">
        <v>45174</v>
      </c>
      <c r="K1140" s="590" t="s">
        <v>227</v>
      </c>
      <c r="L1140" s="592" t="s">
        <v>1634</v>
      </c>
    </row>
    <row r="1141" spans="1:13" x14ac:dyDescent="0.2">
      <c r="A1141" s="136" t="s">
        <v>218</v>
      </c>
      <c r="B1141" s="136" t="s">
        <v>219</v>
      </c>
      <c r="C1141" s="592" t="s">
        <v>1542</v>
      </c>
      <c r="D1141" s="590">
        <v>45114</v>
      </c>
      <c r="F1141" s="596">
        <f t="shared" si="69"/>
        <v>0</v>
      </c>
      <c r="G1141" s="584">
        <v>0</v>
      </c>
      <c r="H1141" s="594">
        <f t="shared" si="68"/>
        <v>1</v>
      </c>
      <c r="I1141" s="591">
        <v>1019.158</v>
      </c>
      <c r="J1141" s="590">
        <v>45174</v>
      </c>
      <c r="K1141" s="590" t="s">
        <v>227</v>
      </c>
      <c r="L1141" s="592" t="s">
        <v>1635</v>
      </c>
    </row>
    <row r="1142" spans="1:13" x14ac:dyDescent="0.2">
      <c r="A1142" s="136" t="s">
        <v>218</v>
      </c>
      <c r="B1142" s="136" t="s">
        <v>1525</v>
      </c>
      <c r="C1142" s="592" t="s">
        <v>1541</v>
      </c>
      <c r="D1142" s="590">
        <v>45114</v>
      </c>
      <c r="F1142" s="596">
        <f t="shared" si="69"/>
        <v>0</v>
      </c>
      <c r="G1142" s="584">
        <v>0</v>
      </c>
      <c r="H1142" s="594">
        <f t="shared" si="68"/>
        <v>1</v>
      </c>
      <c r="I1142" s="591">
        <v>6668.4470000000001</v>
      </c>
      <c r="J1142" s="590">
        <v>45174</v>
      </c>
      <c r="K1142" s="590" t="s">
        <v>227</v>
      </c>
      <c r="L1142" s="592" t="s">
        <v>1636</v>
      </c>
    </row>
    <row r="1143" spans="1:13" x14ac:dyDescent="0.2">
      <c r="A1143" s="136" t="s">
        <v>218</v>
      </c>
      <c r="B1143" s="136" t="s">
        <v>1273</v>
      </c>
      <c r="C1143" s="592" t="s">
        <v>1540</v>
      </c>
      <c r="D1143" s="590">
        <v>45114</v>
      </c>
      <c r="F1143" s="596">
        <f t="shared" si="69"/>
        <v>4091.3539999999998</v>
      </c>
      <c r="G1143" s="584">
        <v>1</v>
      </c>
      <c r="H1143" s="594">
        <f t="shared" si="68"/>
        <v>1</v>
      </c>
      <c r="I1143" s="591">
        <v>4091.3539999999998</v>
      </c>
      <c r="J1143" s="590">
        <v>45174</v>
      </c>
      <c r="K1143" s="590" t="s">
        <v>227</v>
      </c>
      <c r="L1143" s="592" t="s">
        <v>1637</v>
      </c>
      <c r="M1143" s="609" t="s">
        <v>8000</v>
      </c>
    </row>
    <row r="1144" spans="1:13" x14ac:dyDescent="0.2">
      <c r="A1144" s="136" t="s">
        <v>218</v>
      </c>
      <c r="B1144" s="136" t="s">
        <v>1042</v>
      </c>
      <c r="C1144" s="592" t="s">
        <v>1731</v>
      </c>
      <c r="D1144" s="590">
        <v>45142</v>
      </c>
      <c r="F1144" s="596">
        <f t="shared" si="69"/>
        <v>0</v>
      </c>
      <c r="G1144" s="584">
        <v>0</v>
      </c>
      <c r="H1144" s="594">
        <f t="shared" ref="H1144:H1207" si="72">IF(E1144="",1,0)</f>
        <v>1</v>
      </c>
      <c r="I1144" s="591">
        <v>1804.16</v>
      </c>
      <c r="J1144" s="590">
        <v>45174</v>
      </c>
      <c r="K1144" s="590" t="s">
        <v>227</v>
      </c>
      <c r="L1144" s="592" t="s">
        <v>1741</v>
      </c>
    </row>
    <row r="1145" spans="1:13" x14ac:dyDescent="0.2">
      <c r="A1145" s="136" t="s">
        <v>218</v>
      </c>
      <c r="B1145" s="136" t="s">
        <v>1042</v>
      </c>
      <c r="C1145" s="592" t="s">
        <v>1762</v>
      </c>
      <c r="D1145" s="590">
        <v>45153</v>
      </c>
      <c r="F1145" s="596">
        <f t="shared" si="69"/>
        <v>0</v>
      </c>
      <c r="G1145" s="584">
        <v>0</v>
      </c>
      <c r="H1145" s="594">
        <f t="shared" si="72"/>
        <v>1</v>
      </c>
      <c r="I1145" s="591">
        <v>2667.4090000000001</v>
      </c>
      <c r="J1145" s="590">
        <v>45174</v>
      </c>
      <c r="K1145" s="590" t="s">
        <v>227</v>
      </c>
      <c r="L1145" s="592" t="s">
        <v>1839</v>
      </c>
    </row>
    <row r="1146" spans="1:13" x14ac:dyDescent="0.2">
      <c r="A1146" s="136" t="s">
        <v>218</v>
      </c>
      <c r="B1146" s="136" t="s">
        <v>335</v>
      </c>
      <c r="C1146" s="592" t="s">
        <v>1466</v>
      </c>
      <c r="D1146" s="590">
        <v>45077</v>
      </c>
      <c r="F1146" s="596">
        <f t="shared" si="69"/>
        <v>0</v>
      </c>
      <c r="G1146" s="584">
        <v>0</v>
      </c>
      <c r="H1146" s="594">
        <f t="shared" si="72"/>
        <v>1</v>
      </c>
      <c r="I1146" s="591">
        <v>17942.510999999999</v>
      </c>
      <c r="J1146" s="590">
        <v>45179</v>
      </c>
      <c r="K1146" s="590" t="s">
        <v>227</v>
      </c>
      <c r="L1146" s="592" t="s">
        <v>1491</v>
      </c>
      <c r="M1146" s="609" t="s">
        <v>8000</v>
      </c>
    </row>
    <row r="1147" spans="1:13" x14ac:dyDescent="0.2">
      <c r="A1147" s="136" t="s">
        <v>218</v>
      </c>
      <c r="B1147" s="136" t="s">
        <v>883</v>
      </c>
      <c r="C1147" s="592" t="s">
        <v>1554</v>
      </c>
      <c r="D1147" s="590">
        <v>45110</v>
      </c>
      <c r="F1147" s="596">
        <f t="shared" si="69"/>
        <v>0</v>
      </c>
      <c r="G1147" s="584">
        <v>0</v>
      </c>
      <c r="H1147" s="594">
        <f t="shared" si="72"/>
        <v>1</v>
      </c>
      <c r="I1147" s="591">
        <v>2855.9279999999999</v>
      </c>
      <c r="J1147" s="590">
        <v>45179</v>
      </c>
      <c r="K1147" s="590" t="s">
        <v>227</v>
      </c>
      <c r="L1147" s="592" t="s">
        <v>1627</v>
      </c>
    </row>
    <row r="1148" spans="1:13" x14ac:dyDescent="0.2">
      <c r="A1148" s="136" t="s">
        <v>218</v>
      </c>
      <c r="B1148" s="136" t="s">
        <v>1313</v>
      </c>
      <c r="C1148" s="592" t="s">
        <v>1548</v>
      </c>
      <c r="D1148" s="590">
        <v>45111</v>
      </c>
      <c r="F1148" s="596">
        <f t="shared" si="69"/>
        <v>0</v>
      </c>
      <c r="G1148" s="584">
        <v>0</v>
      </c>
      <c r="H1148" s="594">
        <f t="shared" si="72"/>
        <v>1</v>
      </c>
      <c r="I1148" s="591">
        <v>2504.2649999999999</v>
      </c>
      <c r="J1148" s="590">
        <v>45179</v>
      </c>
      <c r="K1148" s="590" t="s">
        <v>227</v>
      </c>
      <c r="L1148" s="592" t="s">
        <v>1633</v>
      </c>
      <c r="M1148" s="609" t="s">
        <v>8000</v>
      </c>
    </row>
    <row r="1149" spans="1:13" x14ac:dyDescent="0.2">
      <c r="A1149" s="136" t="s">
        <v>218</v>
      </c>
      <c r="B1149" s="136" t="s">
        <v>1677</v>
      </c>
      <c r="C1149" s="592" t="s">
        <v>1646</v>
      </c>
      <c r="D1149" s="590">
        <v>45125</v>
      </c>
      <c r="F1149" s="596">
        <f t="shared" si="69"/>
        <v>0</v>
      </c>
      <c r="G1149" s="584">
        <v>0</v>
      </c>
      <c r="H1149" s="594">
        <f t="shared" si="72"/>
        <v>1</v>
      </c>
      <c r="I1149" s="591">
        <v>309.02</v>
      </c>
      <c r="J1149" s="590">
        <v>45179</v>
      </c>
      <c r="K1149" s="590" t="s">
        <v>227</v>
      </c>
      <c r="L1149" s="592" t="s">
        <v>1684</v>
      </c>
    </row>
    <row r="1150" spans="1:13" x14ac:dyDescent="0.2">
      <c r="A1150" s="136" t="s">
        <v>218</v>
      </c>
      <c r="B1150" s="136" t="s">
        <v>1054</v>
      </c>
      <c r="C1150" s="592" t="s">
        <v>1759</v>
      </c>
      <c r="D1150" s="590">
        <v>45153</v>
      </c>
      <c r="F1150" s="596">
        <f t="shared" si="69"/>
        <v>0</v>
      </c>
      <c r="G1150" s="584">
        <v>0</v>
      </c>
      <c r="H1150" s="594">
        <f t="shared" si="72"/>
        <v>1</v>
      </c>
      <c r="I1150" s="591">
        <v>953.61900000000003</v>
      </c>
      <c r="J1150" s="590">
        <v>45179</v>
      </c>
      <c r="K1150" s="590" t="s">
        <v>227</v>
      </c>
      <c r="L1150" s="592" t="s">
        <v>1841</v>
      </c>
    </row>
    <row r="1151" spans="1:13" x14ac:dyDescent="0.2">
      <c r="A1151" s="136" t="s">
        <v>218</v>
      </c>
      <c r="B1151" s="136" t="s">
        <v>833</v>
      </c>
      <c r="C1151" s="592" t="s">
        <v>1555</v>
      </c>
      <c r="D1151" s="590">
        <v>45110</v>
      </c>
      <c r="F1151" s="596">
        <f t="shared" si="69"/>
        <v>0</v>
      </c>
      <c r="G1151" s="584">
        <v>0</v>
      </c>
      <c r="H1151" s="594">
        <f t="shared" si="72"/>
        <v>1</v>
      </c>
      <c r="I1151" s="591">
        <v>1729.498</v>
      </c>
      <c r="J1151" s="590">
        <v>45184</v>
      </c>
      <c r="K1151" s="590" t="s">
        <v>227</v>
      </c>
      <c r="L1151" s="592" t="s">
        <v>1626</v>
      </c>
    </row>
    <row r="1152" spans="1:13" x14ac:dyDescent="0.2">
      <c r="A1152" s="136" t="s">
        <v>218</v>
      </c>
      <c r="B1152" s="136" t="s">
        <v>220</v>
      </c>
      <c r="C1152" s="592" t="s">
        <v>1546</v>
      </c>
      <c r="D1152" s="590">
        <v>45114</v>
      </c>
      <c r="F1152" s="596">
        <f t="shared" ref="F1152:F1215" si="73">SUM(I1152*G1152)</f>
        <v>0</v>
      </c>
      <c r="G1152" s="584">
        <v>0</v>
      </c>
      <c r="H1152" s="594">
        <f t="shared" si="72"/>
        <v>1</v>
      </c>
      <c r="I1152" s="591">
        <v>1052.056</v>
      </c>
      <c r="J1152" s="590">
        <v>45184</v>
      </c>
      <c r="K1152" s="590" t="s">
        <v>227</v>
      </c>
      <c r="L1152" s="592" t="s">
        <v>1588</v>
      </c>
    </row>
    <row r="1153" spans="1:13" x14ac:dyDescent="0.2">
      <c r="A1153" s="136" t="s">
        <v>218</v>
      </c>
      <c r="B1153" s="136" t="s">
        <v>832</v>
      </c>
      <c r="C1153" s="592" t="s">
        <v>1653</v>
      </c>
      <c r="D1153" s="590">
        <v>45125</v>
      </c>
      <c r="F1153" s="596">
        <f t="shared" si="73"/>
        <v>0</v>
      </c>
      <c r="G1153" s="584">
        <v>0</v>
      </c>
      <c r="H1153" s="594">
        <f t="shared" si="72"/>
        <v>1</v>
      </c>
      <c r="I1153" s="591">
        <v>1721.338</v>
      </c>
      <c r="J1153" s="590">
        <v>45184</v>
      </c>
      <c r="K1153" s="590" t="s">
        <v>227</v>
      </c>
      <c r="L1153" s="592" t="s">
        <v>1682</v>
      </c>
    </row>
    <row r="1154" spans="1:13" x14ac:dyDescent="0.2">
      <c r="A1154" s="136" t="s">
        <v>218</v>
      </c>
      <c r="B1154" s="136" t="s">
        <v>219</v>
      </c>
      <c r="C1154" s="592" t="s">
        <v>1642</v>
      </c>
      <c r="D1154" s="590">
        <v>45125</v>
      </c>
      <c r="F1154" s="596">
        <f t="shared" si="73"/>
        <v>0</v>
      </c>
      <c r="G1154" s="584">
        <v>0</v>
      </c>
      <c r="H1154" s="594">
        <f t="shared" si="72"/>
        <v>1</v>
      </c>
      <c r="I1154" s="591">
        <v>291.86200000000002</v>
      </c>
      <c r="J1154" s="590">
        <v>45184</v>
      </c>
      <c r="K1154" s="590" t="s">
        <v>227</v>
      </c>
      <c r="L1154" s="592" t="s">
        <v>1687</v>
      </c>
    </row>
    <row r="1155" spans="1:13" x14ac:dyDescent="0.2">
      <c r="A1155" s="136" t="s">
        <v>218</v>
      </c>
      <c r="B1155" s="136" t="s">
        <v>679</v>
      </c>
      <c r="C1155" s="592" t="s">
        <v>1767</v>
      </c>
      <c r="D1155" s="590">
        <v>45153</v>
      </c>
      <c r="F1155" s="596">
        <f t="shared" si="73"/>
        <v>0</v>
      </c>
      <c r="G1155" s="584">
        <v>0</v>
      </c>
      <c r="H1155" s="594">
        <f t="shared" si="72"/>
        <v>1</v>
      </c>
      <c r="I1155" s="591">
        <v>5892.7389999999996</v>
      </c>
      <c r="J1155" s="590">
        <v>45184</v>
      </c>
      <c r="K1155" s="590" t="s">
        <v>227</v>
      </c>
      <c r="L1155" s="592" t="s">
        <v>1838</v>
      </c>
      <c r="M1155" s="609" t="s">
        <v>8000</v>
      </c>
    </row>
    <row r="1156" spans="1:13" x14ac:dyDescent="0.2">
      <c r="A1156" s="136" t="s">
        <v>218</v>
      </c>
      <c r="B1156" s="136" t="s">
        <v>1313</v>
      </c>
      <c r="C1156" s="592" t="s">
        <v>1476</v>
      </c>
      <c r="D1156" s="590">
        <v>45076</v>
      </c>
      <c r="F1156" s="596">
        <f t="shared" si="73"/>
        <v>0</v>
      </c>
      <c r="G1156" s="584">
        <v>0</v>
      </c>
      <c r="H1156" s="594">
        <f t="shared" si="72"/>
        <v>1</v>
      </c>
      <c r="I1156" s="591">
        <v>2552.2730000000001</v>
      </c>
      <c r="J1156" s="590">
        <v>45189</v>
      </c>
      <c r="K1156" s="590" t="s">
        <v>227</v>
      </c>
      <c r="L1156" s="592" t="s">
        <v>1487</v>
      </c>
      <c r="M1156" s="609" t="s">
        <v>8000</v>
      </c>
    </row>
    <row r="1157" spans="1:13" x14ac:dyDescent="0.2">
      <c r="A1157" s="136" t="s">
        <v>218</v>
      </c>
      <c r="B1157" s="136" t="s">
        <v>1313</v>
      </c>
      <c r="C1157" s="592" t="s">
        <v>1535</v>
      </c>
      <c r="D1157" s="590">
        <v>45098</v>
      </c>
      <c r="F1157" s="596">
        <f t="shared" si="73"/>
        <v>0</v>
      </c>
      <c r="G1157" s="584">
        <v>0</v>
      </c>
      <c r="H1157" s="594">
        <f t="shared" si="72"/>
        <v>1</v>
      </c>
      <c r="I1157" s="591">
        <v>5488.7979999999998</v>
      </c>
      <c r="J1157" s="590">
        <v>45189</v>
      </c>
      <c r="K1157" s="590" t="s">
        <v>227</v>
      </c>
      <c r="L1157" s="592" t="s">
        <v>1537</v>
      </c>
      <c r="M1157" s="609" t="s">
        <v>8000</v>
      </c>
    </row>
    <row r="1158" spans="1:13" x14ac:dyDescent="0.2">
      <c r="A1158" s="136" t="s">
        <v>218</v>
      </c>
      <c r="B1158" s="136" t="s">
        <v>1525</v>
      </c>
      <c r="C1158" s="592" t="s">
        <v>1774</v>
      </c>
      <c r="D1158" s="590">
        <v>45152</v>
      </c>
      <c r="F1158" s="596">
        <f t="shared" si="73"/>
        <v>0</v>
      </c>
      <c r="G1158" s="584">
        <v>0</v>
      </c>
      <c r="H1158" s="594">
        <f t="shared" si="72"/>
        <v>1</v>
      </c>
      <c r="I1158" s="591">
        <v>1490.133</v>
      </c>
      <c r="J1158" s="590">
        <v>45189</v>
      </c>
      <c r="K1158" s="590" t="s">
        <v>227</v>
      </c>
      <c r="L1158" s="592" t="s">
        <v>1837</v>
      </c>
    </row>
    <row r="1159" spans="1:13" x14ac:dyDescent="0.2">
      <c r="A1159" s="136" t="s">
        <v>218</v>
      </c>
      <c r="B1159" s="136" t="s">
        <v>332</v>
      </c>
      <c r="C1159" s="592" t="s">
        <v>1945</v>
      </c>
      <c r="D1159" s="590">
        <v>45160</v>
      </c>
      <c r="F1159" s="596">
        <f t="shared" si="73"/>
        <v>0</v>
      </c>
      <c r="G1159" s="584">
        <v>0</v>
      </c>
      <c r="H1159" s="594">
        <f t="shared" si="72"/>
        <v>1</v>
      </c>
      <c r="I1159" s="591">
        <v>320.62299999999999</v>
      </c>
      <c r="J1159" s="590">
        <v>45189</v>
      </c>
      <c r="K1159" s="590" t="s">
        <v>227</v>
      </c>
      <c r="L1159" s="592" t="s">
        <v>2099</v>
      </c>
    </row>
    <row r="1160" spans="1:13" x14ac:dyDescent="0.2">
      <c r="A1160" s="136" t="s">
        <v>218</v>
      </c>
      <c r="B1160" s="136" t="s">
        <v>1054</v>
      </c>
      <c r="C1160" s="592" t="s">
        <v>1939</v>
      </c>
      <c r="D1160" s="590">
        <v>45160</v>
      </c>
      <c r="F1160" s="596">
        <f t="shared" si="73"/>
        <v>0</v>
      </c>
      <c r="G1160" s="584">
        <v>0</v>
      </c>
      <c r="H1160" s="594">
        <f t="shared" si="72"/>
        <v>1</v>
      </c>
      <c r="I1160" s="591">
        <v>5615.8360000000002</v>
      </c>
      <c r="J1160" s="590">
        <v>45189</v>
      </c>
      <c r="K1160" s="590" t="s">
        <v>227</v>
      </c>
      <c r="L1160" s="592" t="s">
        <v>2105</v>
      </c>
    </row>
    <row r="1161" spans="1:13" x14ac:dyDescent="0.2">
      <c r="A1161" s="136" t="s">
        <v>218</v>
      </c>
      <c r="B1161" s="136" t="s">
        <v>332</v>
      </c>
      <c r="C1161" s="592" t="s">
        <v>1924</v>
      </c>
      <c r="D1161" s="590">
        <v>45161</v>
      </c>
      <c r="F1161" s="596">
        <f t="shared" si="73"/>
        <v>0</v>
      </c>
      <c r="G1161" s="584">
        <v>0</v>
      </c>
      <c r="H1161" s="594">
        <f t="shared" si="72"/>
        <v>1</v>
      </c>
      <c r="I1161" s="591">
        <v>4518.8990000000003</v>
      </c>
      <c r="J1161" s="590">
        <v>45189</v>
      </c>
      <c r="K1161" s="590" t="s">
        <v>227</v>
      </c>
      <c r="L1161" s="592" t="s">
        <v>2111</v>
      </c>
    </row>
    <row r="1162" spans="1:13" x14ac:dyDescent="0.2">
      <c r="A1162" s="136" t="s">
        <v>218</v>
      </c>
      <c r="B1162" s="136" t="s">
        <v>335</v>
      </c>
      <c r="C1162" s="592" t="s">
        <v>1553</v>
      </c>
      <c r="D1162" s="590">
        <v>45111</v>
      </c>
      <c r="F1162" s="596">
        <f t="shared" si="73"/>
        <v>0</v>
      </c>
      <c r="G1162" s="584">
        <v>0</v>
      </c>
      <c r="H1162" s="594">
        <f t="shared" si="72"/>
        <v>1</v>
      </c>
      <c r="I1162" s="591">
        <v>5389.8590000000004</v>
      </c>
      <c r="J1162" s="590">
        <v>45194</v>
      </c>
      <c r="K1162" s="590" t="s">
        <v>227</v>
      </c>
      <c r="L1162" s="592" t="s">
        <v>1628</v>
      </c>
      <c r="M1162" s="609" t="s">
        <v>8000</v>
      </c>
    </row>
    <row r="1163" spans="1:13" x14ac:dyDescent="0.2">
      <c r="A1163" s="136" t="s">
        <v>218</v>
      </c>
      <c r="B1163" s="136" t="s">
        <v>217</v>
      </c>
      <c r="C1163" s="592" t="s">
        <v>1549</v>
      </c>
      <c r="D1163" s="590">
        <v>45111</v>
      </c>
      <c r="F1163" s="596">
        <f t="shared" si="73"/>
        <v>1169.0060000000001</v>
      </c>
      <c r="G1163" s="584">
        <v>1</v>
      </c>
      <c r="H1163" s="594">
        <f t="shared" si="72"/>
        <v>1</v>
      </c>
      <c r="I1163" s="591">
        <v>1169.0060000000001</v>
      </c>
      <c r="J1163" s="590">
        <v>45194</v>
      </c>
      <c r="K1163" s="590" t="s">
        <v>227</v>
      </c>
      <c r="L1163" s="592" t="s">
        <v>1632</v>
      </c>
    </row>
    <row r="1164" spans="1:13" x14ac:dyDescent="0.2">
      <c r="A1164" s="136" t="s">
        <v>218</v>
      </c>
      <c r="B1164" s="136" t="s">
        <v>679</v>
      </c>
      <c r="C1164" s="592" t="s">
        <v>1547</v>
      </c>
      <c r="D1164" s="590">
        <v>45114</v>
      </c>
      <c r="F1164" s="596">
        <f t="shared" si="73"/>
        <v>0</v>
      </c>
      <c r="G1164" s="584">
        <v>0</v>
      </c>
      <c r="H1164" s="594">
        <f t="shared" si="72"/>
        <v>1</v>
      </c>
      <c r="I1164" s="591">
        <v>1349.492</v>
      </c>
      <c r="J1164" s="590">
        <v>45194</v>
      </c>
      <c r="K1164" s="590" t="s">
        <v>227</v>
      </c>
      <c r="L1164" s="592" t="s">
        <v>1589</v>
      </c>
      <c r="M1164" s="609" t="s">
        <v>8000</v>
      </c>
    </row>
    <row r="1165" spans="1:13" x14ac:dyDescent="0.2">
      <c r="A1165" s="136" t="s">
        <v>218</v>
      </c>
      <c r="B1165" s="136" t="s">
        <v>1313</v>
      </c>
      <c r="C1165" s="592" t="s">
        <v>1545</v>
      </c>
      <c r="D1165" s="590">
        <v>45114</v>
      </c>
      <c r="F1165" s="596">
        <f t="shared" si="73"/>
        <v>0</v>
      </c>
      <c r="G1165" s="584">
        <v>0</v>
      </c>
      <c r="H1165" s="594">
        <f t="shared" si="72"/>
        <v>1</v>
      </c>
      <c r="I1165" s="591">
        <v>2557.1729999999998</v>
      </c>
      <c r="J1165" s="590">
        <v>45194</v>
      </c>
      <c r="K1165" s="590" t="s">
        <v>227</v>
      </c>
      <c r="L1165" s="592" t="s">
        <v>1587</v>
      </c>
      <c r="M1165" s="609" t="s">
        <v>8000</v>
      </c>
    </row>
    <row r="1166" spans="1:13" x14ac:dyDescent="0.2">
      <c r="A1166" s="136" t="s">
        <v>218</v>
      </c>
      <c r="B1166" s="136" t="s">
        <v>1313</v>
      </c>
      <c r="C1166" s="592" t="s">
        <v>1539</v>
      </c>
      <c r="D1166" s="590">
        <v>45114</v>
      </c>
      <c r="F1166" s="596">
        <f t="shared" si="73"/>
        <v>0</v>
      </c>
      <c r="G1166" s="584">
        <v>0</v>
      </c>
      <c r="H1166" s="594">
        <f t="shared" si="72"/>
        <v>1</v>
      </c>
      <c r="I1166" s="591">
        <v>634.08000000000004</v>
      </c>
      <c r="J1166" s="590">
        <v>45194</v>
      </c>
      <c r="K1166" s="590" t="s">
        <v>227</v>
      </c>
      <c r="L1166" s="592" t="s">
        <v>1638</v>
      </c>
      <c r="M1166" s="609" t="s">
        <v>8000</v>
      </c>
    </row>
    <row r="1167" spans="1:13" x14ac:dyDescent="0.2">
      <c r="A1167" s="136" t="s">
        <v>218</v>
      </c>
      <c r="B1167" s="136" t="s">
        <v>519</v>
      </c>
      <c r="C1167" s="592" t="s">
        <v>1651</v>
      </c>
      <c r="D1167" s="590">
        <v>45125</v>
      </c>
      <c r="F1167" s="596">
        <f t="shared" si="73"/>
        <v>0</v>
      </c>
      <c r="G1167" s="584">
        <v>0</v>
      </c>
      <c r="H1167" s="594">
        <f t="shared" si="72"/>
        <v>1</v>
      </c>
      <c r="I1167" s="591">
        <v>15905.34</v>
      </c>
      <c r="J1167" s="590">
        <v>45194</v>
      </c>
      <c r="K1167" s="590" t="s">
        <v>227</v>
      </c>
      <c r="L1167" s="592" t="s">
        <v>1683</v>
      </c>
      <c r="M1167" s="609" t="s">
        <v>8000</v>
      </c>
    </row>
    <row r="1168" spans="1:13" x14ac:dyDescent="0.2">
      <c r="A1168" s="136" t="s">
        <v>218</v>
      </c>
      <c r="B1168" s="136" t="s">
        <v>336</v>
      </c>
      <c r="C1168" s="592" t="s">
        <v>1790</v>
      </c>
      <c r="D1168" s="590">
        <v>45148</v>
      </c>
      <c r="F1168" s="596">
        <f t="shared" si="73"/>
        <v>0</v>
      </c>
      <c r="G1168" s="584">
        <v>0</v>
      </c>
      <c r="H1168" s="594">
        <f t="shared" si="72"/>
        <v>1</v>
      </c>
      <c r="I1168" s="591">
        <v>7952.4229999999998</v>
      </c>
      <c r="J1168" s="590">
        <v>45194</v>
      </c>
      <c r="K1168" s="590" t="s">
        <v>227</v>
      </c>
      <c r="L1168" s="592" t="s">
        <v>1835</v>
      </c>
    </row>
    <row r="1169" spans="1:13" x14ac:dyDescent="0.2">
      <c r="A1169" s="136" t="s">
        <v>218</v>
      </c>
      <c r="B1169" s="136" t="s">
        <v>1273</v>
      </c>
      <c r="C1169" s="592" t="s">
        <v>1784</v>
      </c>
      <c r="D1169" s="590">
        <v>45148</v>
      </c>
      <c r="F1169" s="596">
        <f t="shared" si="73"/>
        <v>5138.6850000000004</v>
      </c>
      <c r="G1169" s="584">
        <v>1</v>
      </c>
      <c r="H1169" s="594">
        <f t="shared" si="72"/>
        <v>1</v>
      </c>
      <c r="I1169" s="591">
        <v>5138.6850000000004</v>
      </c>
      <c r="J1169" s="590">
        <v>45194</v>
      </c>
      <c r="K1169" s="590" t="s">
        <v>227</v>
      </c>
      <c r="L1169" s="592" t="s">
        <v>1836</v>
      </c>
      <c r="M1169" s="609" t="s">
        <v>8000</v>
      </c>
    </row>
    <row r="1170" spans="1:13" x14ac:dyDescent="0.2">
      <c r="A1170" s="136" t="s">
        <v>218</v>
      </c>
      <c r="B1170" s="136" t="s">
        <v>1526</v>
      </c>
      <c r="C1170" s="592" t="s">
        <v>1925</v>
      </c>
      <c r="D1170" s="590">
        <v>45161</v>
      </c>
      <c r="F1170" s="596">
        <f t="shared" si="73"/>
        <v>0</v>
      </c>
      <c r="G1170" s="584">
        <v>0</v>
      </c>
      <c r="H1170" s="594">
        <f t="shared" si="72"/>
        <v>1</v>
      </c>
      <c r="I1170" s="591">
        <v>1955.002</v>
      </c>
      <c r="J1170" s="590">
        <v>45194</v>
      </c>
      <c r="K1170" s="590" t="s">
        <v>227</v>
      </c>
      <c r="L1170" s="592" t="s">
        <v>2110</v>
      </c>
    </row>
    <row r="1171" spans="1:13" x14ac:dyDescent="0.2">
      <c r="A1171" s="136" t="s">
        <v>218</v>
      </c>
      <c r="B1171" s="136" t="s">
        <v>335</v>
      </c>
      <c r="C1171" s="592" t="s">
        <v>1509</v>
      </c>
      <c r="D1171" s="590">
        <v>45084</v>
      </c>
      <c r="F1171" s="596">
        <f t="shared" si="73"/>
        <v>0</v>
      </c>
      <c r="G1171" s="584">
        <v>0</v>
      </c>
      <c r="H1171" s="594">
        <f t="shared" si="72"/>
        <v>1</v>
      </c>
      <c r="I1171" s="591">
        <v>33095.665000000001</v>
      </c>
      <c r="J1171" s="590">
        <v>45204</v>
      </c>
      <c r="K1171" s="590" t="s">
        <v>227</v>
      </c>
      <c r="L1171" s="592" t="s">
        <v>1528</v>
      </c>
      <c r="M1171" s="609" t="s">
        <v>8000</v>
      </c>
    </row>
    <row r="1172" spans="1:13" x14ac:dyDescent="0.2">
      <c r="A1172" s="136" t="s">
        <v>218</v>
      </c>
      <c r="B1172" s="136" t="s">
        <v>1279</v>
      </c>
      <c r="C1172" s="592" t="s">
        <v>1937</v>
      </c>
      <c r="D1172" s="590">
        <v>45160</v>
      </c>
      <c r="F1172" s="596">
        <f t="shared" si="73"/>
        <v>0</v>
      </c>
      <c r="G1172" s="584">
        <v>0</v>
      </c>
      <c r="H1172" s="594">
        <f t="shared" si="72"/>
        <v>1</v>
      </c>
      <c r="I1172" s="591">
        <v>672.01199999999994</v>
      </c>
      <c r="J1172" s="590">
        <v>45204</v>
      </c>
      <c r="K1172" s="590" t="s">
        <v>227</v>
      </c>
      <c r="L1172" s="592" t="s">
        <v>2107</v>
      </c>
    </row>
    <row r="1173" spans="1:13" x14ac:dyDescent="0.2">
      <c r="A1173" s="136" t="s">
        <v>218</v>
      </c>
      <c r="B1173" s="136" t="s">
        <v>736</v>
      </c>
      <c r="C1173" s="592" t="s">
        <v>1936</v>
      </c>
      <c r="D1173" s="590">
        <v>45160</v>
      </c>
      <c r="F1173" s="596">
        <f t="shared" si="73"/>
        <v>0</v>
      </c>
      <c r="G1173" s="584">
        <v>0</v>
      </c>
      <c r="H1173" s="594">
        <f t="shared" si="72"/>
        <v>1</v>
      </c>
      <c r="I1173" s="591">
        <v>389.56400000000002</v>
      </c>
      <c r="J1173" s="590">
        <v>45204</v>
      </c>
      <c r="K1173" s="590" t="s">
        <v>227</v>
      </c>
      <c r="L1173" s="592" t="s">
        <v>2108</v>
      </c>
    </row>
    <row r="1174" spans="1:13" x14ac:dyDescent="0.2">
      <c r="A1174" s="136" t="s">
        <v>218</v>
      </c>
      <c r="B1174" s="136" t="s">
        <v>1336</v>
      </c>
      <c r="C1174" s="592" t="s">
        <v>1923</v>
      </c>
      <c r="D1174" s="590">
        <v>45161</v>
      </c>
      <c r="F1174" s="596">
        <f t="shared" si="73"/>
        <v>0</v>
      </c>
      <c r="G1174" s="584">
        <v>0</v>
      </c>
      <c r="H1174" s="594">
        <f t="shared" si="72"/>
        <v>1</v>
      </c>
      <c r="I1174" s="591">
        <v>5910.5860000000002</v>
      </c>
      <c r="J1174" s="590">
        <v>45204</v>
      </c>
      <c r="K1174" s="590" t="s">
        <v>227</v>
      </c>
      <c r="L1174" s="592" t="s">
        <v>2112</v>
      </c>
    </row>
    <row r="1175" spans="1:13" x14ac:dyDescent="0.2">
      <c r="A1175" s="136" t="s">
        <v>218</v>
      </c>
      <c r="B1175" s="136" t="s">
        <v>219</v>
      </c>
      <c r="C1175" s="592" t="s">
        <v>1903</v>
      </c>
      <c r="D1175" s="590">
        <v>45166</v>
      </c>
      <c r="F1175" s="596">
        <f t="shared" si="73"/>
        <v>0</v>
      </c>
      <c r="G1175" s="584">
        <v>0</v>
      </c>
      <c r="H1175" s="594">
        <f t="shared" si="72"/>
        <v>1</v>
      </c>
      <c r="I1175" s="591">
        <v>716.97500000000002</v>
      </c>
      <c r="J1175" s="590">
        <v>45204</v>
      </c>
      <c r="K1175" s="590" t="s">
        <v>227</v>
      </c>
      <c r="L1175" s="592" t="s">
        <v>2115</v>
      </c>
    </row>
    <row r="1176" spans="1:13" x14ac:dyDescent="0.2">
      <c r="A1176" s="136" t="s">
        <v>218</v>
      </c>
      <c r="B1176" s="136" t="s">
        <v>1042</v>
      </c>
      <c r="C1176" s="592" t="s">
        <v>1869</v>
      </c>
      <c r="D1176" s="590">
        <v>45168</v>
      </c>
      <c r="F1176" s="596">
        <f t="shared" si="73"/>
        <v>0</v>
      </c>
      <c r="G1176" s="584">
        <v>0</v>
      </c>
      <c r="H1176" s="594">
        <f t="shared" si="72"/>
        <v>1</v>
      </c>
      <c r="I1176" s="591">
        <v>1771.6959999999999</v>
      </c>
      <c r="J1176" s="590">
        <v>45204</v>
      </c>
      <c r="K1176" s="590" t="s">
        <v>227</v>
      </c>
      <c r="L1176" s="592" t="s">
        <v>1990</v>
      </c>
    </row>
    <row r="1177" spans="1:13" x14ac:dyDescent="0.2">
      <c r="A1177" s="136" t="s">
        <v>218</v>
      </c>
      <c r="B1177" s="136" t="s">
        <v>1320</v>
      </c>
      <c r="C1177" s="592" t="s">
        <v>1854</v>
      </c>
      <c r="D1177" s="590">
        <v>45168</v>
      </c>
      <c r="F1177" s="596">
        <f t="shared" si="73"/>
        <v>0</v>
      </c>
      <c r="G1177" s="584">
        <v>0</v>
      </c>
      <c r="H1177" s="594">
        <f t="shared" si="72"/>
        <v>1</v>
      </c>
      <c r="I1177" s="591">
        <v>19800</v>
      </c>
      <c r="J1177" s="590">
        <v>45204</v>
      </c>
      <c r="K1177" s="590" t="s">
        <v>227</v>
      </c>
      <c r="L1177" s="592" t="s">
        <v>1975</v>
      </c>
      <c r="M1177" s="609" t="s">
        <v>8000</v>
      </c>
    </row>
    <row r="1178" spans="1:13" x14ac:dyDescent="0.2">
      <c r="A1178" s="592" t="s">
        <v>218</v>
      </c>
      <c r="B1178" s="136" t="s">
        <v>1331</v>
      </c>
      <c r="C1178" s="592" t="s">
        <v>2227</v>
      </c>
      <c r="D1178" s="590">
        <v>45173</v>
      </c>
      <c r="F1178" s="596">
        <f t="shared" si="73"/>
        <v>0</v>
      </c>
      <c r="G1178" s="584">
        <v>0</v>
      </c>
      <c r="H1178" s="594">
        <f t="shared" si="72"/>
        <v>1</v>
      </c>
      <c r="I1178" s="591">
        <v>571.84299999999996</v>
      </c>
      <c r="J1178" s="590">
        <v>45204</v>
      </c>
      <c r="K1178" s="590" t="s">
        <v>227</v>
      </c>
      <c r="L1178" s="592" t="s">
        <v>2397</v>
      </c>
    </row>
    <row r="1179" spans="1:13" x14ac:dyDescent="0.2">
      <c r="A1179" s="136" t="s">
        <v>218</v>
      </c>
      <c r="B1179" s="136" t="s">
        <v>1055</v>
      </c>
      <c r="C1179" s="592" t="s">
        <v>1733</v>
      </c>
      <c r="D1179" s="590">
        <v>45142</v>
      </c>
      <c r="F1179" s="596">
        <f t="shared" si="73"/>
        <v>0</v>
      </c>
      <c r="G1179" s="584">
        <v>0</v>
      </c>
      <c r="H1179" s="594">
        <f t="shared" si="72"/>
        <v>1</v>
      </c>
      <c r="I1179" s="591">
        <v>4365.6710000000003</v>
      </c>
      <c r="J1179" s="590">
        <v>45209</v>
      </c>
      <c r="K1179" s="590" t="s">
        <v>227</v>
      </c>
      <c r="L1179" s="592" t="s">
        <v>1743</v>
      </c>
    </row>
    <row r="1180" spans="1:13" x14ac:dyDescent="0.2">
      <c r="A1180" s="136" t="s">
        <v>218</v>
      </c>
      <c r="B1180" s="136" t="s">
        <v>1273</v>
      </c>
      <c r="C1180" s="592" t="s">
        <v>1938</v>
      </c>
      <c r="D1180" s="590">
        <v>45160</v>
      </c>
      <c r="F1180" s="596">
        <f t="shared" si="73"/>
        <v>4907.777</v>
      </c>
      <c r="G1180" s="584">
        <v>1</v>
      </c>
      <c r="H1180" s="594">
        <f t="shared" si="72"/>
        <v>1</v>
      </c>
      <c r="I1180" s="591">
        <v>4907.777</v>
      </c>
      <c r="J1180" s="590">
        <v>45209</v>
      </c>
      <c r="K1180" s="590" t="s">
        <v>227</v>
      </c>
      <c r="L1180" s="592" t="s">
        <v>2106</v>
      </c>
      <c r="M1180" s="609" t="s">
        <v>8000</v>
      </c>
    </row>
    <row r="1181" spans="1:13" x14ac:dyDescent="0.2">
      <c r="A1181" s="136" t="s">
        <v>218</v>
      </c>
      <c r="B1181" s="136" t="s">
        <v>1320</v>
      </c>
      <c r="C1181" s="592" t="s">
        <v>2587</v>
      </c>
      <c r="D1181" s="590">
        <v>45191</v>
      </c>
      <c r="F1181" s="596">
        <f t="shared" si="73"/>
        <v>0</v>
      </c>
      <c r="G1181" s="584">
        <v>0</v>
      </c>
      <c r="H1181" s="594">
        <f t="shared" si="72"/>
        <v>1</v>
      </c>
      <c r="I1181" s="591">
        <v>20790</v>
      </c>
      <c r="J1181" s="590">
        <v>45209</v>
      </c>
      <c r="K1181" s="590" t="s">
        <v>227</v>
      </c>
      <c r="L1181" s="592" t="s">
        <v>2749</v>
      </c>
      <c r="M1181" s="609" t="s">
        <v>8000</v>
      </c>
    </row>
    <row r="1182" spans="1:13" x14ac:dyDescent="0.2">
      <c r="A1182" s="136" t="s">
        <v>218</v>
      </c>
      <c r="B1182" s="136" t="s">
        <v>219</v>
      </c>
      <c r="C1182" s="592" t="s">
        <v>1933</v>
      </c>
      <c r="D1182" s="590">
        <v>45160</v>
      </c>
      <c r="F1182" s="596">
        <f t="shared" si="73"/>
        <v>0</v>
      </c>
      <c r="G1182" s="584">
        <v>0</v>
      </c>
      <c r="H1182" s="594">
        <f t="shared" si="72"/>
        <v>1</v>
      </c>
      <c r="I1182" s="591">
        <v>3432.7660000000001</v>
      </c>
      <c r="J1182" s="590">
        <v>45214</v>
      </c>
      <c r="K1182" s="590" t="s">
        <v>227</v>
      </c>
      <c r="L1182" s="592" t="s">
        <v>2109</v>
      </c>
    </row>
    <row r="1183" spans="1:13" x14ac:dyDescent="0.2">
      <c r="A1183" s="136" t="s">
        <v>218</v>
      </c>
      <c r="B1183" s="136" t="s">
        <v>1054</v>
      </c>
      <c r="C1183" s="592" t="s">
        <v>1859</v>
      </c>
      <c r="D1183" s="590">
        <v>45168</v>
      </c>
      <c r="F1183" s="596">
        <f t="shared" si="73"/>
        <v>0</v>
      </c>
      <c r="G1183" s="584">
        <v>0</v>
      </c>
      <c r="H1183" s="594">
        <f t="shared" si="72"/>
        <v>1</v>
      </c>
      <c r="I1183" s="591">
        <v>2634.3449999999998</v>
      </c>
      <c r="J1183" s="590">
        <v>45214</v>
      </c>
      <c r="K1183" s="590" t="s">
        <v>227</v>
      </c>
      <c r="L1183" s="592" t="s">
        <v>1980</v>
      </c>
    </row>
    <row r="1184" spans="1:13" x14ac:dyDescent="0.2">
      <c r="A1184" s="592" t="s">
        <v>218</v>
      </c>
      <c r="B1184" s="136" t="s">
        <v>2385</v>
      </c>
      <c r="C1184" s="592" t="s">
        <v>2167</v>
      </c>
      <c r="D1184" s="590">
        <v>45180</v>
      </c>
      <c r="F1184" s="596">
        <f t="shared" si="73"/>
        <v>0</v>
      </c>
      <c r="G1184" s="584">
        <v>0</v>
      </c>
      <c r="H1184" s="594">
        <f t="shared" si="72"/>
        <v>1</v>
      </c>
      <c r="I1184" s="591">
        <v>24034.23</v>
      </c>
      <c r="J1184" s="590">
        <v>45214</v>
      </c>
      <c r="K1184" s="590" t="s">
        <v>227</v>
      </c>
      <c r="L1184" s="592" t="s">
        <v>2405</v>
      </c>
      <c r="M1184" s="609" t="s">
        <v>8000</v>
      </c>
    </row>
    <row r="1185" spans="1:13" x14ac:dyDescent="0.2">
      <c r="A1185" s="136" t="s">
        <v>218</v>
      </c>
      <c r="B1185" s="136" t="s">
        <v>1525</v>
      </c>
      <c r="C1185" s="592" t="s">
        <v>2564</v>
      </c>
      <c r="D1185" s="590">
        <v>45191</v>
      </c>
      <c r="F1185" s="596">
        <f t="shared" si="73"/>
        <v>0</v>
      </c>
      <c r="G1185" s="584">
        <v>0</v>
      </c>
      <c r="H1185" s="594">
        <f t="shared" si="72"/>
        <v>1</v>
      </c>
      <c r="I1185" s="591">
        <v>3801.07</v>
      </c>
      <c r="J1185" s="590">
        <v>45214</v>
      </c>
      <c r="K1185" s="590" t="s">
        <v>227</v>
      </c>
      <c r="L1185" s="592" t="s">
        <v>2754</v>
      </c>
    </row>
    <row r="1186" spans="1:13" x14ac:dyDescent="0.2">
      <c r="A1186" s="136" t="s">
        <v>218</v>
      </c>
      <c r="B1186" s="136" t="s">
        <v>1313</v>
      </c>
      <c r="C1186" s="592" t="s">
        <v>1644</v>
      </c>
      <c r="D1186" s="590">
        <v>45125</v>
      </c>
      <c r="F1186" s="596">
        <f t="shared" si="73"/>
        <v>0</v>
      </c>
      <c r="G1186" s="584">
        <v>0</v>
      </c>
      <c r="H1186" s="594">
        <f t="shared" si="72"/>
        <v>1</v>
      </c>
      <c r="I1186" s="591">
        <v>2133.3510000000001</v>
      </c>
      <c r="J1186" s="590">
        <v>45219</v>
      </c>
      <c r="K1186" s="590" t="s">
        <v>227</v>
      </c>
      <c r="L1186" s="592" t="s">
        <v>1686</v>
      </c>
      <c r="M1186" s="609" t="s">
        <v>8000</v>
      </c>
    </row>
    <row r="1187" spans="1:13" x14ac:dyDescent="0.2">
      <c r="A1187" s="592" t="s">
        <v>218</v>
      </c>
      <c r="B1187" s="136" t="s">
        <v>332</v>
      </c>
      <c r="C1187" s="592" t="s">
        <v>2242</v>
      </c>
      <c r="D1187" s="590">
        <v>45173</v>
      </c>
      <c r="F1187" s="596">
        <f t="shared" si="73"/>
        <v>0</v>
      </c>
      <c r="G1187" s="584">
        <v>0</v>
      </c>
      <c r="H1187" s="594">
        <f t="shared" si="72"/>
        <v>1</v>
      </c>
      <c r="I1187" s="591">
        <v>2084.9760000000001</v>
      </c>
      <c r="J1187" s="590">
        <v>45219</v>
      </c>
      <c r="K1187" s="590" t="s">
        <v>227</v>
      </c>
      <c r="L1187" s="592" t="s">
        <v>2393</v>
      </c>
    </row>
    <row r="1188" spans="1:13" x14ac:dyDescent="0.2">
      <c r="A1188" s="136" t="s">
        <v>218</v>
      </c>
      <c r="B1188" s="136" t="s">
        <v>335</v>
      </c>
      <c r="C1188" s="592" t="s">
        <v>1761</v>
      </c>
      <c r="D1188" s="590">
        <v>45153</v>
      </c>
      <c r="F1188" s="596">
        <f t="shared" si="73"/>
        <v>0</v>
      </c>
      <c r="G1188" s="584">
        <v>0</v>
      </c>
      <c r="H1188" s="594">
        <f t="shared" si="72"/>
        <v>1</v>
      </c>
      <c r="I1188" s="591">
        <v>6856.49</v>
      </c>
      <c r="J1188" s="590">
        <v>45224</v>
      </c>
      <c r="K1188" s="590" t="s">
        <v>227</v>
      </c>
      <c r="L1188" s="592" t="s">
        <v>1840</v>
      </c>
      <c r="M1188" s="609" t="s">
        <v>8000</v>
      </c>
    </row>
    <row r="1189" spans="1:13" x14ac:dyDescent="0.2">
      <c r="A1189" s="136" t="s">
        <v>218</v>
      </c>
      <c r="B1189" s="136" t="s">
        <v>883</v>
      </c>
      <c r="C1189" s="592" t="s">
        <v>1943</v>
      </c>
      <c r="D1189" s="590">
        <v>45160</v>
      </c>
      <c r="F1189" s="596">
        <f t="shared" si="73"/>
        <v>0</v>
      </c>
      <c r="G1189" s="584">
        <v>0</v>
      </c>
      <c r="H1189" s="594">
        <f t="shared" si="72"/>
        <v>1</v>
      </c>
      <c r="I1189" s="591">
        <v>1594.3710000000001</v>
      </c>
      <c r="J1189" s="590">
        <v>45224</v>
      </c>
      <c r="K1189" s="590" t="s">
        <v>227</v>
      </c>
      <c r="L1189" s="592" t="s">
        <v>2101</v>
      </c>
    </row>
    <row r="1190" spans="1:13" x14ac:dyDescent="0.2">
      <c r="A1190" s="136" t="s">
        <v>218</v>
      </c>
      <c r="B1190" s="136" t="s">
        <v>332</v>
      </c>
      <c r="C1190" s="592" t="s">
        <v>1872</v>
      </c>
      <c r="D1190" s="590">
        <v>45168</v>
      </c>
      <c r="F1190" s="596">
        <f t="shared" si="73"/>
        <v>0</v>
      </c>
      <c r="G1190" s="584">
        <v>0</v>
      </c>
      <c r="H1190" s="594">
        <f t="shared" si="72"/>
        <v>1</v>
      </c>
      <c r="I1190" s="591">
        <v>599.02300000000002</v>
      </c>
      <c r="J1190" s="590">
        <v>45224</v>
      </c>
      <c r="K1190" s="590" t="s">
        <v>227</v>
      </c>
      <c r="L1190" s="592" t="s">
        <v>1993</v>
      </c>
    </row>
    <row r="1191" spans="1:13" x14ac:dyDescent="0.2">
      <c r="A1191" s="136" t="s">
        <v>218</v>
      </c>
      <c r="B1191" s="136" t="s">
        <v>539</v>
      </c>
      <c r="C1191" s="592" t="s">
        <v>1870</v>
      </c>
      <c r="D1191" s="590">
        <v>45168</v>
      </c>
      <c r="F1191" s="596">
        <f t="shared" si="73"/>
        <v>0</v>
      </c>
      <c r="G1191" s="584">
        <v>0</v>
      </c>
      <c r="H1191" s="594">
        <f t="shared" si="72"/>
        <v>1</v>
      </c>
      <c r="I1191" s="591">
        <v>699.05399999999997</v>
      </c>
      <c r="J1191" s="590">
        <v>45224</v>
      </c>
      <c r="K1191" s="590" t="s">
        <v>227</v>
      </c>
      <c r="L1191" s="592" t="s">
        <v>1991</v>
      </c>
    </row>
    <row r="1192" spans="1:13" x14ac:dyDescent="0.2">
      <c r="A1192" s="136" t="s">
        <v>218</v>
      </c>
      <c r="B1192" s="136" t="s">
        <v>679</v>
      </c>
      <c r="C1192" s="592" t="s">
        <v>1863</v>
      </c>
      <c r="D1192" s="590">
        <v>45168</v>
      </c>
      <c r="F1192" s="596">
        <f t="shared" si="73"/>
        <v>0</v>
      </c>
      <c r="G1192" s="584">
        <v>0</v>
      </c>
      <c r="H1192" s="594">
        <f t="shared" si="72"/>
        <v>1</v>
      </c>
      <c r="I1192" s="591">
        <v>10377.978999999999</v>
      </c>
      <c r="J1192" s="590">
        <v>45224</v>
      </c>
      <c r="K1192" s="590" t="s">
        <v>227</v>
      </c>
      <c r="L1192" s="592" t="s">
        <v>1984</v>
      </c>
      <c r="M1192" s="609" t="s">
        <v>8000</v>
      </c>
    </row>
    <row r="1193" spans="1:13" x14ac:dyDescent="0.2">
      <c r="A1193" s="592" t="s">
        <v>218</v>
      </c>
      <c r="B1193" s="136" t="s">
        <v>2385</v>
      </c>
      <c r="C1193" s="592" t="s">
        <v>2194</v>
      </c>
      <c r="D1193" s="590">
        <v>45175</v>
      </c>
      <c r="F1193" s="596">
        <f t="shared" si="73"/>
        <v>0</v>
      </c>
      <c r="G1193" s="584">
        <v>0</v>
      </c>
      <c r="H1193" s="594">
        <f t="shared" si="72"/>
        <v>1</v>
      </c>
      <c r="I1193" s="591">
        <v>18025.919999999998</v>
      </c>
      <c r="J1193" s="590">
        <v>45224</v>
      </c>
      <c r="K1193" s="590" t="s">
        <v>227</v>
      </c>
      <c r="L1193" s="592" t="s">
        <v>2402</v>
      </c>
      <c r="M1193" s="609" t="s">
        <v>8000</v>
      </c>
    </row>
    <row r="1194" spans="1:13" x14ac:dyDescent="0.2">
      <c r="A1194" s="136" t="s">
        <v>218</v>
      </c>
      <c r="B1194" s="136" t="s">
        <v>970</v>
      </c>
      <c r="C1194" s="592" t="s">
        <v>2577</v>
      </c>
      <c r="D1194" s="590">
        <v>45191</v>
      </c>
      <c r="F1194" s="596">
        <f t="shared" si="73"/>
        <v>0</v>
      </c>
      <c r="G1194" s="584">
        <v>0</v>
      </c>
      <c r="H1194" s="594">
        <f t="shared" si="72"/>
        <v>1</v>
      </c>
      <c r="I1194" s="591">
        <v>2657.5569999999998</v>
      </c>
      <c r="J1194" s="590">
        <v>45224</v>
      </c>
      <c r="K1194" s="590" t="s">
        <v>227</v>
      </c>
      <c r="L1194" s="592" t="s">
        <v>2751</v>
      </c>
    </row>
    <row r="1195" spans="1:13" x14ac:dyDescent="0.2">
      <c r="A1195" s="136" t="s">
        <v>218</v>
      </c>
      <c r="B1195" s="136" t="s">
        <v>1522</v>
      </c>
      <c r="C1195" s="592" t="s">
        <v>2550</v>
      </c>
      <c r="D1195" s="590">
        <v>45191</v>
      </c>
      <c r="F1195" s="596">
        <f t="shared" si="73"/>
        <v>0</v>
      </c>
      <c r="G1195" s="584">
        <v>0</v>
      </c>
      <c r="H1195" s="594">
        <f t="shared" si="72"/>
        <v>1</v>
      </c>
      <c r="I1195" s="591">
        <v>1447.3579999999999</v>
      </c>
      <c r="J1195" s="590">
        <v>45224</v>
      </c>
      <c r="K1195" s="590" t="s">
        <v>227</v>
      </c>
      <c r="L1195" s="592" t="s">
        <v>2760</v>
      </c>
    </row>
    <row r="1196" spans="1:13" x14ac:dyDescent="0.2">
      <c r="A1196" s="136" t="s">
        <v>218</v>
      </c>
      <c r="B1196" s="136" t="s">
        <v>2737</v>
      </c>
      <c r="C1196" s="592" t="s">
        <v>2443</v>
      </c>
      <c r="D1196" s="590">
        <v>45203</v>
      </c>
      <c r="F1196" s="596">
        <f t="shared" si="73"/>
        <v>0</v>
      </c>
      <c r="G1196" s="584">
        <v>0</v>
      </c>
      <c r="H1196" s="594">
        <f t="shared" si="72"/>
        <v>1</v>
      </c>
      <c r="I1196" s="591">
        <v>17017.231</v>
      </c>
      <c r="J1196" s="590">
        <v>45224</v>
      </c>
      <c r="K1196" s="590" t="s">
        <v>227</v>
      </c>
      <c r="L1196" s="592" t="s">
        <v>2775</v>
      </c>
      <c r="M1196" s="609" t="s">
        <v>8000</v>
      </c>
    </row>
    <row r="1197" spans="1:13" x14ac:dyDescent="0.2">
      <c r="A1197" s="136" t="s">
        <v>218</v>
      </c>
      <c r="B1197" s="136" t="s">
        <v>335</v>
      </c>
      <c r="C1197" s="592" t="s">
        <v>1657</v>
      </c>
      <c r="D1197" s="590">
        <v>45125</v>
      </c>
      <c r="F1197" s="596">
        <f t="shared" si="73"/>
        <v>0</v>
      </c>
      <c r="G1197" s="584">
        <v>0</v>
      </c>
      <c r="H1197" s="594">
        <f t="shared" si="72"/>
        <v>1</v>
      </c>
      <c r="I1197" s="591">
        <v>16629.668000000001</v>
      </c>
      <c r="J1197" s="590">
        <v>45235</v>
      </c>
      <c r="K1197" s="590" t="s">
        <v>227</v>
      </c>
      <c r="L1197" s="592" t="s">
        <v>1681</v>
      </c>
      <c r="M1197" s="609" t="s">
        <v>8000</v>
      </c>
    </row>
    <row r="1198" spans="1:13" x14ac:dyDescent="0.2">
      <c r="A1198" s="136" t="s">
        <v>218</v>
      </c>
      <c r="B1198" s="136" t="s">
        <v>1320</v>
      </c>
      <c r="C1198" s="592" t="s">
        <v>1853</v>
      </c>
      <c r="D1198" s="590">
        <v>45168</v>
      </c>
      <c r="F1198" s="596">
        <f t="shared" si="73"/>
        <v>0</v>
      </c>
      <c r="G1198" s="584">
        <v>0</v>
      </c>
      <c r="H1198" s="594">
        <f t="shared" si="72"/>
        <v>1</v>
      </c>
      <c r="I1198" s="591">
        <v>21434.49</v>
      </c>
      <c r="J1198" s="590">
        <v>45235</v>
      </c>
      <c r="K1198" s="590" t="s">
        <v>227</v>
      </c>
      <c r="L1198" s="592" t="s">
        <v>1974</v>
      </c>
      <c r="M1198" s="609" t="s">
        <v>8000</v>
      </c>
    </row>
    <row r="1199" spans="1:13" x14ac:dyDescent="0.2">
      <c r="A1199" s="592" t="s">
        <v>218</v>
      </c>
      <c r="B1199" s="136" t="s">
        <v>883</v>
      </c>
      <c r="C1199" s="592" t="s">
        <v>2241</v>
      </c>
      <c r="D1199" s="590">
        <v>45173</v>
      </c>
      <c r="F1199" s="596">
        <f t="shared" si="73"/>
        <v>0</v>
      </c>
      <c r="G1199" s="584">
        <v>0</v>
      </c>
      <c r="H1199" s="594">
        <f t="shared" si="72"/>
        <v>1</v>
      </c>
      <c r="I1199" s="591">
        <v>3181.86</v>
      </c>
      <c r="J1199" s="590">
        <v>45235</v>
      </c>
      <c r="K1199" s="590" t="s">
        <v>227</v>
      </c>
      <c r="L1199" s="592" t="s">
        <v>2394</v>
      </c>
    </row>
    <row r="1200" spans="1:13" x14ac:dyDescent="0.2">
      <c r="A1200" s="592" t="s">
        <v>218</v>
      </c>
      <c r="B1200" s="136" t="s">
        <v>519</v>
      </c>
      <c r="C1200" s="592" t="s">
        <v>2234</v>
      </c>
      <c r="D1200" s="590">
        <v>45173</v>
      </c>
      <c r="F1200" s="596">
        <f t="shared" si="73"/>
        <v>0</v>
      </c>
      <c r="G1200" s="584">
        <v>0</v>
      </c>
      <c r="H1200" s="594">
        <f t="shared" si="72"/>
        <v>1</v>
      </c>
      <c r="I1200" s="591">
        <v>14102.847</v>
      </c>
      <c r="J1200" s="590">
        <v>45235</v>
      </c>
      <c r="K1200" s="590" t="s">
        <v>227</v>
      </c>
      <c r="L1200" s="592" t="s">
        <v>2396</v>
      </c>
      <c r="M1200" s="609" t="s">
        <v>8000</v>
      </c>
    </row>
    <row r="1201" spans="1:13" x14ac:dyDescent="0.2">
      <c r="A1201" s="592" t="s">
        <v>218</v>
      </c>
      <c r="B1201" s="136" t="s">
        <v>7710</v>
      </c>
      <c r="C1201" s="592" t="s">
        <v>2206</v>
      </c>
      <c r="D1201" s="590">
        <v>45175</v>
      </c>
      <c r="F1201" s="596">
        <f t="shared" si="73"/>
        <v>0</v>
      </c>
      <c r="G1201" s="584">
        <v>0</v>
      </c>
      <c r="H1201" s="594">
        <f t="shared" si="72"/>
        <v>1</v>
      </c>
      <c r="I1201" s="591">
        <v>4612.0169999999998</v>
      </c>
      <c r="J1201" s="590">
        <v>45235</v>
      </c>
      <c r="K1201" s="590" t="s">
        <v>227</v>
      </c>
      <c r="L1201" s="592" t="s">
        <v>2398</v>
      </c>
      <c r="M1201" s="609" t="s">
        <v>8000</v>
      </c>
    </row>
    <row r="1202" spans="1:13" x14ac:dyDescent="0.2">
      <c r="A1202" s="592" t="s">
        <v>218</v>
      </c>
      <c r="B1202" s="136" t="s">
        <v>832</v>
      </c>
      <c r="C1202" s="592" t="s">
        <v>2199</v>
      </c>
      <c r="D1202" s="590">
        <v>45175</v>
      </c>
      <c r="F1202" s="596">
        <f t="shared" si="73"/>
        <v>0</v>
      </c>
      <c r="G1202" s="584">
        <v>0</v>
      </c>
      <c r="H1202" s="594">
        <f t="shared" si="72"/>
        <v>1</v>
      </c>
      <c r="I1202" s="591">
        <v>1807.9280000000001</v>
      </c>
      <c r="J1202" s="590">
        <v>45235</v>
      </c>
      <c r="K1202" s="590" t="s">
        <v>227</v>
      </c>
      <c r="L1202" s="592" t="s">
        <v>2400</v>
      </c>
    </row>
    <row r="1203" spans="1:13" x14ac:dyDescent="0.2">
      <c r="A1203" s="592" t="s">
        <v>218</v>
      </c>
      <c r="B1203" s="136" t="s">
        <v>332</v>
      </c>
      <c r="C1203" s="592" t="s">
        <v>2196</v>
      </c>
      <c r="D1203" s="590">
        <v>45175</v>
      </c>
      <c r="F1203" s="596">
        <f t="shared" si="73"/>
        <v>0</v>
      </c>
      <c r="G1203" s="584">
        <v>0</v>
      </c>
      <c r="H1203" s="594">
        <f t="shared" si="72"/>
        <v>1</v>
      </c>
      <c r="I1203" s="591">
        <v>302.29700000000003</v>
      </c>
      <c r="J1203" s="590">
        <v>45235</v>
      </c>
      <c r="K1203" s="590" t="s">
        <v>227</v>
      </c>
      <c r="L1203" s="592" t="s">
        <v>2401</v>
      </c>
    </row>
    <row r="1204" spans="1:13" x14ac:dyDescent="0.2">
      <c r="A1204" s="592" t="s">
        <v>218</v>
      </c>
      <c r="B1204" s="136" t="s">
        <v>2385</v>
      </c>
      <c r="C1204" s="592" t="s">
        <v>2166</v>
      </c>
      <c r="D1204" s="590">
        <v>45180</v>
      </c>
      <c r="F1204" s="596">
        <f t="shared" si="73"/>
        <v>0</v>
      </c>
      <c r="G1204" s="584">
        <v>0</v>
      </c>
      <c r="H1204" s="594">
        <f t="shared" si="72"/>
        <v>1</v>
      </c>
      <c r="I1204" s="591">
        <v>18025.919999999998</v>
      </c>
      <c r="J1204" s="590">
        <v>45235</v>
      </c>
      <c r="K1204" s="590" t="s">
        <v>227</v>
      </c>
      <c r="L1204" s="592" t="s">
        <v>2406</v>
      </c>
      <c r="M1204" s="609" t="s">
        <v>8000</v>
      </c>
    </row>
    <row r="1205" spans="1:13" x14ac:dyDescent="0.2">
      <c r="A1205" s="136" t="s">
        <v>218</v>
      </c>
      <c r="B1205" s="136" t="s">
        <v>1274</v>
      </c>
      <c r="C1205" s="592" t="s">
        <v>2556</v>
      </c>
      <c r="D1205" s="590">
        <v>45191</v>
      </c>
      <c r="F1205" s="596">
        <f t="shared" si="73"/>
        <v>0</v>
      </c>
      <c r="G1205" s="584">
        <v>0</v>
      </c>
      <c r="H1205" s="594">
        <f t="shared" si="72"/>
        <v>1</v>
      </c>
      <c r="I1205" s="591">
        <v>984.904</v>
      </c>
      <c r="J1205" s="590">
        <v>45235</v>
      </c>
      <c r="K1205" s="590" t="s">
        <v>227</v>
      </c>
      <c r="L1205" s="592" t="s">
        <v>2756</v>
      </c>
    </row>
    <row r="1206" spans="1:13" x14ac:dyDescent="0.2">
      <c r="A1206" s="136" t="s">
        <v>218</v>
      </c>
      <c r="B1206" s="136" t="s">
        <v>1279</v>
      </c>
      <c r="C1206" s="592" t="s">
        <v>2532</v>
      </c>
      <c r="D1206" s="590">
        <v>45198</v>
      </c>
      <c r="F1206" s="596">
        <f t="shared" si="73"/>
        <v>0</v>
      </c>
      <c r="G1206" s="584">
        <v>0</v>
      </c>
      <c r="H1206" s="594">
        <f t="shared" si="72"/>
        <v>1</v>
      </c>
      <c r="I1206" s="591">
        <v>610.72500000000002</v>
      </c>
      <c r="J1206" s="590">
        <v>45235</v>
      </c>
      <c r="K1206" s="590" t="s">
        <v>227</v>
      </c>
      <c r="L1206" s="592" t="s">
        <v>2686</v>
      </c>
    </row>
    <row r="1207" spans="1:13" x14ac:dyDescent="0.2">
      <c r="A1207" s="136" t="s">
        <v>218</v>
      </c>
      <c r="B1207" s="136" t="s">
        <v>332</v>
      </c>
      <c r="C1207" s="592" t="s">
        <v>2465</v>
      </c>
      <c r="D1207" s="590">
        <v>45203</v>
      </c>
      <c r="F1207" s="596">
        <f t="shared" si="73"/>
        <v>1642.905</v>
      </c>
      <c r="G1207" s="584">
        <v>1</v>
      </c>
      <c r="H1207" s="594">
        <f t="shared" si="72"/>
        <v>1</v>
      </c>
      <c r="I1207" s="591">
        <v>1642.905</v>
      </c>
      <c r="J1207" s="590">
        <v>45235</v>
      </c>
      <c r="K1207" s="590" t="s">
        <v>227</v>
      </c>
      <c r="L1207" s="592" t="s">
        <v>2766</v>
      </c>
    </row>
    <row r="1208" spans="1:13" x14ac:dyDescent="0.2">
      <c r="A1208" s="136" t="s">
        <v>218</v>
      </c>
      <c r="B1208" s="136" t="s">
        <v>1055</v>
      </c>
      <c r="C1208" s="592" t="s">
        <v>2461</v>
      </c>
      <c r="D1208" s="590">
        <v>45203</v>
      </c>
      <c r="F1208" s="596">
        <f t="shared" si="73"/>
        <v>0</v>
      </c>
      <c r="G1208" s="584">
        <v>0</v>
      </c>
      <c r="H1208" s="594">
        <f t="shared" ref="H1208:H1271" si="74">IF(E1208="",1,0)</f>
        <v>1</v>
      </c>
      <c r="I1208" s="591">
        <v>4776.95</v>
      </c>
      <c r="J1208" s="590">
        <v>45235</v>
      </c>
      <c r="K1208" s="590" t="s">
        <v>227</v>
      </c>
      <c r="L1208" s="592" t="s">
        <v>2768</v>
      </c>
    </row>
    <row r="1209" spans="1:13" x14ac:dyDescent="0.2">
      <c r="A1209" s="136" t="s">
        <v>218</v>
      </c>
      <c r="B1209" s="136" t="s">
        <v>1336</v>
      </c>
      <c r="C1209" s="592" t="s">
        <v>2417</v>
      </c>
      <c r="D1209" s="590">
        <v>45204</v>
      </c>
      <c r="F1209" s="596">
        <f t="shared" si="73"/>
        <v>0</v>
      </c>
      <c r="G1209" s="584">
        <v>0</v>
      </c>
      <c r="H1209" s="594">
        <f t="shared" si="74"/>
        <v>1</v>
      </c>
      <c r="I1209" s="591">
        <v>5550.8469999999998</v>
      </c>
      <c r="J1209" s="590">
        <v>45235</v>
      </c>
      <c r="K1209" s="590" t="s">
        <v>227</v>
      </c>
      <c r="L1209" s="592" t="s">
        <v>2784</v>
      </c>
    </row>
    <row r="1210" spans="1:13" x14ac:dyDescent="0.2">
      <c r="A1210" s="136" t="s">
        <v>218</v>
      </c>
      <c r="B1210" s="136" t="s">
        <v>335</v>
      </c>
      <c r="C1210" s="592" t="s">
        <v>1645</v>
      </c>
      <c r="D1210" s="590">
        <v>45125</v>
      </c>
      <c r="F1210" s="596">
        <f t="shared" si="73"/>
        <v>0</v>
      </c>
      <c r="G1210" s="584">
        <v>0</v>
      </c>
      <c r="H1210" s="594">
        <f t="shared" si="74"/>
        <v>1</v>
      </c>
      <c r="I1210" s="591">
        <v>16918.937000000002</v>
      </c>
      <c r="J1210" s="590">
        <v>45240</v>
      </c>
      <c r="K1210" s="590" t="s">
        <v>227</v>
      </c>
      <c r="L1210" s="592" t="s">
        <v>1685</v>
      </c>
      <c r="M1210" s="609" t="s">
        <v>8000</v>
      </c>
    </row>
    <row r="1211" spans="1:13" x14ac:dyDescent="0.2">
      <c r="A1211" s="136" t="s">
        <v>218</v>
      </c>
      <c r="B1211" s="136" t="s">
        <v>1320</v>
      </c>
      <c r="C1211" s="592" t="s">
        <v>2586</v>
      </c>
      <c r="D1211" s="590">
        <v>45191</v>
      </c>
      <c r="F1211" s="596">
        <f t="shared" si="73"/>
        <v>0</v>
      </c>
      <c r="G1211" s="584">
        <v>0</v>
      </c>
      <c r="H1211" s="594">
        <f t="shared" si="74"/>
        <v>1</v>
      </c>
      <c r="I1211" s="591">
        <v>20444.490000000002</v>
      </c>
      <c r="J1211" s="590">
        <v>45240</v>
      </c>
      <c r="K1211" s="590" t="s">
        <v>227</v>
      </c>
      <c r="L1211" s="592" t="s">
        <v>2750</v>
      </c>
      <c r="M1211" s="609" t="s">
        <v>8000</v>
      </c>
    </row>
    <row r="1212" spans="1:13" x14ac:dyDescent="0.2">
      <c r="A1212" s="136" t="s">
        <v>218</v>
      </c>
      <c r="B1212" s="136" t="s">
        <v>679</v>
      </c>
      <c r="C1212" s="592" t="s">
        <v>1944</v>
      </c>
      <c r="D1212" s="590">
        <v>45160</v>
      </c>
      <c r="F1212" s="596">
        <f t="shared" si="73"/>
        <v>0</v>
      </c>
      <c r="G1212" s="584">
        <v>0</v>
      </c>
      <c r="H1212" s="594">
        <f t="shared" si="74"/>
        <v>1</v>
      </c>
      <c r="I1212" s="591">
        <v>2934.2240000000002</v>
      </c>
      <c r="J1212" s="590">
        <v>45245</v>
      </c>
      <c r="K1212" s="590" t="s">
        <v>227</v>
      </c>
      <c r="L1212" s="592" t="s">
        <v>2100</v>
      </c>
      <c r="M1212" s="609" t="s">
        <v>8000</v>
      </c>
    </row>
    <row r="1213" spans="1:13" x14ac:dyDescent="0.2">
      <c r="A1213" s="136" t="s">
        <v>218</v>
      </c>
      <c r="B1213" s="136" t="s">
        <v>1313</v>
      </c>
      <c r="C1213" s="592" t="s">
        <v>1908</v>
      </c>
      <c r="D1213" s="590">
        <v>45166</v>
      </c>
      <c r="F1213" s="596">
        <f t="shared" si="73"/>
        <v>0</v>
      </c>
      <c r="G1213" s="584">
        <v>0</v>
      </c>
      <c r="H1213" s="594">
        <f t="shared" si="74"/>
        <v>1</v>
      </c>
      <c r="I1213" s="591">
        <v>1269.51</v>
      </c>
      <c r="J1213" s="590">
        <v>45245</v>
      </c>
      <c r="K1213" s="590" t="s">
        <v>227</v>
      </c>
      <c r="L1213" s="592" t="s">
        <v>2113</v>
      </c>
      <c r="M1213" s="609" t="s">
        <v>8000</v>
      </c>
    </row>
    <row r="1214" spans="1:13" x14ac:dyDescent="0.2">
      <c r="A1214" s="136" t="s">
        <v>218</v>
      </c>
      <c r="B1214" s="136" t="s">
        <v>883</v>
      </c>
      <c r="C1214" s="592" t="s">
        <v>1861</v>
      </c>
      <c r="D1214" s="590">
        <v>45168</v>
      </c>
      <c r="F1214" s="596">
        <f t="shared" si="73"/>
        <v>0</v>
      </c>
      <c r="G1214" s="584">
        <v>0</v>
      </c>
      <c r="H1214" s="594">
        <f t="shared" si="74"/>
        <v>1</v>
      </c>
      <c r="I1214" s="591">
        <v>1591.425</v>
      </c>
      <c r="J1214" s="590">
        <v>45245</v>
      </c>
      <c r="K1214" s="590" t="s">
        <v>227</v>
      </c>
      <c r="L1214" s="592" t="s">
        <v>1982</v>
      </c>
    </row>
    <row r="1215" spans="1:13" x14ac:dyDescent="0.2">
      <c r="A1215" s="136" t="s">
        <v>218</v>
      </c>
      <c r="B1215" s="136" t="s">
        <v>1042</v>
      </c>
      <c r="C1215" s="592" t="s">
        <v>2553</v>
      </c>
      <c r="D1215" s="590">
        <v>45191</v>
      </c>
      <c r="F1215" s="596">
        <f t="shared" si="73"/>
        <v>0</v>
      </c>
      <c r="G1215" s="584">
        <v>0</v>
      </c>
      <c r="H1215" s="594">
        <f t="shared" si="74"/>
        <v>1</v>
      </c>
      <c r="I1215" s="591">
        <v>9215.009</v>
      </c>
      <c r="J1215" s="590">
        <v>45245</v>
      </c>
      <c r="K1215" s="590" t="s">
        <v>227</v>
      </c>
      <c r="L1215" s="592" t="s">
        <v>2758</v>
      </c>
    </row>
    <row r="1216" spans="1:13" x14ac:dyDescent="0.2">
      <c r="A1216" s="136" t="s">
        <v>218</v>
      </c>
      <c r="B1216" s="136" t="s">
        <v>2744</v>
      </c>
      <c r="C1216" s="592" t="s">
        <v>2519</v>
      </c>
      <c r="D1216" s="590">
        <v>45198</v>
      </c>
      <c r="F1216" s="596">
        <f t="shared" ref="F1216:F1279" si="75">SUM(I1216*G1216)</f>
        <v>0</v>
      </c>
      <c r="G1216" s="584">
        <v>0</v>
      </c>
      <c r="H1216" s="594">
        <f t="shared" si="74"/>
        <v>1</v>
      </c>
      <c r="I1216" s="591">
        <v>10847.781999999999</v>
      </c>
      <c r="J1216" s="590">
        <v>45245</v>
      </c>
      <c r="K1216" s="590" t="s">
        <v>227</v>
      </c>
      <c r="L1216" s="592" t="s">
        <v>2761</v>
      </c>
    </row>
    <row r="1217" spans="1:13" x14ac:dyDescent="0.2">
      <c r="A1217" s="136" t="s">
        <v>218</v>
      </c>
      <c r="B1217" s="136" t="s">
        <v>335</v>
      </c>
      <c r="C1217" s="592" t="s">
        <v>1941</v>
      </c>
      <c r="D1217" s="590">
        <v>45160</v>
      </c>
      <c r="F1217" s="596">
        <f t="shared" si="75"/>
        <v>0</v>
      </c>
      <c r="G1217" s="584">
        <v>0</v>
      </c>
      <c r="H1217" s="594">
        <f t="shared" si="74"/>
        <v>1</v>
      </c>
      <c r="I1217" s="591">
        <v>16772.651000000002</v>
      </c>
      <c r="J1217" s="590">
        <v>45250</v>
      </c>
      <c r="K1217" s="590" t="s">
        <v>227</v>
      </c>
      <c r="L1217" s="592" t="s">
        <v>2103</v>
      </c>
      <c r="M1217" s="609" t="s">
        <v>8000</v>
      </c>
    </row>
    <row r="1218" spans="1:13" x14ac:dyDescent="0.2">
      <c r="A1218" s="136" t="s">
        <v>218</v>
      </c>
      <c r="B1218" s="136" t="s">
        <v>335</v>
      </c>
      <c r="C1218" s="592" t="s">
        <v>1942</v>
      </c>
      <c r="D1218" s="590">
        <v>45160</v>
      </c>
      <c r="F1218" s="596">
        <f t="shared" si="75"/>
        <v>0</v>
      </c>
      <c r="G1218" s="584">
        <v>0</v>
      </c>
      <c r="H1218" s="594">
        <f t="shared" si="74"/>
        <v>1</v>
      </c>
      <c r="I1218" s="591">
        <v>19016.317999999999</v>
      </c>
      <c r="J1218" s="590">
        <v>45255</v>
      </c>
      <c r="K1218" s="590" t="s">
        <v>227</v>
      </c>
      <c r="L1218" s="592" t="s">
        <v>2102</v>
      </c>
      <c r="M1218" s="609" t="s">
        <v>8000</v>
      </c>
    </row>
    <row r="1219" spans="1:13" x14ac:dyDescent="0.2">
      <c r="A1219" s="592" t="s">
        <v>218</v>
      </c>
      <c r="B1219" s="136" t="s">
        <v>335</v>
      </c>
      <c r="C1219" s="592" t="s">
        <v>2126</v>
      </c>
      <c r="D1219" s="590">
        <v>45190</v>
      </c>
      <c r="F1219" s="596">
        <f t="shared" si="75"/>
        <v>0</v>
      </c>
      <c r="G1219" s="584">
        <v>0</v>
      </c>
      <c r="H1219" s="594">
        <f t="shared" si="74"/>
        <v>1</v>
      </c>
      <c r="I1219" s="591">
        <v>28281.053</v>
      </c>
      <c r="J1219" s="590">
        <v>45255</v>
      </c>
      <c r="K1219" s="590" t="s">
        <v>227</v>
      </c>
      <c r="L1219" s="592" t="s">
        <v>2263</v>
      </c>
      <c r="M1219" s="609" t="s">
        <v>8000</v>
      </c>
    </row>
    <row r="1220" spans="1:13" x14ac:dyDescent="0.2">
      <c r="A1220" s="136" t="s">
        <v>218</v>
      </c>
      <c r="B1220" s="136" t="s">
        <v>970</v>
      </c>
      <c r="C1220" s="592" t="s">
        <v>2518</v>
      </c>
      <c r="D1220" s="590">
        <v>45198</v>
      </c>
      <c r="F1220" s="596">
        <f t="shared" si="75"/>
        <v>0</v>
      </c>
      <c r="G1220" s="584">
        <v>0</v>
      </c>
      <c r="H1220" s="594">
        <f t="shared" si="74"/>
        <v>1</v>
      </c>
      <c r="I1220" s="591">
        <v>293.74</v>
      </c>
      <c r="J1220" s="590">
        <v>45255</v>
      </c>
      <c r="K1220" s="590" t="s">
        <v>227</v>
      </c>
      <c r="L1220" s="592" t="s">
        <v>2762</v>
      </c>
    </row>
    <row r="1221" spans="1:13" x14ac:dyDescent="0.2">
      <c r="A1221" s="136" t="s">
        <v>218</v>
      </c>
      <c r="B1221" s="136" t="s">
        <v>1054</v>
      </c>
      <c r="C1221" s="592" t="s">
        <v>2464</v>
      </c>
      <c r="D1221" s="590">
        <v>45203</v>
      </c>
      <c r="F1221" s="596">
        <f t="shared" si="75"/>
        <v>0</v>
      </c>
      <c r="G1221" s="584">
        <v>0</v>
      </c>
      <c r="H1221" s="594">
        <f t="shared" si="74"/>
        <v>1</v>
      </c>
      <c r="I1221" s="591">
        <v>3375.9479999999999</v>
      </c>
      <c r="J1221" s="590">
        <v>45255</v>
      </c>
      <c r="K1221" s="590" t="s">
        <v>227</v>
      </c>
      <c r="L1221" s="592" t="s">
        <v>2767</v>
      </c>
    </row>
    <row r="1222" spans="1:13" x14ac:dyDescent="0.2">
      <c r="A1222" s="136" t="s">
        <v>218</v>
      </c>
      <c r="B1222" s="136" t="s">
        <v>1320</v>
      </c>
      <c r="C1222" s="592" t="s">
        <v>2458</v>
      </c>
      <c r="D1222" s="590">
        <v>45203</v>
      </c>
      <c r="F1222" s="596">
        <f t="shared" si="75"/>
        <v>0</v>
      </c>
      <c r="G1222" s="584">
        <v>0</v>
      </c>
      <c r="H1222" s="594">
        <f t="shared" si="74"/>
        <v>1</v>
      </c>
      <c r="I1222" s="591">
        <v>31680</v>
      </c>
      <c r="J1222" s="590">
        <v>45255</v>
      </c>
      <c r="K1222" s="590" t="s">
        <v>227</v>
      </c>
      <c r="L1222" s="592" t="s">
        <v>2769</v>
      </c>
      <c r="M1222" s="609" t="s">
        <v>8000</v>
      </c>
    </row>
    <row r="1223" spans="1:13" x14ac:dyDescent="0.2">
      <c r="A1223" s="136" t="s">
        <v>218</v>
      </c>
      <c r="B1223" s="136" t="s">
        <v>7710</v>
      </c>
      <c r="C1223" s="592" t="s">
        <v>2451</v>
      </c>
      <c r="D1223" s="590">
        <v>45203</v>
      </c>
      <c r="F1223" s="596">
        <f t="shared" si="75"/>
        <v>0</v>
      </c>
      <c r="G1223" s="584">
        <v>0</v>
      </c>
      <c r="H1223" s="594">
        <f t="shared" si="74"/>
        <v>1</v>
      </c>
      <c r="I1223" s="591">
        <v>5027.0479999999998</v>
      </c>
      <c r="J1223" s="590">
        <v>45255</v>
      </c>
      <c r="K1223" s="590" t="s">
        <v>227</v>
      </c>
      <c r="L1223" s="592" t="s">
        <v>2772</v>
      </c>
      <c r="M1223" s="609" t="s">
        <v>8000</v>
      </c>
    </row>
    <row r="1224" spans="1:13" x14ac:dyDescent="0.2">
      <c r="A1224" s="136" t="s">
        <v>218</v>
      </c>
      <c r="B1224" s="136" t="s">
        <v>1526</v>
      </c>
      <c r="C1224" s="592" t="s">
        <v>2413</v>
      </c>
      <c r="D1224" s="590">
        <v>45204</v>
      </c>
      <c r="F1224" s="596">
        <f t="shared" si="75"/>
        <v>0</v>
      </c>
      <c r="G1224" s="584">
        <v>0</v>
      </c>
      <c r="H1224" s="594">
        <f t="shared" si="74"/>
        <v>1</v>
      </c>
      <c r="I1224" s="591">
        <v>1088.933</v>
      </c>
      <c r="J1224" s="590">
        <v>45255</v>
      </c>
      <c r="K1224" s="590" t="s">
        <v>227</v>
      </c>
      <c r="L1224" s="592" t="s">
        <v>2786</v>
      </c>
    </row>
    <row r="1225" spans="1:13" x14ac:dyDescent="0.2">
      <c r="A1225" s="136" t="s">
        <v>218</v>
      </c>
      <c r="B1225" s="136" t="s">
        <v>2744</v>
      </c>
      <c r="C1225" s="592" t="s">
        <v>7237</v>
      </c>
      <c r="D1225" s="590">
        <v>45208</v>
      </c>
      <c r="F1225" s="596">
        <f t="shared" si="75"/>
        <v>0</v>
      </c>
      <c r="G1225" s="584">
        <v>0</v>
      </c>
      <c r="H1225" s="594">
        <f t="shared" si="74"/>
        <v>1</v>
      </c>
      <c r="I1225" s="591">
        <v>5649.7929999999997</v>
      </c>
      <c r="J1225" s="590">
        <v>45255</v>
      </c>
      <c r="K1225" s="590" t="s">
        <v>227</v>
      </c>
      <c r="L1225" s="592" t="s">
        <v>7313</v>
      </c>
    </row>
    <row r="1226" spans="1:13" x14ac:dyDescent="0.2">
      <c r="A1226" s="136" t="s">
        <v>218</v>
      </c>
      <c r="B1226" s="136" t="s">
        <v>219</v>
      </c>
      <c r="C1226" s="592" t="s">
        <v>7222</v>
      </c>
      <c r="D1226" s="590">
        <v>45209</v>
      </c>
      <c r="F1226" s="596">
        <f t="shared" si="75"/>
        <v>0</v>
      </c>
      <c r="G1226" s="584">
        <v>0</v>
      </c>
      <c r="H1226" s="594">
        <f t="shared" si="74"/>
        <v>1</v>
      </c>
      <c r="I1226" s="591">
        <v>1543.691</v>
      </c>
      <c r="J1226" s="590">
        <v>45255</v>
      </c>
      <c r="K1226" s="590" t="s">
        <v>227</v>
      </c>
      <c r="L1226" s="592" t="s">
        <v>7284</v>
      </c>
    </row>
    <row r="1227" spans="1:13" x14ac:dyDescent="0.2">
      <c r="A1227" s="136" t="s">
        <v>218</v>
      </c>
      <c r="B1227" s="136" t="s">
        <v>2737</v>
      </c>
      <c r="C1227" s="592" t="s">
        <v>7476</v>
      </c>
      <c r="D1227" s="590">
        <v>45225</v>
      </c>
      <c r="F1227" s="596">
        <f t="shared" si="75"/>
        <v>0</v>
      </c>
      <c r="G1227" s="584">
        <v>0</v>
      </c>
      <c r="H1227" s="594">
        <f t="shared" si="74"/>
        <v>1</v>
      </c>
      <c r="I1227" s="591">
        <v>8406.027</v>
      </c>
      <c r="J1227" s="590">
        <v>45255</v>
      </c>
      <c r="K1227" s="590" t="s">
        <v>227</v>
      </c>
      <c r="L1227" s="592" t="s">
        <v>7528</v>
      </c>
      <c r="M1227" s="609" t="s">
        <v>8000</v>
      </c>
    </row>
    <row r="1228" spans="1:13" x14ac:dyDescent="0.2">
      <c r="A1228" s="136" t="s">
        <v>218</v>
      </c>
      <c r="B1228" s="136" t="s">
        <v>1336</v>
      </c>
      <c r="C1228" s="592" t="s">
        <v>7471</v>
      </c>
      <c r="D1228" s="590">
        <v>45225</v>
      </c>
      <c r="F1228" s="596">
        <f t="shared" si="75"/>
        <v>0</v>
      </c>
      <c r="G1228" s="584">
        <v>0</v>
      </c>
      <c r="H1228" s="594">
        <f t="shared" si="74"/>
        <v>1</v>
      </c>
      <c r="I1228" s="591">
        <v>2455.1080000000002</v>
      </c>
      <c r="J1228" s="590">
        <v>45255</v>
      </c>
      <c r="K1228" s="590" t="s">
        <v>227</v>
      </c>
      <c r="L1228" s="592" t="s">
        <v>7523</v>
      </c>
    </row>
    <row r="1229" spans="1:13" x14ac:dyDescent="0.2">
      <c r="A1229" s="136" t="s">
        <v>218</v>
      </c>
      <c r="B1229" s="136" t="s">
        <v>335</v>
      </c>
      <c r="C1229" s="592" t="s">
        <v>1940</v>
      </c>
      <c r="D1229" s="590">
        <v>45160</v>
      </c>
      <c r="F1229" s="596">
        <f t="shared" si="75"/>
        <v>0</v>
      </c>
      <c r="G1229" s="584">
        <v>0</v>
      </c>
      <c r="H1229" s="594">
        <f t="shared" si="74"/>
        <v>1</v>
      </c>
      <c r="I1229" s="591">
        <v>17393.481</v>
      </c>
      <c r="J1229" s="590">
        <v>45265</v>
      </c>
      <c r="K1229" s="590" t="s">
        <v>227</v>
      </c>
      <c r="L1229" s="592" t="s">
        <v>2104</v>
      </c>
      <c r="M1229" s="609" t="s">
        <v>8000</v>
      </c>
    </row>
    <row r="1230" spans="1:13" x14ac:dyDescent="0.2">
      <c r="A1230" s="136" t="s">
        <v>218</v>
      </c>
      <c r="B1230" s="136" t="s">
        <v>1536</v>
      </c>
      <c r="C1230" s="592" t="s">
        <v>2575</v>
      </c>
      <c r="D1230" s="590">
        <v>45191</v>
      </c>
      <c r="F1230" s="596">
        <f t="shared" si="75"/>
        <v>0</v>
      </c>
      <c r="G1230" s="584">
        <v>0</v>
      </c>
      <c r="H1230" s="594">
        <f t="shared" si="74"/>
        <v>1</v>
      </c>
      <c r="I1230" s="591">
        <v>1229.3789999999999</v>
      </c>
      <c r="J1230" s="590">
        <v>45265</v>
      </c>
      <c r="K1230" s="590" t="s">
        <v>227</v>
      </c>
      <c r="L1230" s="592" t="s">
        <v>2752</v>
      </c>
    </row>
    <row r="1231" spans="1:13" x14ac:dyDescent="0.2">
      <c r="A1231" s="136" t="s">
        <v>218</v>
      </c>
      <c r="B1231" s="136" t="s">
        <v>336</v>
      </c>
      <c r="C1231" s="592" t="s">
        <v>2572</v>
      </c>
      <c r="D1231" s="590">
        <v>45191</v>
      </c>
      <c r="F1231" s="596">
        <f t="shared" si="75"/>
        <v>0</v>
      </c>
      <c r="G1231" s="584">
        <v>0</v>
      </c>
      <c r="H1231" s="594">
        <f t="shared" si="74"/>
        <v>1</v>
      </c>
      <c r="I1231" s="591">
        <v>3134.1869999999999</v>
      </c>
      <c r="J1231" s="590">
        <v>45265</v>
      </c>
      <c r="K1231" s="590" t="s">
        <v>227</v>
      </c>
      <c r="L1231" s="592" t="s">
        <v>2753</v>
      </c>
    </row>
    <row r="1232" spans="1:13" x14ac:dyDescent="0.2">
      <c r="A1232" s="136" t="s">
        <v>218</v>
      </c>
      <c r="B1232" s="136" t="s">
        <v>219</v>
      </c>
      <c r="C1232" s="592" t="s">
        <v>2554</v>
      </c>
      <c r="D1232" s="590">
        <v>45191</v>
      </c>
      <c r="F1232" s="596">
        <f t="shared" si="75"/>
        <v>0</v>
      </c>
      <c r="G1232" s="584">
        <v>0</v>
      </c>
      <c r="H1232" s="594">
        <f t="shared" si="74"/>
        <v>1</v>
      </c>
      <c r="I1232" s="591">
        <v>2055.9090000000001</v>
      </c>
      <c r="J1232" s="590">
        <v>45265</v>
      </c>
      <c r="K1232" s="590" t="s">
        <v>227</v>
      </c>
      <c r="L1232" s="592" t="s">
        <v>2757</v>
      </c>
    </row>
    <row r="1233" spans="1:13" x14ac:dyDescent="0.2">
      <c r="A1233" s="136" t="s">
        <v>218</v>
      </c>
      <c r="B1233" s="136" t="s">
        <v>519</v>
      </c>
      <c r="C1233" s="592" t="s">
        <v>2454</v>
      </c>
      <c r="D1233" s="590">
        <v>45203</v>
      </c>
      <c r="F1233" s="596">
        <f t="shared" si="75"/>
        <v>0</v>
      </c>
      <c r="G1233" s="584">
        <v>0</v>
      </c>
      <c r="H1233" s="594">
        <f t="shared" si="74"/>
        <v>1</v>
      </c>
      <c r="I1233" s="591">
        <v>10603.89</v>
      </c>
      <c r="J1233" s="590">
        <v>45265</v>
      </c>
      <c r="K1233" s="590" t="s">
        <v>227</v>
      </c>
      <c r="L1233" s="592" t="s">
        <v>2771</v>
      </c>
      <c r="M1233" s="609" t="s">
        <v>8000</v>
      </c>
    </row>
    <row r="1234" spans="1:13" x14ac:dyDescent="0.2">
      <c r="A1234" s="136" t="s">
        <v>218</v>
      </c>
      <c r="B1234" s="136" t="s">
        <v>2735</v>
      </c>
      <c r="C1234" s="592" t="s">
        <v>2432</v>
      </c>
      <c r="D1234" s="590">
        <v>45203</v>
      </c>
      <c r="F1234" s="596">
        <f t="shared" si="75"/>
        <v>0</v>
      </c>
      <c r="G1234" s="584">
        <v>0</v>
      </c>
      <c r="H1234" s="594">
        <f t="shared" si="74"/>
        <v>1</v>
      </c>
      <c r="I1234" s="591">
        <v>9783.9330000000009</v>
      </c>
      <c r="J1234" s="590">
        <v>45265</v>
      </c>
      <c r="K1234" s="590" t="s">
        <v>227</v>
      </c>
      <c r="L1234" s="592" t="s">
        <v>2778</v>
      </c>
      <c r="M1234" s="609" t="s">
        <v>8000</v>
      </c>
    </row>
    <row r="1235" spans="1:13" x14ac:dyDescent="0.2">
      <c r="A1235" s="136" t="s">
        <v>218</v>
      </c>
      <c r="B1235" s="136" t="s">
        <v>1525</v>
      </c>
      <c r="C1235" s="592" t="s">
        <v>2429</v>
      </c>
      <c r="D1235" s="590">
        <v>45203</v>
      </c>
      <c r="F1235" s="596">
        <f t="shared" si="75"/>
        <v>0</v>
      </c>
      <c r="G1235" s="584">
        <v>0</v>
      </c>
      <c r="H1235" s="594">
        <f t="shared" si="74"/>
        <v>1</v>
      </c>
      <c r="I1235" s="591">
        <v>256.85000000000002</v>
      </c>
      <c r="J1235" s="590">
        <v>45265</v>
      </c>
      <c r="K1235" s="590" t="s">
        <v>227</v>
      </c>
      <c r="L1235" s="592" t="s">
        <v>2779</v>
      </c>
    </row>
    <row r="1236" spans="1:13" x14ac:dyDescent="0.2">
      <c r="A1236" s="136" t="s">
        <v>218</v>
      </c>
      <c r="B1236" s="136" t="s">
        <v>7710</v>
      </c>
      <c r="C1236" s="592" t="s">
        <v>2426</v>
      </c>
      <c r="D1236" s="590">
        <v>45203</v>
      </c>
      <c r="F1236" s="596">
        <f t="shared" si="75"/>
        <v>0</v>
      </c>
      <c r="G1236" s="584">
        <v>0</v>
      </c>
      <c r="H1236" s="594">
        <f t="shared" si="74"/>
        <v>1</v>
      </c>
      <c r="I1236" s="591">
        <v>5659.3</v>
      </c>
      <c r="J1236" s="590">
        <v>45265</v>
      </c>
      <c r="K1236" s="590" t="s">
        <v>227</v>
      </c>
      <c r="L1236" s="592" t="s">
        <v>2782</v>
      </c>
      <c r="M1236" s="609" t="s">
        <v>8000</v>
      </c>
    </row>
    <row r="1237" spans="1:13" x14ac:dyDescent="0.2">
      <c r="A1237" s="136" t="s">
        <v>218</v>
      </c>
      <c r="B1237" s="136" t="s">
        <v>1525</v>
      </c>
      <c r="C1237" s="592" t="s">
        <v>2415</v>
      </c>
      <c r="D1237" s="590">
        <v>45204</v>
      </c>
      <c r="F1237" s="596">
        <f t="shared" si="75"/>
        <v>0</v>
      </c>
      <c r="G1237" s="584">
        <v>0</v>
      </c>
      <c r="H1237" s="594">
        <f t="shared" si="74"/>
        <v>1</v>
      </c>
      <c r="I1237" s="591">
        <v>3158.2979999999998</v>
      </c>
      <c r="J1237" s="590">
        <v>45265</v>
      </c>
      <c r="K1237" s="590" t="s">
        <v>227</v>
      </c>
      <c r="L1237" s="592" t="s">
        <v>2785</v>
      </c>
    </row>
    <row r="1238" spans="1:13" x14ac:dyDescent="0.2">
      <c r="A1238" s="136" t="s">
        <v>218</v>
      </c>
      <c r="B1238" s="136" t="s">
        <v>1279</v>
      </c>
      <c r="C1238" s="592" t="s">
        <v>7234</v>
      </c>
      <c r="D1238" s="590">
        <v>45208</v>
      </c>
      <c r="F1238" s="596">
        <f t="shared" si="75"/>
        <v>0</v>
      </c>
      <c r="G1238" s="584">
        <v>0</v>
      </c>
      <c r="H1238" s="594">
        <f t="shared" si="74"/>
        <v>1</v>
      </c>
      <c r="I1238" s="591">
        <v>2008.473</v>
      </c>
      <c r="J1238" s="590">
        <v>45265</v>
      </c>
      <c r="K1238" s="590" t="s">
        <v>227</v>
      </c>
      <c r="L1238" s="592" t="s">
        <v>7314</v>
      </c>
    </row>
    <row r="1239" spans="1:13" x14ac:dyDescent="0.2">
      <c r="A1239" s="136" t="s">
        <v>218</v>
      </c>
      <c r="B1239" s="136" t="s">
        <v>1042</v>
      </c>
      <c r="C1239" s="592" t="s">
        <v>7226</v>
      </c>
      <c r="D1239" s="590">
        <v>45209</v>
      </c>
      <c r="F1239" s="596">
        <f t="shared" si="75"/>
        <v>0</v>
      </c>
      <c r="G1239" s="584">
        <v>0</v>
      </c>
      <c r="H1239" s="594">
        <f t="shared" si="74"/>
        <v>1</v>
      </c>
      <c r="I1239" s="591">
        <v>5402.5320000000002</v>
      </c>
      <c r="J1239" s="590">
        <v>45265</v>
      </c>
      <c r="K1239" s="590" t="s">
        <v>227</v>
      </c>
      <c r="L1239" s="592" t="s">
        <v>7288</v>
      </c>
    </row>
    <row r="1240" spans="1:13" x14ac:dyDescent="0.2">
      <c r="A1240" s="136" t="s">
        <v>218</v>
      </c>
      <c r="B1240" s="136" t="s">
        <v>1042</v>
      </c>
      <c r="C1240" s="592" t="s">
        <v>7210</v>
      </c>
      <c r="D1240" s="590">
        <v>45209</v>
      </c>
      <c r="F1240" s="596">
        <f t="shared" si="75"/>
        <v>0</v>
      </c>
      <c r="G1240" s="584">
        <v>0</v>
      </c>
      <c r="H1240" s="594">
        <f t="shared" si="74"/>
        <v>1</v>
      </c>
      <c r="I1240" s="591">
        <v>4014.8589999999999</v>
      </c>
      <c r="J1240" s="590">
        <v>45265</v>
      </c>
      <c r="K1240" s="590" t="s">
        <v>227</v>
      </c>
      <c r="L1240" s="592" t="s">
        <v>7316</v>
      </c>
    </row>
    <row r="1241" spans="1:13" x14ac:dyDescent="0.2">
      <c r="A1241" s="136" t="s">
        <v>218</v>
      </c>
      <c r="B1241" s="136" t="s">
        <v>7310</v>
      </c>
      <c r="C1241" s="592" t="s">
        <v>7365</v>
      </c>
      <c r="D1241" s="590">
        <v>45218</v>
      </c>
      <c r="F1241" s="596">
        <f t="shared" si="75"/>
        <v>0</v>
      </c>
      <c r="G1241" s="584">
        <v>0</v>
      </c>
      <c r="H1241" s="594">
        <f t="shared" si="74"/>
        <v>1</v>
      </c>
      <c r="I1241" s="591">
        <v>994.65</v>
      </c>
      <c r="J1241" s="590">
        <v>45265</v>
      </c>
      <c r="K1241" s="590" t="s">
        <v>227</v>
      </c>
      <c r="L1241" s="592" t="s">
        <v>7414</v>
      </c>
    </row>
    <row r="1242" spans="1:13" x14ac:dyDescent="0.2">
      <c r="A1242" s="136" t="s">
        <v>218</v>
      </c>
      <c r="B1242" s="136" t="s">
        <v>335</v>
      </c>
      <c r="C1242" s="592" t="s">
        <v>1904</v>
      </c>
      <c r="D1242" s="590">
        <v>45166</v>
      </c>
      <c r="F1242" s="596">
        <f t="shared" si="75"/>
        <v>0</v>
      </c>
      <c r="G1242" s="584">
        <v>0</v>
      </c>
      <c r="H1242" s="594">
        <f t="shared" si="74"/>
        <v>1</v>
      </c>
      <c r="I1242" s="591">
        <v>6777.0249999999996</v>
      </c>
      <c r="J1242" s="590">
        <v>45270</v>
      </c>
      <c r="K1242" s="590" t="s">
        <v>227</v>
      </c>
      <c r="L1242" s="592" t="s">
        <v>2114</v>
      </c>
      <c r="M1242" s="609" t="s">
        <v>8000</v>
      </c>
    </row>
    <row r="1243" spans="1:13" x14ac:dyDescent="0.2">
      <c r="A1243" s="136" t="s">
        <v>218</v>
      </c>
      <c r="B1243" s="136" t="s">
        <v>336</v>
      </c>
      <c r="C1243" s="592" t="s">
        <v>2514</v>
      </c>
      <c r="D1243" s="590">
        <v>45198</v>
      </c>
      <c r="F1243" s="596">
        <f t="shared" si="75"/>
        <v>0</v>
      </c>
      <c r="G1243" s="584">
        <v>0</v>
      </c>
      <c r="H1243" s="594">
        <f t="shared" si="74"/>
        <v>1</v>
      </c>
      <c r="I1243" s="591">
        <v>12213.712</v>
      </c>
      <c r="J1243" s="590">
        <v>45270</v>
      </c>
      <c r="K1243" s="590" t="s">
        <v>227</v>
      </c>
      <c r="L1243" s="592" t="s">
        <v>2763</v>
      </c>
    </row>
    <row r="1244" spans="1:13" x14ac:dyDescent="0.2">
      <c r="A1244" s="136" t="s">
        <v>218</v>
      </c>
      <c r="B1244" s="136" t="s">
        <v>1279</v>
      </c>
      <c r="C1244" s="592" t="s">
        <v>2420</v>
      </c>
      <c r="D1244" s="590">
        <v>45203</v>
      </c>
      <c r="F1244" s="596">
        <f t="shared" si="75"/>
        <v>0</v>
      </c>
      <c r="G1244" s="584">
        <v>0</v>
      </c>
      <c r="H1244" s="594">
        <f t="shared" si="74"/>
        <v>1</v>
      </c>
      <c r="I1244" s="591">
        <v>1339.3119999999999</v>
      </c>
      <c r="J1244" s="590">
        <v>45270</v>
      </c>
      <c r="K1244" s="590" t="s">
        <v>227</v>
      </c>
      <c r="L1244" s="592" t="s">
        <v>2783</v>
      </c>
    </row>
    <row r="1245" spans="1:13" x14ac:dyDescent="0.2">
      <c r="A1245" s="136" t="s">
        <v>218</v>
      </c>
      <c r="B1245" s="136" t="s">
        <v>1054</v>
      </c>
      <c r="C1245" s="592" t="s">
        <v>7247</v>
      </c>
      <c r="D1245" s="590">
        <v>45208</v>
      </c>
      <c r="F1245" s="596">
        <f t="shared" si="75"/>
        <v>0</v>
      </c>
      <c r="G1245" s="584">
        <v>0</v>
      </c>
      <c r="H1245" s="594">
        <f t="shared" si="74"/>
        <v>1</v>
      </c>
      <c r="I1245" s="591">
        <v>1035.7239999999999</v>
      </c>
      <c r="J1245" s="590">
        <v>45270</v>
      </c>
      <c r="K1245" s="590" t="s">
        <v>227</v>
      </c>
      <c r="L1245" s="592" t="s">
        <v>7306</v>
      </c>
    </row>
    <row r="1246" spans="1:13" x14ac:dyDescent="0.2">
      <c r="A1246" s="136" t="s">
        <v>218</v>
      </c>
      <c r="B1246" s="136" t="s">
        <v>332</v>
      </c>
      <c r="C1246" s="592" t="s">
        <v>7778</v>
      </c>
      <c r="D1246" s="590">
        <v>45239</v>
      </c>
      <c r="F1246" s="596">
        <f t="shared" si="75"/>
        <v>364.54500000000002</v>
      </c>
      <c r="G1246" s="584">
        <v>1</v>
      </c>
      <c r="H1246" s="594">
        <f t="shared" si="74"/>
        <v>1</v>
      </c>
      <c r="I1246" s="591">
        <v>364.54500000000002</v>
      </c>
      <c r="J1246" s="590">
        <v>45270</v>
      </c>
      <c r="K1246" s="590" t="s">
        <v>227</v>
      </c>
      <c r="L1246" s="592" t="s">
        <v>7824</v>
      </c>
    </row>
    <row r="1247" spans="1:13" x14ac:dyDescent="0.2">
      <c r="A1247" s="136" t="s">
        <v>218</v>
      </c>
      <c r="B1247" s="136" t="s">
        <v>220</v>
      </c>
      <c r="C1247" s="592" t="s">
        <v>2551</v>
      </c>
      <c r="D1247" s="590">
        <v>45191</v>
      </c>
      <c r="F1247" s="596">
        <f t="shared" si="75"/>
        <v>0</v>
      </c>
      <c r="G1247" s="584">
        <v>0</v>
      </c>
      <c r="H1247" s="594">
        <f t="shared" si="74"/>
        <v>1</v>
      </c>
      <c r="I1247" s="591">
        <v>2805.5529999999999</v>
      </c>
      <c r="J1247" s="590">
        <v>45275</v>
      </c>
      <c r="K1247" s="590" t="s">
        <v>227</v>
      </c>
      <c r="L1247" s="592" t="s">
        <v>2759</v>
      </c>
    </row>
    <row r="1248" spans="1:13" x14ac:dyDescent="0.2">
      <c r="A1248" s="136" t="s">
        <v>218</v>
      </c>
      <c r="B1248" s="136" t="s">
        <v>1320</v>
      </c>
      <c r="C1248" s="592" t="s">
        <v>2457</v>
      </c>
      <c r="D1248" s="590">
        <v>45203</v>
      </c>
      <c r="F1248" s="596">
        <f t="shared" si="75"/>
        <v>0</v>
      </c>
      <c r="G1248" s="584">
        <v>0</v>
      </c>
      <c r="H1248" s="594">
        <f t="shared" si="74"/>
        <v>1</v>
      </c>
      <c r="I1248" s="591">
        <v>31938.39</v>
      </c>
      <c r="J1248" s="590">
        <v>45275</v>
      </c>
      <c r="K1248" s="590" t="s">
        <v>227</v>
      </c>
      <c r="L1248" s="592" t="s">
        <v>2770</v>
      </c>
      <c r="M1248" s="609" t="s">
        <v>8000</v>
      </c>
    </row>
    <row r="1249" spans="1:13" x14ac:dyDescent="0.2">
      <c r="A1249" s="136" t="s">
        <v>218</v>
      </c>
      <c r="B1249" s="136" t="s">
        <v>970</v>
      </c>
      <c r="C1249" s="592" t="s">
        <v>2450</v>
      </c>
      <c r="D1249" s="590">
        <v>45203</v>
      </c>
      <c r="F1249" s="596">
        <f t="shared" si="75"/>
        <v>0</v>
      </c>
      <c r="G1249" s="584">
        <v>0</v>
      </c>
      <c r="H1249" s="594">
        <f t="shared" si="74"/>
        <v>1</v>
      </c>
      <c r="I1249" s="591">
        <v>918.12699999999995</v>
      </c>
      <c r="J1249" s="590">
        <v>45275</v>
      </c>
      <c r="K1249" s="590" t="s">
        <v>227</v>
      </c>
      <c r="L1249" s="592" t="s">
        <v>2773</v>
      </c>
    </row>
    <row r="1250" spans="1:13" x14ac:dyDescent="0.2">
      <c r="A1250" s="136" t="s">
        <v>218</v>
      </c>
      <c r="B1250" s="136" t="s">
        <v>832</v>
      </c>
      <c r="C1250" s="592" t="s">
        <v>7349</v>
      </c>
      <c r="D1250" s="590">
        <v>45218</v>
      </c>
      <c r="F1250" s="596">
        <f t="shared" si="75"/>
        <v>0</v>
      </c>
      <c r="G1250" s="584">
        <v>0</v>
      </c>
      <c r="H1250" s="594">
        <f t="shared" si="74"/>
        <v>1</v>
      </c>
      <c r="I1250" s="591">
        <v>2162.4189999999999</v>
      </c>
      <c r="J1250" s="590">
        <v>45275</v>
      </c>
      <c r="K1250" s="590" t="s">
        <v>227</v>
      </c>
      <c r="L1250" s="592" t="s">
        <v>7435</v>
      </c>
    </row>
    <row r="1251" spans="1:13" x14ac:dyDescent="0.2">
      <c r="A1251" s="136" t="s">
        <v>218</v>
      </c>
      <c r="B1251" s="136" t="s">
        <v>609</v>
      </c>
      <c r="C1251" s="592" t="s">
        <v>7342</v>
      </c>
      <c r="D1251" s="590">
        <v>45218</v>
      </c>
      <c r="F1251" s="596">
        <f t="shared" si="75"/>
        <v>0</v>
      </c>
      <c r="G1251" s="584">
        <v>0</v>
      </c>
      <c r="H1251" s="594">
        <f t="shared" si="74"/>
        <v>1</v>
      </c>
      <c r="I1251" s="591">
        <v>3999.9810000000002</v>
      </c>
      <c r="J1251" s="590">
        <v>45275</v>
      </c>
      <c r="K1251" s="590" t="s">
        <v>227</v>
      </c>
      <c r="L1251" s="592" t="s">
        <v>7437</v>
      </c>
    </row>
    <row r="1252" spans="1:13" x14ac:dyDescent="0.2">
      <c r="A1252" s="136" t="s">
        <v>218</v>
      </c>
      <c r="B1252" s="136" t="s">
        <v>1042</v>
      </c>
      <c r="C1252" s="592" t="s">
        <v>7337</v>
      </c>
      <c r="D1252" s="590">
        <v>45218</v>
      </c>
      <c r="F1252" s="596">
        <f t="shared" si="75"/>
        <v>0</v>
      </c>
      <c r="G1252" s="584">
        <v>0</v>
      </c>
      <c r="H1252" s="594">
        <f t="shared" si="74"/>
        <v>1</v>
      </c>
      <c r="I1252" s="591">
        <v>608.13400000000001</v>
      </c>
      <c r="J1252" s="590">
        <v>45275</v>
      </c>
      <c r="K1252" s="590" t="s">
        <v>227</v>
      </c>
      <c r="L1252" s="592" t="s">
        <v>7439</v>
      </c>
    </row>
    <row r="1253" spans="1:13" x14ac:dyDescent="0.2">
      <c r="A1253" s="136" t="s">
        <v>218</v>
      </c>
      <c r="B1253" s="136" t="s">
        <v>332</v>
      </c>
      <c r="C1253" s="592" t="s">
        <v>7327</v>
      </c>
      <c r="D1253" s="590">
        <v>45218</v>
      </c>
      <c r="F1253" s="596">
        <f t="shared" si="75"/>
        <v>381.29</v>
      </c>
      <c r="G1253" s="584">
        <v>1</v>
      </c>
      <c r="H1253" s="594">
        <f t="shared" si="74"/>
        <v>1</v>
      </c>
      <c r="I1253" s="591">
        <v>381.29</v>
      </c>
      <c r="J1253" s="590">
        <v>45275</v>
      </c>
      <c r="K1253" s="590" t="s">
        <v>227</v>
      </c>
      <c r="L1253" s="592" t="s">
        <v>7443</v>
      </c>
    </row>
    <row r="1254" spans="1:13" x14ac:dyDescent="0.2">
      <c r="A1254" s="136" t="s">
        <v>218</v>
      </c>
      <c r="B1254" s="136" t="s">
        <v>332</v>
      </c>
      <c r="C1254" s="592" t="s">
        <v>7478</v>
      </c>
      <c r="D1254" s="590">
        <v>45225</v>
      </c>
      <c r="F1254" s="596">
        <f t="shared" si="75"/>
        <v>422.66500000000002</v>
      </c>
      <c r="G1254" s="584">
        <v>1</v>
      </c>
      <c r="H1254" s="594">
        <f t="shared" si="74"/>
        <v>1</v>
      </c>
      <c r="I1254" s="591">
        <v>422.66500000000002</v>
      </c>
      <c r="J1254" s="590">
        <v>45275</v>
      </c>
      <c r="K1254" s="590" t="s">
        <v>227</v>
      </c>
      <c r="L1254" s="592" t="s">
        <v>7530</v>
      </c>
    </row>
    <row r="1255" spans="1:13" x14ac:dyDescent="0.2">
      <c r="A1255" s="136" t="s">
        <v>218</v>
      </c>
      <c r="B1255" s="136" t="s">
        <v>1336</v>
      </c>
      <c r="C1255" s="592" t="s">
        <v>7783</v>
      </c>
      <c r="D1255" s="590">
        <v>45239</v>
      </c>
      <c r="F1255" s="596">
        <f t="shared" si="75"/>
        <v>0</v>
      </c>
      <c r="G1255" s="584">
        <v>0</v>
      </c>
      <c r="H1255" s="594">
        <f t="shared" si="74"/>
        <v>1</v>
      </c>
      <c r="I1255" s="591">
        <v>5808.8869999999997</v>
      </c>
      <c r="J1255" s="590">
        <v>45275</v>
      </c>
      <c r="K1255" s="590" t="s">
        <v>227</v>
      </c>
      <c r="L1255" s="592" t="s">
        <v>7829</v>
      </c>
    </row>
    <row r="1256" spans="1:13" x14ac:dyDescent="0.2">
      <c r="A1256" s="136" t="s">
        <v>218</v>
      </c>
      <c r="B1256" s="136" t="s">
        <v>219</v>
      </c>
      <c r="C1256" s="592" t="s">
        <v>2427</v>
      </c>
      <c r="D1256" s="590">
        <v>45203</v>
      </c>
      <c r="F1256" s="596">
        <f t="shared" si="75"/>
        <v>0</v>
      </c>
      <c r="G1256" s="584">
        <v>0</v>
      </c>
      <c r="H1256" s="594">
        <f t="shared" si="74"/>
        <v>1</v>
      </c>
      <c r="I1256" s="591">
        <v>452.46199999999999</v>
      </c>
      <c r="J1256" s="590">
        <v>45280</v>
      </c>
      <c r="K1256" s="590" t="s">
        <v>227</v>
      </c>
      <c r="L1256" s="592" t="s">
        <v>2781</v>
      </c>
    </row>
    <row r="1257" spans="1:13" x14ac:dyDescent="0.2">
      <c r="A1257" s="136" t="s">
        <v>218</v>
      </c>
      <c r="B1257" s="136" t="s">
        <v>1042</v>
      </c>
      <c r="C1257" s="592" t="s">
        <v>7631</v>
      </c>
      <c r="D1257" s="590">
        <v>45229</v>
      </c>
      <c r="F1257" s="596">
        <f t="shared" si="75"/>
        <v>0</v>
      </c>
      <c r="G1257" s="584">
        <v>0</v>
      </c>
      <c r="H1257" s="594">
        <f t="shared" si="74"/>
        <v>1</v>
      </c>
      <c r="I1257" s="591">
        <v>1132.896</v>
      </c>
      <c r="J1257" s="590">
        <v>45280</v>
      </c>
      <c r="K1257" s="590" t="s">
        <v>227</v>
      </c>
      <c r="L1257" s="592" t="s">
        <v>7714</v>
      </c>
    </row>
    <row r="1258" spans="1:13" x14ac:dyDescent="0.2">
      <c r="A1258" s="136" t="s">
        <v>218</v>
      </c>
      <c r="B1258" s="136" t="s">
        <v>7710</v>
      </c>
      <c r="C1258" s="592" t="s">
        <v>7630</v>
      </c>
      <c r="D1258" s="590">
        <v>45229</v>
      </c>
      <c r="F1258" s="596">
        <f t="shared" si="75"/>
        <v>0</v>
      </c>
      <c r="G1258" s="584">
        <v>0</v>
      </c>
      <c r="H1258" s="594">
        <f t="shared" si="74"/>
        <v>1</v>
      </c>
      <c r="I1258" s="591">
        <v>4757.6980000000003</v>
      </c>
      <c r="J1258" s="590">
        <v>45280</v>
      </c>
      <c r="K1258" s="590" t="s">
        <v>227</v>
      </c>
      <c r="L1258" s="592" t="s">
        <v>7715</v>
      </c>
      <c r="M1258" s="609" t="s">
        <v>8000</v>
      </c>
    </row>
    <row r="1259" spans="1:13" x14ac:dyDescent="0.2">
      <c r="A1259" s="592" t="s">
        <v>218</v>
      </c>
      <c r="B1259" s="136" t="s">
        <v>335</v>
      </c>
      <c r="C1259" s="592" t="s">
        <v>2193</v>
      </c>
      <c r="D1259" s="590">
        <v>45175</v>
      </c>
      <c r="F1259" s="596">
        <f t="shared" si="75"/>
        <v>0</v>
      </c>
      <c r="G1259" s="584">
        <v>0</v>
      </c>
      <c r="H1259" s="594">
        <f t="shared" si="74"/>
        <v>1</v>
      </c>
      <c r="I1259" s="591">
        <v>12031.877</v>
      </c>
      <c r="J1259" s="590">
        <v>45285</v>
      </c>
      <c r="K1259" s="590" t="s">
        <v>227</v>
      </c>
      <c r="L1259" s="592" t="s">
        <v>2403</v>
      </c>
      <c r="M1259" s="609" t="s">
        <v>8000</v>
      </c>
    </row>
    <row r="1260" spans="1:13" x14ac:dyDescent="0.2">
      <c r="A1260" s="136" t="s">
        <v>218</v>
      </c>
      <c r="B1260" s="136" t="s">
        <v>219</v>
      </c>
      <c r="C1260" s="592" t="s">
        <v>2511</v>
      </c>
      <c r="D1260" s="590">
        <v>45198</v>
      </c>
      <c r="F1260" s="596">
        <f t="shared" si="75"/>
        <v>0</v>
      </c>
      <c r="G1260" s="584">
        <v>0</v>
      </c>
      <c r="H1260" s="594">
        <f t="shared" si="74"/>
        <v>1</v>
      </c>
      <c r="I1260" s="591">
        <v>2044.9749999999999</v>
      </c>
      <c r="J1260" s="590">
        <v>45285</v>
      </c>
      <c r="K1260" s="590" t="s">
        <v>227</v>
      </c>
      <c r="L1260" s="592" t="s">
        <v>2765</v>
      </c>
    </row>
    <row r="1261" spans="1:13" x14ac:dyDescent="0.2">
      <c r="A1261" s="136" t="s">
        <v>218</v>
      </c>
      <c r="B1261" s="136" t="s">
        <v>833</v>
      </c>
      <c r="C1261" s="592" t="s">
        <v>2447</v>
      </c>
      <c r="D1261" s="590">
        <v>45203</v>
      </c>
      <c r="F1261" s="596">
        <f t="shared" si="75"/>
        <v>0</v>
      </c>
      <c r="G1261" s="584">
        <v>0</v>
      </c>
      <c r="H1261" s="594">
        <f t="shared" si="74"/>
        <v>1</v>
      </c>
      <c r="I1261" s="591">
        <v>1729.498</v>
      </c>
      <c r="J1261" s="590">
        <v>45285</v>
      </c>
      <c r="K1261" s="590" t="s">
        <v>227</v>
      </c>
      <c r="L1261" s="592" t="s">
        <v>2774</v>
      </c>
    </row>
    <row r="1262" spans="1:13" x14ac:dyDescent="0.2">
      <c r="A1262" s="136" t="s">
        <v>218</v>
      </c>
      <c r="B1262" s="136" t="s">
        <v>539</v>
      </c>
      <c r="C1262" s="592" t="s">
        <v>7475</v>
      </c>
      <c r="D1262" s="590">
        <v>45225</v>
      </c>
      <c r="F1262" s="596">
        <f t="shared" si="75"/>
        <v>0</v>
      </c>
      <c r="G1262" s="584">
        <v>0</v>
      </c>
      <c r="H1262" s="594">
        <f t="shared" si="74"/>
        <v>1</v>
      </c>
      <c r="I1262" s="591">
        <v>1484.9469999999999</v>
      </c>
      <c r="J1262" s="590">
        <v>45285</v>
      </c>
      <c r="K1262" s="590" t="s">
        <v>227</v>
      </c>
      <c r="L1262" s="592" t="s">
        <v>7527</v>
      </c>
    </row>
    <row r="1263" spans="1:13" x14ac:dyDescent="0.2">
      <c r="A1263" s="136" t="s">
        <v>218</v>
      </c>
      <c r="B1263" s="136" t="s">
        <v>1054</v>
      </c>
      <c r="C1263" s="592" t="s">
        <v>7452</v>
      </c>
      <c r="D1263" s="590">
        <v>45225</v>
      </c>
      <c r="F1263" s="596">
        <f t="shared" si="75"/>
        <v>0</v>
      </c>
      <c r="G1263" s="584">
        <v>0</v>
      </c>
      <c r="H1263" s="594">
        <f t="shared" si="74"/>
        <v>1</v>
      </c>
      <c r="I1263" s="591">
        <v>5165.3869999999997</v>
      </c>
      <c r="J1263" s="590">
        <v>45285</v>
      </c>
      <c r="K1263" s="590" t="s">
        <v>227</v>
      </c>
      <c r="L1263" s="592" t="s">
        <v>7559</v>
      </c>
    </row>
    <row r="1264" spans="1:13" x14ac:dyDescent="0.2">
      <c r="A1264" s="136" t="s">
        <v>218</v>
      </c>
      <c r="B1264" s="136" t="s">
        <v>220</v>
      </c>
      <c r="C1264" s="592" t="s">
        <v>7633</v>
      </c>
      <c r="D1264" s="590">
        <v>45229</v>
      </c>
      <c r="F1264" s="596">
        <f t="shared" si="75"/>
        <v>0</v>
      </c>
      <c r="G1264" s="584">
        <v>0</v>
      </c>
      <c r="H1264" s="594">
        <f t="shared" si="74"/>
        <v>1</v>
      </c>
      <c r="I1264" s="591">
        <v>2527.4070000000002</v>
      </c>
      <c r="J1264" s="590">
        <v>45285</v>
      </c>
      <c r="K1264" s="590" t="s">
        <v>227</v>
      </c>
      <c r="L1264" s="592" t="s">
        <v>7712</v>
      </c>
    </row>
    <row r="1265" spans="1:13" x14ac:dyDescent="0.2">
      <c r="A1265" s="136" t="s">
        <v>218</v>
      </c>
      <c r="B1265" s="136" t="s">
        <v>332</v>
      </c>
      <c r="C1265" s="592" t="s">
        <v>7602</v>
      </c>
      <c r="D1265" s="590">
        <v>45230</v>
      </c>
      <c r="F1265" s="596">
        <f t="shared" si="75"/>
        <v>536.67499999999995</v>
      </c>
      <c r="G1265" s="584">
        <v>1</v>
      </c>
      <c r="H1265" s="594">
        <f t="shared" si="74"/>
        <v>1</v>
      </c>
      <c r="I1265" s="591">
        <v>536.67499999999995</v>
      </c>
      <c r="J1265" s="590">
        <v>45285</v>
      </c>
      <c r="K1265" s="590" t="s">
        <v>227</v>
      </c>
      <c r="L1265" s="592" t="s">
        <v>7716</v>
      </c>
    </row>
    <row r="1266" spans="1:13" x14ac:dyDescent="0.2">
      <c r="A1266" s="136" t="s">
        <v>218</v>
      </c>
      <c r="B1266" s="136" t="s">
        <v>1320</v>
      </c>
      <c r="C1266" s="592" t="s">
        <v>7750</v>
      </c>
      <c r="D1266" s="590">
        <v>45239</v>
      </c>
      <c r="F1266" s="596">
        <f t="shared" si="75"/>
        <v>0</v>
      </c>
      <c r="G1266" s="584">
        <v>0</v>
      </c>
      <c r="H1266" s="594">
        <f t="shared" si="74"/>
        <v>1</v>
      </c>
      <c r="I1266" s="591">
        <v>2710.62</v>
      </c>
      <c r="J1266" s="590">
        <v>45285</v>
      </c>
      <c r="K1266" s="590" t="s">
        <v>227</v>
      </c>
      <c r="L1266" s="592" t="s">
        <v>7857</v>
      </c>
      <c r="M1266" s="609" t="s">
        <v>8000</v>
      </c>
    </row>
    <row r="1267" spans="1:13" x14ac:dyDescent="0.2">
      <c r="A1267" s="136" t="s">
        <v>218</v>
      </c>
      <c r="B1267" s="136" t="s">
        <v>1042</v>
      </c>
      <c r="C1267" s="592" t="s">
        <v>7749</v>
      </c>
      <c r="D1267" s="590">
        <v>45239</v>
      </c>
      <c r="F1267" s="596">
        <f t="shared" si="75"/>
        <v>0</v>
      </c>
      <c r="G1267" s="584">
        <v>0</v>
      </c>
      <c r="H1267" s="594">
        <f t="shared" si="74"/>
        <v>1</v>
      </c>
      <c r="I1267" s="591">
        <v>3609.6819999999998</v>
      </c>
      <c r="J1267" s="590">
        <v>45285</v>
      </c>
      <c r="K1267" s="590" t="s">
        <v>227</v>
      </c>
      <c r="L1267" s="592" t="s">
        <v>7858</v>
      </c>
    </row>
    <row r="1268" spans="1:13" x14ac:dyDescent="0.2">
      <c r="A1268" s="136" t="s">
        <v>218</v>
      </c>
      <c r="B1268" s="136" t="s">
        <v>1273</v>
      </c>
      <c r="C1268" s="592" t="s">
        <v>8029</v>
      </c>
      <c r="D1268" s="590">
        <v>45253</v>
      </c>
      <c r="F1268" s="596">
        <f t="shared" si="75"/>
        <v>0</v>
      </c>
      <c r="G1268" s="584">
        <v>0</v>
      </c>
      <c r="H1268" s="594">
        <f t="shared" si="74"/>
        <v>1</v>
      </c>
      <c r="I1268" s="591">
        <v>1771.8889999999999</v>
      </c>
      <c r="J1268" s="590">
        <v>45285</v>
      </c>
      <c r="K1268" s="590" t="s">
        <v>227</v>
      </c>
      <c r="L1268" s="592" t="s">
        <v>8166</v>
      </c>
      <c r="M1268" s="609" t="s">
        <v>8000</v>
      </c>
    </row>
    <row r="1269" spans="1:13" x14ac:dyDescent="0.2">
      <c r="A1269" s="136" t="s">
        <v>218</v>
      </c>
      <c r="B1269" s="136" t="s">
        <v>1054</v>
      </c>
      <c r="C1269" s="592" t="s">
        <v>7751</v>
      </c>
      <c r="D1269" s="590">
        <v>45239</v>
      </c>
      <c r="F1269" s="596">
        <f t="shared" si="75"/>
        <v>0</v>
      </c>
      <c r="G1269" s="584">
        <v>0</v>
      </c>
      <c r="H1269" s="594">
        <f t="shared" si="74"/>
        <v>1</v>
      </c>
      <c r="I1269" s="591">
        <v>1239.752</v>
      </c>
      <c r="J1269" s="590">
        <v>45287</v>
      </c>
      <c r="K1269" s="590" t="s">
        <v>227</v>
      </c>
      <c r="L1269" s="592" t="s">
        <v>7856</v>
      </c>
    </row>
    <row r="1270" spans="1:13" x14ac:dyDescent="0.2">
      <c r="A1270" s="592" t="s">
        <v>218</v>
      </c>
      <c r="B1270" s="136" t="s">
        <v>335</v>
      </c>
      <c r="C1270" s="592" t="s">
        <v>2238</v>
      </c>
      <c r="D1270" s="590">
        <v>45173</v>
      </c>
      <c r="F1270" s="596">
        <f t="shared" si="75"/>
        <v>13382.67</v>
      </c>
      <c r="G1270" s="584">
        <v>1</v>
      </c>
      <c r="H1270" s="594">
        <f t="shared" si="74"/>
        <v>1</v>
      </c>
      <c r="I1270" s="591">
        <v>13382.67</v>
      </c>
      <c r="J1270" s="590">
        <v>45296</v>
      </c>
      <c r="K1270" s="590" t="s">
        <v>227</v>
      </c>
      <c r="L1270" s="592" t="s">
        <v>2395</v>
      </c>
      <c r="M1270" s="609" t="s">
        <v>8000</v>
      </c>
    </row>
    <row r="1271" spans="1:13" x14ac:dyDescent="0.2">
      <c r="A1271" s="592" t="s">
        <v>218</v>
      </c>
      <c r="B1271" s="136" t="s">
        <v>1313</v>
      </c>
      <c r="C1271" s="592" t="s">
        <v>2203</v>
      </c>
      <c r="D1271" s="590">
        <v>45175</v>
      </c>
      <c r="F1271" s="596">
        <f t="shared" si="75"/>
        <v>1603.2059999999999</v>
      </c>
      <c r="G1271" s="584">
        <v>1</v>
      </c>
      <c r="H1271" s="594">
        <f t="shared" si="74"/>
        <v>1</v>
      </c>
      <c r="I1271" s="591">
        <v>1603.2059999999999</v>
      </c>
      <c r="J1271" s="590">
        <v>45296</v>
      </c>
      <c r="K1271" s="590" t="s">
        <v>227</v>
      </c>
      <c r="L1271" s="592" t="s">
        <v>2399</v>
      </c>
      <c r="M1271" s="609" t="s">
        <v>8000</v>
      </c>
    </row>
    <row r="1272" spans="1:13" x14ac:dyDescent="0.2">
      <c r="A1272" s="592" t="s">
        <v>218</v>
      </c>
      <c r="B1272" s="136" t="s">
        <v>1313</v>
      </c>
      <c r="C1272" s="592" t="s">
        <v>2183</v>
      </c>
      <c r="D1272" s="590">
        <v>45180</v>
      </c>
      <c r="F1272" s="596">
        <f t="shared" si="75"/>
        <v>1401.4570000000001</v>
      </c>
      <c r="G1272" s="584">
        <v>1</v>
      </c>
      <c r="H1272" s="594">
        <f t="shared" ref="H1272:H1335" si="76">IF(E1272="",1,0)</f>
        <v>1</v>
      </c>
      <c r="I1272" s="591">
        <v>1401.4570000000001</v>
      </c>
      <c r="J1272" s="590">
        <v>45296</v>
      </c>
      <c r="K1272" s="590" t="s">
        <v>227</v>
      </c>
      <c r="L1272" s="592" t="s">
        <v>2404</v>
      </c>
      <c r="M1272" s="609" t="s">
        <v>8000</v>
      </c>
    </row>
    <row r="1273" spans="1:13" x14ac:dyDescent="0.2">
      <c r="A1273" s="136" t="s">
        <v>218</v>
      </c>
      <c r="B1273" s="136" t="s">
        <v>679</v>
      </c>
      <c r="C1273" s="592" t="s">
        <v>2440</v>
      </c>
      <c r="D1273" s="590">
        <v>45203</v>
      </c>
      <c r="F1273" s="596">
        <f t="shared" si="75"/>
        <v>3440.8240000000001</v>
      </c>
      <c r="G1273" s="584">
        <v>1</v>
      </c>
      <c r="H1273" s="594">
        <f t="shared" si="76"/>
        <v>1</v>
      </c>
      <c r="I1273" s="591">
        <v>3440.8240000000001</v>
      </c>
      <c r="J1273" s="590">
        <v>45296</v>
      </c>
      <c r="K1273" s="590" t="s">
        <v>227</v>
      </c>
      <c r="L1273" s="592" t="s">
        <v>2776</v>
      </c>
      <c r="M1273" s="609" t="s">
        <v>8000</v>
      </c>
    </row>
    <row r="1274" spans="1:13" x14ac:dyDescent="0.2">
      <c r="A1274" s="136" t="s">
        <v>218</v>
      </c>
      <c r="B1274" s="136" t="s">
        <v>883</v>
      </c>
      <c r="C1274" s="592" t="s">
        <v>2433</v>
      </c>
      <c r="D1274" s="590">
        <v>45203</v>
      </c>
      <c r="F1274" s="596">
        <f t="shared" si="75"/>
        <v>3181.86</v>
      </c>
      <c r="G1274" s="584">
        <v>1</v>
      </c>
      <c r="H1274" s="594">
        <f t="shared" si="76"/>
        <v>1</v>
      </c>
      <c r="I1274" s="591">
        <v>3181.86</v>
      </c>
      <c r="J1274" s="590">
        <v>45296</v>
      </c>
      <c r="K1274" s="590" t="s">
        <v>227</v>
      </c>
      <c r="L1274" s="592" t="s">
        <v>2777</v>
      </c>
    </row>
    <row r="1275" spans="1:13" x14ac:dyDescent="0.2">
      <c r="A1275" s="136" t="s">
        <v>218</v>
      </c>
      <c r="B1275" s="136" t="s">
        <v>217</v>
      </c>
      <c r="C1275" s="592" t="s">
        <v>7242</v>
      </c>
      <c r="D1275" s="590">
        <v>45208</v>
      </c>
      <c r="F1275" s="596">
        <f t="shared" si="75"/>
        <v>2553.3200000000002</v>
      </c>
      <c r="G1275" s="584">
        <v>1</v>
      </c>
      <c r="H1275" s="594">
        <f t="shared" si="76"/>
        <v>1</v>
      </c>
      <c r="I1275" s="591">
        <v>2553.3200000000002</v>
      </c>
      <c r="J1275" s="590">
        <v>45296</v>
      </c>
      <c r="K1275" s="590" t="s">
        <v>227</v>
      </c>
      <c r="L1275" s="592" t="s">
        <v>7312</v>
      </c>
    </row>
    <row r="1276" spans="1:13" x14ac:dyDescent="0.2">
      <c r="A1276" s="136" t="s">
        <v>218</v>
      </c>
      <c r="B1276" s="136" t="s">
        <v>883</v>
      </c>
      <c r="C1276" s="592" t="s">
        <v>7209</v>
      </c>
      <c r="D1276" s="590">
        <v>45209</v>
      </c>
      <c r="F1276" s="596">
        <f t="shared" si="75"/>
        <v>1264.5029999999999</v>
      </c>
      <c r="G1276" s="584">
        <v>1</v>
      </c>
      <c r="H1276" s="594">
        <f t="shared" si="76"/>
        <v>1</v>
      </c>
      <c r="I1276" s="591">
        <v>1264.5029999999999</v>
      </c>
      <c r="J1276" s="590">
        <v>45296</v>
      </c>
      <c r="K1276" s="590" t="s">
        <v>227</v>
      </c>
      <c r="L1276" s="592" t="s">
        <v>7317</v>
      </c>
    </row>
    <row r="1277" spans="1:13" x14ac:dyDescent="0.2">
      <c r="A1277" s="136" t="s">
        <v>218</v>
      </c>
      <c r="B1277" s="136" t="s">
        <v>679</v>
      </c>
      <c r="C1277" s="592" t="s">
        <v>7362</v>
      </c>
      <c r="D1277" s="590">
        <v>45218</v>
      </c>
      <c r="F1277" s="596">
        <f t="shared" si="75"/>
        <v>4427.6310000000003</v>
      </c>
      <c r="G1277" s="584">
        <v>1</v>
      </c>
      <c r="H1277" s="594">
        <f t="shared" si="76"/>
        <v>1</v>
      </c>
      <c r="I1277" s="591">
        <v>4427.6310000000003</v>
      </c>
      <c r="J1277" s="590">
        <v>45296</v>
      </c>
      <c r="K1277" s="590" t="s">
        <v>227</v>
      </c>
      <c r="L1277" s="592" t="s">
        <v>7432</v>
      </c>
      <c r="M1277" s="609" t="s">
        <v>8000</v>
      </c>
    </row>
    <row r="1278" spans="1:13" x14ac:dyDescent="0.2">
      <c r="A1278" s="136" t="s">
        <v>218</v>
      </c>
      <c r="B1278" s="136" t="s">
        <v>1055</v>
      </c>
      <c r="C1278" s="592" t="s">
        <v>7345</v>
      </c>
      <c r="D1278" s="590">
        <v>45218</v>
      </c>
      <c r="F1278" s="596">
        <f t="shared" si="75"/>
        <v>818.90200000000004</v>
      </c>
      <c r="G1278" s="584">
        <v>1</v>
      </c>
      <c r="H1278" s="594">
        <f t="shared" si="76"/>
        <v>1</v>
      </c>
      <c r="I1278" s="591">
        <v>818.90200000000004</v>
      </c>
      <c r="J1278" s="590">
        <v>45296</v>
      </c>
      <c r="K1278" s="590" t="s">
        <v>227</v>
      </c>
      <c r="L1278" s="592" t="s">
        <v>7436</v>
      </c>
    </row>
    <row r="1279" spans="1:13" x14ac:dyDescent="0.2">
      <c r="A1279" s="136" t="s">
        <v>218</v>
      </c>
      <c r="B1279" s="136" t="s">
        <v>519</v>
      </c>
      <c r="C1279" s="592" t="s">
        <v>7601</v>
      </c>
      <c r="D1279" s="590">
        <v>45230</v>
      </c>
      <c r="F1279" s="596">
        <f t="shared" si="75"/>
        <v>20735.55</v>
      </c>
      <c r="G1279" s="584">
        <v>1</v>
      </c>
      <c r="H1279" s="594">
        <f t="shared" si="76"/>
        <v>1</v>
      </c>
      <c r="I1279" s="591">
        <v>20735.55</v>
      </c>
      <c r="J1279" s="590">
        <v>45296</v>
      </c>
      <c r="K1279" s="590" t="s">
        <v>227</v>
      </c>
      <c r="L1279" s="592" t="s">
        <v>7717</v>
      </c>
      <c r="M1279" s="609" t="s">
        <v>8000</v>
      </c>
    </row>
    <row r="1280" spans="1:13" x14ac:dyDescent="0.2">
      <c r="A1280" s="136" t="s">
        <v>218</v>
      </c>
      <c r="B1280" s="136" t="s">
        <v>2385</v>
      </c>
      <c r="C1280" s="592" t="s">
        <v>8171</v>
      </c>
      <c r="D1280" s="590">
        <v>45261</v>
      </c>
      <c r="F1280" s="596">
        <f t="shared" ref="F1280:F1343" si="77">SUM(I1280*G1280)</f>
        <v>20028.689999999999</v>
      </c>
      <c r="G1280" s="584">
        <v>1</v>
      </c>
      <c r="H1280" s="594">
        <f t="shared" si="76"/>
        <v>1</v>
      </c>
      <c r="I1280" s="591">
        <v>20028.689999999999</v>
      </c>
      <c r="J1280" s="590">
        <v>45296</v>
      </c>
      <c r="K1280" s="590" t="s">
        <v>227</v>
      </c>
      <c r="L1280" s="592" t="s">
        <v>8257</v>
      </c>
      <c r="M1280" s="609" t="s">
        <v>8000</v>
      </c>
    </row>
    <row r="1281" spans="1:13" x14ac:dyDescent="0.2">
      <c r="A1281" s="136" t="s">
        <v>218</v>
      </c>
      <c r="B1281" s="136" t="s">
        <v>335</v>
      </c>
      <c r="C1281" s="592" t="s">
        <v>2513</v>
      </c>
      <c r="D1281" s="590">
        <v>45198</v>
      </c>
      <c r="F1281" s="596">
        <f t="shared" si="77"/>
        <v>9691.1440000000002</v>
      </c>
      <c r="G1281" s="584">
        <v>1</v>
      </c>
      <c r="H1281" s="594">
        <f t="shared" si="76"/>
        <v>1</v>
      </c>
      <c r="I1281" s="591">
        <v>9691.1440000000002</v>
      </c>
      <c r="J1281" s="590">
        <v>45301</v>
      </c>
      <c r="K1281" s="590" t="s">
        <v>227</v>
      </c>
      <c r="L1281" s="592" t="s">
        <v>2764</v>
      </c>
      <c r="M1281" s="609" t="s">
        <v>8000</v>
      </c>
    </row>
    <row r="1282" spans="1:13" x14ac:dyDescent="0.2">
      <c r="A1282" s="136" t="s">
        <v>218</v>
      </c>
      <c r="B1282" s="136" t="s">
        <v>336</v>
      </c>
      <c r="C1282" s="592" t="s">
        <v>7223</v>
      </c>
      <c r="D1282" s="590">
        <v>45209</v>
      </c>
      <c r="F1282" s="596">
        <f t="shared" si="77"/>
        <v>1627.165</v>
      </c>
      <c r="G1282" s="584">
        <v>1</v>
      </c>
      <c r="H1282" s="594">
        <f t="shared" si="76"/>
        <v>1</v>
      </c>
      <c r="I1282" s="591">
        <v>1627.165</v>
      </c>
      <c r="J1282" s="590">
        <v>45301</v>
      </c>
      <c r="K1282" s="590" t="s">
        <v>227</v>
      </c>
      <c r="L1282" s="592" t="s">
        <v>7285</v>
      </c>
    </row>
    <row r="1283" spans="1:13" x14ac:dyDescent="0.2">
      <c r="A1283" s="136" t="s">
        <v>218</v>
      </c>
      <c r="B1283" s="136" t="s">
        <v>1313</v>
      </c>
      <c r="C1283" s="592" t="s">
        <v>7220</v>
      </c>
      <c r="D1283" s="590">
        <v>45209</v>
      </c>
      <c r="F1283" s="596">
        <f t="shared" si="77"/>
        <v>1155.528</v>
      </c>
      <c r="G1283" s="584">
        <v>1</v>
      </c>
      <c r="H1283" s="594">
        <f t="shared" si="76"/>
        <v>1</v>
      </c>
      <c r="I1283" s="591">
        <v>1155.528</v>
      </c>
      <c r="J1283" s="590">
        <v>45301</v>
      </c>
      <c r="K1283" s="590" t="s">
        <v>227</v>
      </c>
      <c r="L1283" s="592" t="s">
        <v>7282</v>
      </c>
      <c r="M1283" s="609" t="s">
        <v>8000</v>
      </c>
    </row>
    <row r="1284" spans="1:13" x14ac:dyDescent="0.2">
      <c r="A1284" s="136" t="s">
        <v>218</v>
      </c>
      <c r="B1284" s="136" t="s">
        <v>219</v>
      </c>
      <c r="C1284" s="592" t="s">
        <v>7208</v>
      </c>
      <c r="D1284" s="590">
        <v>45209</v>
      </c>
      <c r="F1284" s="596">
        <f t="shared" si="77"/>
        <v>1047.643</v>
      </c>
      <c r="G1284" s="584">
        <v>1</v>
      </c>
      <c r="H1284" s="594">
        <f t="shared" si="76"/>
        <v>1</v>
      </c>
      <c r="I1284" s="591">
        <v>1047.643</v>
      </c>
      <c r="J1284" s="590">
        <v>45301</v>
      </c>
      <c r="K1284" s="590" t="s">
        <v>227</v>
      </c>
      <c r="L1284" s="592" t="s">
        <v>7318</v>
      </c>
    </row>
    <row r="1285" spans="1:13" x14ac:dyDescent="0.2">
      <c r="A1285" s="136" t="s">
        <v>218</v>
      </c>
      <c r="B1285" s="136" t="s">
        <v>219</v>
      </c>
      <c r="C1285" s="592" t="s">
        <v>7340</v>
      </c>
      <c r="D1285" s="590">
        <v>45218</v>
      </c>
      <c r="F1285" s="596">
        <f t="shared" si="77"/>
        <v>995.79399999999998</v>
      </c>
      <c r="G1285" s="584">
        <v>1</v>
      </c>
      <c r="H1285" s="594">
        <f t="shared" si="76"/>
        <v>1</v>
      </c>
      <c r="I1285" s="591">
        <v>995.79399999999998</v>
      </c>
      <c r="J1285" s="590">
        <v>45301</v>
      </c>
      <c r="K1285" s="590" t="s">
        <v>227</v>
      </c>
      <c r="L1285" s="592" t="s">
        <v>7438</v>
      </c>
    </row>
    <row r="1286" spans="1:13" x14ac:dyDescent="0.2">
      <c r="A1286" s="136" t="s">
        <v>218</v>
      </c>
      <c r="B1286" s="136" t="s">
        <v>1054</v>
      </c>
      <c r="C1286" s="592" t="s">
        <v>7775</v>
      </c>
      <c r="D1286" s="590">
        <v>45239</v>
      </c>
      <c r="F1286" s="596">
        <f t="shared" si="77"/>
        <v>3963.991</v>
      </c>
      <c r="G1286" s="584">
        <v>1</v>
      </c>
      <c r="H1286" s="594">
        <f t="shared" si="76"/>
        <v>1</v>
      </c>
      <c r="I1286" s="591">
        <v>3963.991</v>
      </c>
      <c r="J1286" s="590">
        <v>45301</v>
      </c>
      <c r="K1286" s="590" t="s">
        <v>227</v>
      </c>
      <c r="L1286" s="592" t="s">
        <v>7852</v>
      </c>
    </row>
    <row r="1287" spans="1:13" x14ac:dyDescent="0.2">
      <c r="A1287" s="136" t="s">
        <v>218</v>
      </c>
      <c r="B1287" s="136" t="s">
        <v>539</v>
      </c>
      <c r="C1287" s="592" t="s">
        <v>7772</v>
      </c>
      <c r="D1287" s="590">
        <v>45239</v>
      </c>
      <c r="F1287" s="596">
        <f t="shared" si="77"/>
        <v>2804.8679999999999</v>
      </c>
      <c r="G1287" s="584">
        <v>1</v>
      </c>
      <c r="H1287" s="594">
        <f t="shared" si="76"/>
        <v>1</v>
      </c>
      <c r="I1287" s="591">
        <v>2804.8679999999999</v>
      </c>
      <c r="J1287" s="590">
        <v>45301</v>
      </c>
      <c r="K1287" s="590" t="s">
        <v>227</v>
      </c>
      <c r="L1287" s="592" t="s">
        <v>7853</v>
      </c>
    </row>
    <row r="1288" spans="1:13" x14ac:dyDescent="0.2">
      <c r="A1288" s="136" t="s">
        <v>218</v>
      </c>
      <c r="B1288" s="136" t="s">
        <v>832</v>
      </c>
      <c r="C1288" s="592" t="s">
        <v>7768</v>
      </c>
      <c r="D1288" s="590">
        <v>45239</v>
      </c>
      <c r="F1288" s="596">
        <f t="shared" si="77"/>
        <v>535.19100000000003</v>
      </c>
      <c r="G1288" s="584">
        <v>1</v>
      </c>
      <c r="H1288" s="594">
        <f t="shared" si="76"/>
        <v>1</v>
      </c>
      <c r="I1288" s="591">
        <v>535.19100000000003</v>
      </c>
      <c r="J1288" s="590">
        <v>45301</v>
      </c>
      <c r="K1288" s="590" t="s">
        <v>227</v>
      </c>
      <c r="L1288" s="592" t="s">
        <v>7854</v>
      </c>
    </row>
    <row r="1289" spans="1:13" x14ac:dyDescent="0.2">
      <c r="A1289" s="136" t="s">
        <v>218</v>
      </c>
      <c r="B1289" s="136" t="s">
        <v>332</v>
      </c>
      <c r="C1289" s="592" t="s">
        <v>8062</v>
      </c>
      <c r="D1289" s="590">
        <v>45253</v>
      </c>
      <c r="F1289" s="596">
        <f t="shared" si="77"/>
        <v>604.15700000000004</v>
      </c>
      <c r="G1289" s="584">
        <v>1</v>
      </c>
      <c r="H1289" s="594">
        <f t="shared" si="76"/>
        <v>1</v>
      </c>
      <c r="I1289" s="591">
        <v>604.15700000000004</v>
      </c>
      <c r="J1289" s="590">
        <v>45301</v>
      </c>
      <c r="K1289" s="590" t="s">
        <v>227</v>
      </c>
      <c r="L1289" s="592" t="s">
        <v>8157</v>
      </c>
    </row>
    <row r="1290" spans="1:13" x14ac:dyDescent="0.2">
      <c r="A1290" s="136" t="s">
        <v>218</v>
      </c>
      <c r="B1290" s="136" t="s">
        <v>1331</v>
      </c>
      <c r="C1290" s="592" t="s">
        <v>8048</v>
      </c>
      <c r="D1290" s="590">
        <v>45253</v>
      </c>
      <c r="F1290" s="596">
        <f t="shared" si="77"/>
        <v>14145.777</v>
      </c>
      <c r="G1290" s="584">
        <v>1</v>
      </c>
      <c r="H1290" s="594">
        <f t="shared" si="76"/>
        <v>1</v>
      </c>
      <c r="I1290" s="591">
        <v>14145.777</v>
      </c>
      <c r="J1290" s="590">
        <v>45301</v>
      </c>
      <c r="K1290" s="590" t="s">
        <v>227</v>
      </c>
      <c r="L1290" s="592" t="s">
        <v>8163</v>
      </c>
    </row>
    <row r="1291" spans="1:13" x14ac:dyDescent="0.2">
      <c r="A1291" s="136" t="s">
        <v>218</v>
      </c>
      <c r="B1291" s="136" t="s">
        <v>1336</v>
      </c>
      <c r="C1291" s="592" t="s">
        <v>12490</v>
      </c>
      <c r="D1291" s="590">
        <v>45272</v>
      </c>
      <c r="F1291" s="596">
        <f t="shared" si="77"/>
        <v>4185.085</v>
      </c>
      <c r="G1291" s="584">
        <v>1</v>
      </c>
      <c r="H1291" s="594">
        <f t="shared" si="76"/>
        <v>1</v>
      </c>
      <c r="I1291" s="591">
        <v>4185.085</v>
      </c>
      <c r="J1291" s="590">
        <v>45301</v>
      </c>
      <c r="K1291" s="590" t="s">
        <v>227</v>
      </c>
      <c r="L1291" s="592" t="s">
        <v>12635</v>
      </c>
    </row>
    <row r="1292" spans="1:13" x14ac:dyDescent="0.2">
      <c r="A1292" s="136" t="s">
        <v>218</v>
      </c>
      <c r="B1292" s="136" t="s">
        <v>332</v>
      </c>
      <c r="C1292" s="592" t="s">
        <v>12468</v>
      </c>
      <c r="D1292" s="590">
        <v>45273</v>
      </c>
      <c r="F1292" s="596">
        <f t="shared" si="77"/>
        <v>1789.98</v>
      </c>
      <c r="G1292" s="584">
        <v>1</v>
      </c>
      <c r="H1292" s="594">
        <f t="shared" si="76"/>
        <v>1</v>
      </c>
      <c r="I1292" s="591">
        <v>1789.98</v>
      </c>
      <c r="J1292" s="590">
        <v>45301</v>
      </c>
      <c r="K1292" s="590" t="s">
        <v>227</v>
      </c>
      <c r="L1292" s="592" t="s">
        <v>12670</v>
      </c>
    </row>
    <row r="1293" spans="1:13" x14ac:dyDescent="0.2">
      <c r="A1293" s="136" t="s">
        <v>218</v>
      </c>
      <c r="B1293" s="136" t="s">
        <v>12661</v>
      </c>
      <c r="C1293" s="592" t="s">
        <v>12406</v>
      </c>
      <c r="D1293" s="590">
        <v>45281</v>
      </c>
      <c r="F1293" s="596">
        <f t="shared" si="77"/>
        <v>11962.829</v>
      </c>
      <c r="G1293" s="584">
        <v>1</v>
      </c>
      <c r="H1293" s="594">
        <f t="shared" si="76"/>
        <v>1</v>
      </c>
      <c r="I1293" s="591">
        <v>11962.829</v>
      </c>
      <c r="J1293" s="590">
        <v>45301</v>
      </c>
      <c r="K1293" s="590" t="s">
        <v>227</v>
      </c>
      <c r="L1293" s="592" t="s">
        <v>12563</v>
      </c>
    </row>
    <row r="1294" spans="1:13" x14ac:dyDescent="0.2">
      <c r="A1294" s="136" t="s">
        <v>218</v>
      </c>
      <c r="B1294" s="136" t="s">
        <v>335</v>
      </c>
      <c r="C1294" s="592" t="s">
        <v>2561</v>
      </c>
      <c r="D1294" s="590">
        <v>45191</v>
      </c>
      <c r="F1294" s="596">
        <f t="shared" si="77"/>
        <v>15568.599</v>
      </c>
      <c r="G1294" s="584">
        <v>1</v>
      </c>
      <c r="H1294" s="594">
        <f t="shared" si="76"/>
        <v>1</v>
      </c>
      <c r="I1294" s="591">
        <v>15568.599</v>
      </c>
      <c r="J1294" s="590">
        <v>45306</v>
      </c>
      <c r="K1294" s="590" t="s">
        <v>227</v>
      </c>
      <c r="L1294" s="592" t="s">
        <v>2755</v>
      </c>
      <c r="M1294" s="609" t="s">
        <v>8000</v>
      </c>
    </row>
    <row r="1295" spans="1:13" x14ac:dyDescent="0.2">
      <c r="A1295" s="136" t="s">
        <v>218</v>
      </c>
      <c r="B1295" s="136" t="s">
        <v>335</v>
      </c>
      <c r="C1295" s="592" t="s">
        <v>2528</v>
      </c>
      <c r="D1295" s="590">
        <v>45198</v>
      </c>
      <c r="F1295" s="596">
        <f t="shared" si="77"/>
        <v>17238.477999999999</v>
      </c>
      <c r="G1295" s="584">
        <v>1</v>
      </c>
      <c r="H1295" s="594">
        <f t="shared" si="76"/>
        <v>1</v>
      </c>
      <c r="I1295" s="591">
        <v>17238.477999999999</v>
      </c>
      <c r="J1295" s="590">
        <v>45306</v>
      </c>
      <c r="K1295" s="590" t="s">
        <v>227</v>
      </c>
      <c r="L1295" s="592" t="s">
        <v>2682</v>
      </c>
      <c r="M1295" s="609" t="s">
        <v>8000</v>
      </c>
    </row>
    <row r="1296" spans="1:13" x14ac:dyDescent="0.2">
      <c r="A1296" s="136" t="s">
        <v>218</v>
      </c>
      <c r="B1296" s="136" t="s">
        <v>295</v>
      </c>
      <c r="C1296" s="592" t="s">
        <v>7186</v>
      </c>
      <c r="D1296" s="590">
        <v>45212</v>
      </c>
      <c r="F1296" s="596">
        <f t="shared" si="77"/>
        <v>527349.71200000006</v>
      </c>
      <c r="G1296" s="584">
        <v>1</v>
      </c>
      <c r="H1296" s="594">
        <f t="shared" si="76"/>
        <v>1</v>
      </c>
      <c r="I1296" s="591">
        <v>527349.71200000006</v>
      </c>
      <c r="J1296" s="590">
        <v>45306</v>
      </c>
      <c r="K1296" s="590" t="s">
        <v>227</v>
      </c>
      <c r="L1296" s="592" t="s">
        <v>7319</v>
      </c>
      <c r="M1296" s="609" t="s">
        <v>8000</v>
      </c>
    </row>
    <row r="1297" spans="1:13" x14ac:dyDescent="0.2">
      <c r="A1297" s="136" t="s">
        <v>218</v>
      </c>
      <c r="B1297" s="136" t="s">
        <v>219</v>
      </c>
      <c r="C1297" s="592" t="s">
        <v>7335</v>
      </c>
      <c r="D1297" s="590">
        <v>45218</v>
      </c>
      <c r="F1297" s="596">
        <f t="shared" si="77"/>
        <v>954.62400000000002</v>
      </c>
      <c r="G1297" s="584">
        <v>1</v>
      </c>
      <c r="H1297" s="594">
        <f t="shared" si="76"/>
        <v>1</v>
      </c>
      <c r="I1297" s="591">
        <v>954.62400000000002</v>
      </c>
      <c r="J1297" s="590">
        <v>45306</v>
      </c>
      <c r="K1297" s="590" t="s">
        <v>227</v>
      </c>
      <c r="L1297" s="592" t="s">
        <v>7440</v>
      </c>
    </row>
    <row r="1298" spans="1:13" x14ac:dyDescent="0.2">
      <c r="A1298" s="136" t="s">
        <v>218</v>
      </c>
      <c r="B1298" s="136" t="s">
        <v>219</v>
      </c>
      <c r="C1298" s="592" t="s">
        <v>7465</v>
      </c>
      <c r="D1298" s="590">
        <v>45225</v>
      </c>
      <c r="F1298" s="596">
        <f t="shared" si="77"/>
        <v>607.803</v>
      </c>
      <c r="G1298" s="584">
        <v>1</v>
      </c>
      <c r="H1298" s="594">
        <f t="shared" si="76"/>
        <v>1</v>
      </c>
      <c r="I1298" s="591">
        <v>607.803</v>
      </c>
      <c r="J1298" s="590">
        <v>45306</v>
      </c>
      <c r="K1298" s="590" t="s">
        <v>227</v>
      </c>
      <c r="L1298" s="592" t="s">
        <v>7557</v>
      </c>
    </row>
    <row r="1299" spans="1:13" x14ac:dyDescent="0.2">
      <c r="A1299" s="136" t="s">
        <v>218</v>
      </c>
      <c r="B1299" s="136" t="s">
        <v>7552</v>
      </c>
      <c r="C1299" s="592" t="s">
        <v>7458</v>
      </c>
      <c r="D1299" s="590">
        <v>45225</v>
      </c>
      <c r="F1299" s="596">
        <f t="shared" si="77"/>
        <v>507.827</v>
      </c>
      <c r="G1299" s="584">
        <v>1</v>
      </c>
      <c r="H1299" s="594">
        <f t="shared" si="76"/>
        <v>1</v>
      </c>
      <c r="I1299" s="591">
        <v>507.827</v>
      </c>
      <c r="J1299" s="590">
        <v>45306</v>
      </c>
      <c r="K1299" s="590" t="s">
        <v>227</v>
      </c>
      <c r="L1299" s="592" t="s">
        <v>7558</v>
      </c>
    </row>
    <row r="1300" spans="1:13" x14ac:dyDescent="0.2">
      <c r="A1300" s="136" t="s">
        <v>218</v>
      </c>
      <c r="B1300" s="136" t="s">
        <v>679</v>
      </c>
      <c r="C1300" s="592" t="s">
        <v>8058</v>
      </c>
      <c r="D1300" s="590">
        <v>45253</v>
      </c>
      <c r="F1300" s="596">
        <f t="shared" si="77"/>
        <v>11150.742</v>
      </c>
      <c r="G1300" s="584">
        <v>1</v>
      </c>
      <c r="H1300" s="594">
        <f t="shared" si="76"/>
        <v>1</v>
      </c>
      <c r="I1300" s="591">
        <v>11150.742</v>
      </c>
      <c r="J1300" s="590">
        <v>45306</v>
      </c>
      <c r="K1300" s="590" t="s">
        <v>227</v>
      </c>
      <c r="L1300" s="592" t="s">
        <v>8159</v>
      </c>
      <c r="M1300" s="609" t="s">
        <v>8000</v>
      </c>
    </row>
    <row r="1301" spans="1:13" x14ac:dyDescent="0.2">
      <c r="A1301" s="136" t="s">
        <v>218</v>
      </c>
      <c r="B1301" s="136" t="s">
        <v>679</v>
      </c>
      <c r="C1301" s="592" t="s">
        <v>7477</v>
      </c>
      <c r="D1301" s="590">
        <v>45225</v>
      </c>
      <c r="F1301" s="596">
        <f t="shared" si="77"/>
        <v>1816.749</v>
      </c>
      <c r="G1301" s="584">
        <v>1</v>
      </c>
      <c r="H1301" s="594">
        <f t="shared" si="76"/>
        <v>1</v>
      </c>
      <c r="I1301" s="591">
        <v>1816.749</v>
      </c>
      <c r="J1301" s="590">
        <v>45311</v>
      </c>
      <c r="K1301" s="590" t="s">
        <v>227</v>
      </c>
      <c r="L1301" s="592" t="s">
        <v>7529</v>
      </c>
      <c r="M1301" s="609" t="s">
        <v>8000</v>
      </c>
    </row>
    <row r="1302" spans="1:13" x14ac:dyDescent="0.2">
      <c r="A1302" s="136" t="s">
        <v>218</v>
      </c>
      <c r="B1302" s="136" t="s">
        <v>332</v>
      </c>
      <c r="C1302" s="592" t="s">
        <v>8074</v>
      </c>
      <c r="D1302" s="590">
        <v>45253</v>
      </c>
      <c r="F1302" s="596">
        <f t="shared" si="77"/>
        <v>4263.9290000000001</v>
      </c>
      <c r="G1302" s="584">
        <v>1</v>
      </c>
      <c r="H1302" s="594">
        <f t="shared" si="76"/>
        <v>1</v>
      </c>
      <c r="I1302" s="591">
        <v>4263.9290000000001</v>
      </c>
      <c r="J1302" s="590">
        <v>45311</v>
      </c>
      <c r="K1302" s="590" t="s">
        <v>227</v>
      </c>
      <c r="L1302" s="592" t="s">
        <v>8154</v>
      </c>
    </row>
    <row r="1303" spans="1:13" x14ac:dyDescent="0.2">
      <c r="A1303" s="136" t="s">
        <v>218</v>
      </c>
      <c r="B1303" s="136" t="s">
        <v>2386</v>
      </c>
      <c r="C1303" s="592" t="s">
        <v>8052</v>
      </c>
      <c r="D1303" s="590">
        <v>45253</v>
      </c>
      <c r="F1303" s="596">
        <f t="shared" si="77"/>
        <v>4197.1949999999997</v>
      </c>
      <c r="G1303" s="584">
        <v>1</v>
      </c>
      <c r="H1303" s="594">
        <f t="shared" si="76"/>
        <v>1</v>
      </c>
      <c r="I1303" s="591">
        <v>4197.1949999999997</v>
      </c>
      <c r="J1303" s="590">
        <v>45311</v>
      </c>
      <c r="K1303" s="590" t="s">
        <v>227</v>
      </c>
      <c r="L1303" s="592" t="s">
        <v>8161</v>
      </c>
    </row>
    <row r="1304" spans="1:13" x14ac:dyDescent="0.2">
      <c r="A1304" s="136" t="s">
        <v>218</v>
      </c>
      <c r="B1304" s="136" t="s">
        <v>7710</v>
      </c>
      <c r="C1304" s="592" t="s">
        <v>8050</v>
      </c>
      <c r="D1304" s="590">
        <v>45253</v>
      </c>
      <c r="F1304" s="596">
        <f t="shared" si="77"/>
        <v>4867.1279999999997</v>
      </c>
      <c r="G1304" s="584">
        <v>1</v>
      </c>
      <c r="H1304" s="594">
        <f t="shared" si="76"/>
        <v>1</v>
      </c>
      <c r="I1304" s="591">
        <v>4867.1279999999997</v>
      </c>
      <c r="J1304" s="590">
        <v>45311</v>
      </c>
      <c r="K1304" s="590" t="s">
        <v>227</v>
      </c>
      <c r="L1304" s="592" t="s">
        <v>8162</v>
      </c>
      <c r="M1304" s="609" t="s">
        <v>8000</v>
      </c>
    </row>
    <row r="1305" spans="1:13" x14ac:dyDescent="0.2">
      <c r="A1305" s="136" t="s">
        <v>218</v>
      </c>
      <c r="B1305" s="136" t="s">
        <v>1054</v>
      </c>
      <c r="C1305" s="592" t="s">
        <v>8195</v>
      </c>
      <c r="D1305" s="590">
        <v>45261</v>
      </c>
      <c r="F1305" s="596">
        <f t="shared" si="77"/>
        <v>830.41899999999998</v>
      </c>
      <c r="G1305" s="584">
        <v>1</v>
      </c>
      <c r="H1305" s="594">
        <f t="shared" si="76"/>
        <v>1</v>
      </c>
      <c r="I1305" s="591">
        <v>830.41899999999998</v>
      </c>
      <c r="J1305" s="590">
        <v>45311</v>
      </c>
      <c r="K1305" s="590" t="s">
        <v>227</v>
      </c>
      <c r="L1305" s="592" t="s">
        <v>8234</v>
      </c>
    </row>
    <row r="1306" spans="1:13" x14ac:dyDescent="0.2">
      <c r="A1306" s="136" t="s">
        <v>218</v>
      </c>
      <c r="B1306" s="136" t="s">
        <v>1331</v>
      </c>
      <c r="C1306" s="592" t="s">
        <v>8183</v>
      </c>
      <c r="D1306" s="590">
        <v>45261</v>
      </c>
      <c r="F1306" s="596">
        <f t="shared" si="77"/>
        <v>1150.0050000000001</v>
      </c>
      <c r="G1306" s="584">
        <v>1</v>
      </c>
      <c r="H1306" s="594">
        <f t="shared" si="76"/>
        <v>1</v>
      </c>
      <c r="I1306" s="591">
        <v>1150.0050000000001</v>
      </c>
      <c r="J1306" s="590">
        <v>45311</v>
      </c>
      <c r="K1306" s="590" t="s">
        <v>227</v>
      </c>
      <c r="L1306" s="592" t="s">
        <v>8253</v>
      </c>
    </row>
    <row r="1307" spans="1:13" x14ac:dyDescent="0.2">
      <c r="A1307" s="136" t="s">
        <v>218</v>
      </c>
      <c r="B1307" s="136" t="s">
        <v>1054</v>
      </c>
      <c r="C1307" s="592" t="s">
        <v>8174</v>
      </c>
      <c r="D1307" s="590">
        <v>45261</v>
      </c>
      <c r="F1307" s="596">
        <f t="shared" si="77"/>
        <v>7697.0640000000003</v>
      </c>
      <c r="G1307" s="584">
        <v>1</v>
      </c>
      <c r="H1307" s="594">
        <f t="shared" si="76"/>
        <v>1</v>
      </c>
      <c r="I1307" s="591">
        <v>7697.0640000000003</v>
      </c>
      <c r="J1307" s="590">
        <v>45311</v>
      </c>
      <c r="K1307" s="590" t="s">
        <v>227</v>
      </c>
      <c r="L1307" s="592" t="s">
        <v>8256</v>
      </c>
    </row>
    <row r="1308" spans="1:13" x14ac:dyDescent="0.2">
      <c r="A1308" s="136" t="s">
        <v>218</v>
      </c>
      <c r="B1308" s="136" t="s">
        <v>1042</v>
      </c>
      <c r="C1308" s="592" t="s">
        <v>12488</v>
      </c>
      <c r="D1308" s="590">
        <v>45272</v>
      </c>
      <c r="F1308" s="596">
        <f t="shared" si="77"/>
        <v>746.65899999999999</v>
      </c>
      <c r="G1308" s="584">
        <v>1</v>
      </c>
      <c r="H1308" s="594">
        <f t="shared" si="76"/>
        <v>1</v>
      </c>
      <c r="I1308" s="591">
        <v>746.65899999999999</v>
      </c>
      <c r="J1308" s="590">
        <v>45311</v>
      </c>
      <c r="K1308" s="590" t="s">
        <v>227</v>
      </c>
      <c r="L1308" s="592" t="s">
        <v>12633</v>
      </c>
    </row>
    <row r="1309" spans="1:13" x14ac:dyDescent="0.2">
      <c r="A1309" s="136" t="s">
        <v>218</v>
      </c>
      <c r="B1309" s="136" t="s">
        <v>1055</v>
      </c>
      <c r="C1309" s="592" t="s">
        <v>12385</v>
      </c>
      <c r="D1309" s="590">
        <v>45285</v>
      </c>
      <c r="F1309" s="596">
        <f t="shared" si="77"/>
        <v>1389.153</v>
      </c>
      <c r="G1309" s="584">
        <v>1</v>
      </c>
      <c r="H1309" s="594">
        <f t="shared" si="76"/>
        <v>1</v>
      </c>
      <c r="I1309" s="591">
        <v>1389.153</v>
      </c>
      <c r="J1309" s="590">
        <v>45311</v>
      </c>
      <c r="K1309" s="590" t="s">
        <v>227</v>
      </c>
      <c r="L1309" s="592" t="s">
        <v>12544</v>
      </c>
    </row>
    <row r="1310" spans="1:13" x14ac:dyDescent="0.2">
      <c r="A1310" s="136" t="s">
        <v>218</v>
      </c>
      <c r="B1310" s="136" t="s">
        <v>1041</v>
      </c>
      <c r="C1310" s="592" t="s">
        <v>8182</v>
      </c>
      <c r="D1310" s="590">
        <v>45261</v>
      </c>
      <c r="F1310" s="596">
        <f t="shared" si="77"/>
        <v>779.09100000000001</v>
      </c>
      <c r="G1310" s="584">
        <v>1</v>
      </c>
      <c r="H1310" s="594">
        <f t="shared" si="76"/>
        <v>1</v>
      </c>
      <c r="I1310" s="591">
        <v>779.09100000000001</v>
      </c>
      <c r="J1310" s="590">
        <v>45313</v>
      </c>
      <c r="K1310" s="590" t="s">
        <v>227</v>
      </c>
      <c r="L1310" s="592" t="s">
        <v>8254</v>
      </c>
    </row>
    <row r="1311" spans="1:13" x14ac:dyDescent="0.2">
      <c r="A1311" s="136" t="s">
        <v>218</v>
      </c>
      <c r="B1311" s="136" t="s">
        <v>539</v>
      </c>
      <c r="C1311" s="592" t="s">
        <v>7350</v>
      </c>
      <c r="D1311" s="590">
        <v>45218</v>
      </c>
      <c r="F1311" s="596">
        <f t="shared" si="77"/>
        <v>9338.2739999999994</v>
      </c>
      <c r="G1311" s="584">
        <v>1</v>
      </c>
      <c r="H1311" s="594">
        <f t="shared" si="76"/>
        <v>1</v>
      </c>
      <c r="I1311" s="591">
        <v>9338.2739999999994</v>
      </c>
      <c r="J1311" s="590">
        <v>45316</v>
      </c>
      <c r="K1311" s="590" t="s">
        <v>227</v>
      </c>
      <c r="L1311" s="592" t="s">
        <v>7434</v>
      </c>
    </row>
    <row r="1312" spans="1:13" x14ac:dyDescent="0.2">
      <c r="A1312" s="136" t="s">
        <v>218</v>
      </c>
      <c r="B1312" s="136" t="s">
        <v>2087</v>
      </c>
      <c r="C1312" s="592" t="s">
        <v>7472</v>
      </c>
      <c r="D1312" s="590">
        <v>45225</v>
      </c>
      <c r="F1312" s="596">
        <f t="shared" si="77"/>
        <v>1901.739</v>
      </c>
      <c r="G1312" s="584">
        <v>1</v>
      </c>
      <c r="H1312" s="594">
        <f t="shared" si="76"/>
        <v>1</v>
      </c>
      <c r="I1312" s="591">
        <v>1901.739</v>
      </c>
      <c r="J1312" s="590">
        <v>45316</v>
      </c>
      <c r="K1312" s="590" t="s">
        <v>227</v>
      </c>
      <c r="L1312" s="592" t="s">
        <v>7524</v>
      </c>
    </row>
    <row r="1313" spans="1:13" x14ac:dyDescent="0.2">
      <c r="A1313" s="136" t="s">
        <v>218</v>
      </c>
      <c r="B1313" s="136" t="s">
        <v>219</v>
      </c>
      <c r="C1313" s="592" t="s">
        <v>7758</v>
      </c>
      <c r="D1313" s="590">
        <v>45239</v>
      </c>
      <c r="F1313" s="596">
        <f t="shared" si="77"/>
        <v>294.45400000000001</v>
      </c>
      <c r="G1313" s="584">
        <v>1</v>
      </c>
      <c r="H1313" s="594">
        <f t="shared" si="76"/>
        <v>1</v>
      </c>
      <c r="I1313" s="591">
        <v>294.45400000000001</v>
      </c>
      <c r="J1313" s="590">
        <v>45316</v>
      </c>
      <c r="K1313" s="590" t="s">
        <v>227</v>
      </c>
      <c r="L1313" s="592" t="s">
        <v>7855</v>
      </c>
    </row>
    <row r="1314" spans="1:13" x14ac:dyDescent="0.2">
      <c r="A1314" s="136" t="s">
        <v>218</v>
      </c>
      <c r="B1314" s="136" t="s">
        <v>219</v>
      </c>
      <c r="C1314" s="592" t="s">
        <v>8064</v>
      </c>
      <c r="D1314" s="590">
        <v>45253</v>
      </c>
      <c r="F1314" s="596">
        <f t="shared" si="77"/>
        <v>3784.355</v>
      </c>
      <c r="G1314" s="584">
        <v>1</v>
      </c>
      <c r="H1314" s="594">
        <f t="shared" si="76"/>
        <v>1</v>
      </c>
      <c r="I1314" s="591">
        <v>3784.355</v>
      </c>
      <c r="J1314" s="590">
        <v>45316</v>
      </c>
      <c r="K1314" s="590" t="s">
        <v>227</v>
      </c>
      <c r="L1314" s="592" t="s">
        <v>8156</v>
      </c>
    </row>
    <row r="1315" spans="1:13" x14ac:dyDescent="0.2">
      <c r="A1315" s="136" t="s">
        <v>218</v>
      </c>
      <c r="B1315" s="136" t="s">
        <v>1054</v>
      </c>
      <c r="C1315" s="592" t="s">
        <v>12475</v>
      </c>
      <c r="D1315" s="590">
        <v>45272</v>
      </c>
      <c r="F1315" s="596">
        <f t="shared" si="77"/>
        <v>1999.4749999999999</v>
      </c>
      <c r="G1315" s="584">
        <v>1</v>
      </c>
      <c r="H1315" s="594">
        <f t="shared" si="76"/>
        <v>1</v>
      </c>
      <c r="I1315" s="591">
        <v>1999.4749999999999</v>
      </c>
      <c r="J1315" s="590">
        <v>45316</v>
      </c>
      <c r="K1315" s="590" t="s">
        <v>227</v>
      </c>
      <c r="L1315" s="592" t="s">
        <v>12668</v>
      </c>
    </row>
    <row r="1316" spans="1:13" x14ac:dyDescent="0.2">
      <c r="A1316" s="136" t="s">
        <v>218</v>
      </c>
      <c r="B1316" s="136" t="s">
        <v>1331</v>
      </c>
      <c r="C1316" s="592" t="s">
        <v>12460</v>
      </c>
      <c r="D1316" s="590">
        <v>45273</v>
      </c>
      <c r="F1316" s="596">
        <f t="shared" si="77"/>
        <v>638.00800000000004</v>
      </c>
      <c r="G1316" s="584">
        <v>1</v>
      </c>
      <c r="H1316" s="594">
        <f t="shared" si="76"/>
        <v>1</v>
      </c>
      <c r="I1316" s="591">
        <v>638.00800000000004</v>
      </c>
      <c r="J1316" s="590">
        <v>45316</v>
      </c>
      <c r="K1316" s="590" t="s">
        <v>227</v>
      </c>
      <c r="L1316" s="592" t="s">
        <v>12671</v>
      </c>
    </row>
    <row r="1317" spans="1:13" x14ac:dyDescent="0.2">
      <c r="A1317" s="136" t="s">
        <v>218</v>
      </c>
      <c r="B1317" s="136" t="s">
        <v>519</v>
      </c>
      <c r="C1317" s="592" t="s">
        <v>12470</v>
      </c>
      <c r="D1317" s="590">
        <v>45273</v>
      </c>
      <c r="F1317" s="596">
        <f t="shared" si="77"/>
        <v>7305.21</v>
      </c>
      <c r="G1317" s="584">
        <v>1</v>
      </c>
      <c r="H1317" s="594">
        <f t="shared" si="76"/>
        <v>1</v>
      </c>
      <c r="I1317" s="591">
        <v>7305.21</v>
      </c>
      <c r="J1317" s="590">
        <v>45316</v>
      </c>
      <c r="K1317" s="590" t="s">
        <v>227</v>
      </c>
      <c r="L1317" s="592" t="s">
        <v>12669</v>
      </c>
    </row>
    <row r="1318" spans="1:13" x14ac:dyDescent="0.2">
      <c r="A1318" s="136" t="s">
        <v>218</v>
      </c>
      <c r="B1318" s="136" t="s">
        <v>335</v>
      </c>
      <c r="C1318" s="592" t="s">
        <v>2428</v>
      </c>
      <c r="D1318" s="590">
        <v>45203</v>
      </c>
      <c r="F1318" s="596">
        <f t="shared" si="77"/>
        <v>15835.928</v>
      </c>
      <c r="G1318" s="584">
        <v>1</v>
      </c>
      <c r="H1318" s="594">
        <f t="shared" si="76"/>
        <v>1</v>
      </c>
      <c r="I1318" s="591">
        <v>15835.928</v>
      </c>
      <c r="J1318" s="590">
        <v>45327</v>
      </c>
      <c r="K1318" s="590" t="s">
        <v>227</v>
      </c>
      <c r="L1318" s="592" t="s">
        <v>2780</v>
      </c>
      <c r="M1318" s="609" t="s">
        <v>8000</v>
      </c>
    </row>
    <row r="1319" spans="1:13" x14ac:dyDescent="0.2">
      <c r="A1319" s="136" t="s">
        <v>218</v>
      </c>
      <c r="B1319" s="136" t="s">
        <v>539</v>
      </c>
      <c r="C1319" s="592" t="s">
        <v>7211</v>
      </c>
      <c r="D1319" s="590">
        <v>45209</v>
      </c>
      <c r="F1319" s="596">
        <f t="shared" si="77"/>
        <v>1402.9290000000001</v>
      </c>
      <c r="G1319" s="584">
        <v>1</v>
      </c>
      <c r="H1319" s="594">
        <f t="shared" si="76"/>
        <v>1</v>
      </c>
      <c r="I1319" s="591">
        <v>1402.9290000000001</v>
      </c>
      <c r="J1319" s="590">
        <v>45327</v>
      </c>
      <c r="K1319" s="590" t="s">
        <v>227</v>
      </c>
      <c r="L1319" s="592" t="s">
        <v>7315</v>
      </c>
    </row>
    <row r="1320" spans="1:13" x14ac:dyDescent="0.2">
      <c r="A1320" s="136" t="s">
        <v>218</v>
      </c>
      <c r="B1320" s="136" t="s">
        <v>219</v>
      </c>
      <c r="C1320" s="592" t="s">
        <v>7893</v>
      </c>
      <c r="D1320" s="590">
        <v>45245</v>
      </c>
      <c r="F1320" s="596">
        <f t="shared" si="77"/>
        <v>895.76099999999997</v>
      </c>
      <c r="G1320" s="584">
        <v>1</v>
      </c>
      <c r="H1320" s="594">
        <f t="shared" si="76"/>
        <v>1</v>
      </c>
      <c r="I1320" s="591">
        <v>895.76099999999997</v>
      </c>
      <c r="J1320" s="590">
        <v>45327</v>
      </c>
      <c r="K1320" s="590" t="s">
        <v>227</v>
      </c>
      <c r="L1320" s="592" t="s">
        <v>7997</v>
      </c>
    </row>
    <row r="1321" spans="1:13" x14ac:dyDescent="0.2">
      <c r="A1321" s="136" t="s">
        <v>218</v>
      </c>
      <c r="B1321" s="136" t="s">
        <v>7995</v>
      </c>
      <c r="C1321" s="592" t="s">
        <v>7892</v>
      </c>
      <c r="D1321" s="590">
        <v>45245</v>
      </c>
      <c r="F1321" s="596">
        <f t="shared" si="77"/>
        <v>364.8</v>
      </c>
      <c r="G1321" s="584">
        <v>1</v>
      </c>
      <c r="H1321" s="594">
        <f t="shared" si="76"/>
        <v>1</v>
      </c>
      <c r="I1321" s="591">
        <v>364.8</v>
      </c>
      <c r="J1321" s="590">
        <v>45327</v>
      </c>
      <c r="K1321" s="590" t="s">
        <v>227</v>
      </c>
      <c r="L1321" s="592" t="s">
        <v>7998</v>
      </c>
    </row>
    <row r="1322" spans="1:13" x14ac:dyDescent="0.2">
      <c r="A1322" s="136" t="s">
        <v>218</v>
      </c>
      <c r="B1322" s="136" t="s">
        <v>220</v>
      </c>
      <c r="C1322" s="592" t="s">
        <v>8044</v>
      </c>
      <c r="D1322" s="590">
        <v>45253</v>
      </c>
      <c r="F1322" s="596">
        <f t="shared" si="77"/>
        <v>943.37400000000002</v>
      </c>
      <c r="G1322" s="584">
        <v>1</v>
      </c>
      <c r="H1322" s="594">
        <f t="shared" si="76"/>
        <v>1</v>
      </c>
      <c r="I1322" s="591">
        <v>943.37400000000002</v>
      </c>
      <c r="J1322" s="590">
        <v>45327</v>
      </c>
      <c r="K1322" s="590" t="s">
        <v>227</v>
      </c>
      <c r="L1322" s="592" t="s">
        <v>8164</v>
      </c>
    </row>
    <row r="1323" spans="1:13" x14ac:dyDescent="0.2">
      <c r="A1323" s="136" t="s">
        <v>218</v>
      </c>
      <c r="B1323" s="136" t="s">
        <v>2385</v>
      </c>
      <c r="C1323" s="592" t="s">
        <v>8176</v>
      </c>
      <c r="D1323" s="590">
        <v>45261</v>
      </c>
      <c r="F1323" s="596">
        <f t="shared" si="77"/>
        <v>16965.63</v>
      </c>
      <c r="G1323" s="584">
        <v>1</v>
      </c>
      <c r="H1323" s="594">
        <f t="shared" si="76"/>
        <v>1</v>
      </c>
      <c r="I1323" s="591">
        <v>16965.63</v>
      </c>
      <c r="J1323" s="590">
        <v>45327</v>
      </c>
      <c r="K1323" s="590" t="s">
        <v>227</v>
      </c>
      <c r="L1323" s="592" t="s">
        <v>8255</v>
      </c>
      <c r="M1323" s="609" t="s">
        <v>8000</v>
      </c>
    </row>
    <row r="1324" spans="1:13" x14ac:dyDescent="0.2">
      <c r="A1324" s="136" t="s">
        <v>218</v>
      </c>
      <c r="B1324" s="136" t="s">
        <v>679</v>
      </c>
      <c r="C1324" s="592" t="s">
        <v>12485</v>
      </c>
      <c r="D1324" s="590">
        <v>45272</v>
      </c>
      <c r="F1324" s="596">
        <f t="shared" si="77"/>
        <v>3247.4589999999998</v>
      </c>
      <c r="G1324" s="584">
        <v>1</v>
      </c>
      <c r="H1324" s="594">
        <f t="shared" si="76"/>
        <v>1</v>
      </c>
      <c r="I1324" s="591">
        <v>3247.4589999999998</v>
      </c>
      <c r="J1324" s="590">
        <v>45327</v>
      </c>
      <c r="K1324" s="590" t="s">
        <v>227</v>
      </c>
      <c r="L1324" s="592" t="s">
        <v>12630</v>
      </c>
    </row>
    <row r="1325" spans="1:13" x14ac:dyDescent="0.2">
      <c r="A1325" s="136" t="s">
        <v>218</v>
      </c>
      <c r="B1325" s="136" t="s">
        <v>1525</v>
      </c>
      <c r="C1325" s="592" t="s">
        <v>12458</v>
      </c>
      <c r="D1325" s="590">
        <v>45273</v>
      </c>
      <c r="F1325" s="596">
        <f t="shared" si="77"/>
        <v>789.02200000000005</v>
      </c>
      <c r="G1325" s="584">
        <v>1</v>
      </c>
      <c r="H1325" s="594">
        <f t="shared" si="76"/>
        <v>1</v>
      </c>
      <c r="I1325" s="591">
        <v>789.02200000000005</v>
      </c>
      <c r="J1325" s="590">
        <v>45327</v>
      </c>
      <c r="K1325" s="590" t="s">
        <v>227</v>
      </c>
      <c r="L1325" s="592" t="s">
        <v>12672</v>
      </c>
    </row>
    <row r="1326" spans="1:13" x14ac:dyDescent="0.2">
      <c r="A1326" s="136" t="s">
        <v>218</v>
      </c>
      <c r="B1326" s="136" t="s">
        <v>1336</v>
      </c>
      <c r="C1326" s="592" t="s">
        <v>12399</v>
      </c>
      <c r="D1326" s="590">
        <v>45285</v>
      </c>
      <c r="F1326" s="596">
        <f t="shared" si="77"/>
        <v>8779.6650000000009</v>
      </c>
      <c r="G1326" s="584">
        <v>1</v>
      </c>
      <c r="H1326" s="594">
        <f t="shared" si="76"/>
        <v>1</v>
      </c>
      <c r="I1326" s="591">
        <v>8779.6650000000009</v>
      </c>
      <c r="J1326" s="590">
        <v>45327</v>
      </c>
      <c r="K1326" s="590" t="s">
        <v>227</v>
      </c>
      <c r="L1326" s="592" t="s">
        <v>12680</v>
      </c>
    </row>
    <row r="1327" spans="1:13" x14ac:dyDescent="0.2">
      <c r="A1327" s="136" t="s">
        <v>218</v>
      </c>
      <c r="B1327" s="136" t="s">
        <v>1331</v>
      </c>
      <c r="C1327" s="592" t="s">
        <v>12397</v>
      </c>
      <c r="D1327" s="590">
        <v>45285</v>
      </c>
      <c r="F1327" s="596">
        <f t="shared" si="77"/>
        <v>3445.873</v>
      </c>
      <c r="G1327" s="584">
        <v>1</v>
      </c>
      <c r="H1327" s="594">
        <f t="shared" si="76"/>
        <v>1</v>
      </c>
      <c r="I1327" s="591">
        <v>3445.873</v>
      </c>
      <c r="J1327" s="590">
        <v>45327</v>
      </c>
      <c r="K1327" s="590" t="s">
        <v>227</v>
      </c>
      <c r="L1327" s="592" t="s">
        <v>12555</v>
      </c>
    </row>
    <row r="1328" spans="1:13" x14ac:dyDescent="0.2">
      <c r="A1328" s="136" t="s">
        <v>218</v>
      </c>
      <c r="B1328" s="136" t="s">
        <v>1320</v>
      </c>
      <c r="C1328" s="592" t="s">
        <v>7332</v>
      </c>
      <c r="D1328" s="590">
        <v>45218</v>
      </c>
      <c r="F1328" s="596">
        <f t="shared" si="77"/>
        <v>19800</v>
      </c>
      <c r="G1328" s="584">
        <v>1</v>
      </c>
      <c r="H1328" s="594">
        <f t="shared" si="76"/>
        <v>1</v>
      </c>
      <c r="I1328" s="591">
        <v>19800</v>
      </c>
      <c r="J1328" s="590">
        <v>45332</v>
      </c>
      <c r="K1328" s="590" t="s">
        <v>227</v>
      </c>
      <c r="L1328" s="592" t="s">
        <v>7441</v>
      </c>
      <c r="M1328" s="609" t="s">
        <v>8000</v>
      </c>
    </row>
    <row r="1329" spans="1:13" x14ac:dyDescent="0.2">
      <c r="A1329" s="136" t="s">
        <v>218</v>
      </c>
      <c r="B1329" s="136" t="s">
        <v>1525</v>
      </c>
      <c r="C1329" s="592" t="s">
        <v>12442</v>
      </c>
      <c r="D1329" s="590">
        <v>45275</v>
      </c>
      <c r="F1329" s="596">
        <f t="shared" si="77"/>
        <v>406.79</v>
      </c>
      <c r="G1329" s="584">
        <v>1</v>
      </c>
      <c r="H1329" s="594">
        <f t="shared" si="76"/>
        <v>1</v>
      </c>
      <c r="I1329" s="591">
        <v>406.79</v>
      </c>
      <c r="J1329" s="590">
        <v>45332</v>
      </c>
      <c r="K1329" s="590" t="s">
        <v>227</v>
      </c>
      <c r="L1329" s="592" t="s">
        <v>12674</v>
      </c>
    </row>
    <row r="1330" spans="1:13" x14ac:dyDescent="0.2">
      <c r="A1330" s="136" t="s">
        <v>218</v>
      </c>
      <c r="B1330" s="136" t="s">
        <v>1054</v>
      </c>
      <c r="C1330" s="592" t="s">
        <v>12374</v>
      </c>
      <c r="D1330" s="590">
        <v>45285</v>
      </c>
      <c r="F1330" s="596">
        <f t="shared" si="77"/>
        <v>579.57799999999997</v>
      </c>
      <c r="G1330" s="584">
        <v>1</v>
      </c>
      <c r="H1330" s="594">
        <f t="shared" si="76"/>
        <v>1</v>
      </c>
      <c r="I1330" s="591">
        <v>579.57799999999997</v>
      </c>
      <c r="J1330" s="590">
        <v>45332</v>
      </c>
      <c r="K1330" s="590" t="s">
        <v>227</v>
      </c>
      <c r="L1330" s="592" t="s">
        <v>12533</v>
      </c>
    </row>
    <row r="1331" spans="1:13" x14ac:dyDescent="0.2">
      <c r="A1331" s="136" t="s">
        <v>218</v>
      </c>
      <c r="B1331" s="136" t="s">
        <v>220</v>
      </c>
      <c r="C1331" s="592" t="s">
        <v>12479</v>
      </c>
      <c r="D1331" s="590">
        <v>45272</v>
      </c>
      <c r="F1331" s="596">
        <f t="shared" si="77"/>
        <v>801.03700000000003</v>
      </c>
      <c r="G1331" s="584">
        <v>1</v>
      </c>
      <c r="H1331" s="594">
        <f t="shared" si="76"/>
        <v>1</v>
      </c>
      <c r="I1331" s="591">
        <v>801.03700000000003</v>
      </c>
      <c r="J1331" s="590">
        <v>45337</v>
      </c>
      <c r="K1331" s="590" t="s">
        <v>227</v>
      </c>
      <c r="L1331" s="592" t="s">
        <v>12624</v>
      </c>
    </row>
    <row r="1332" spans="1:13" x14ac:dyDescent="0.2">
      <c r="A1332" s="136" t="s">
        <v>218</v>
      </c>
      <c r="B1332" s="136" t="s">
        <v>1042</v>
      </c>
      <c r="C1332" s="592" t="s">
        <v>12445</v>
      </c>
      <c r="D1332" s="590">
        <v>45275</v>
      </c>
      <c r="F1332" s="596">
        <f t="shared" si="77"/>
        <v>2040.788</v>
      </c>
      <c r="G1332" s="584">
        <v>1</v>
      </c>
      <c r="H1332" s="594">
        <f t="shared" si="76"/>
        <v>1</v>
      </c>
      <c r="I1332" s="591">
        <v>2040.788</v>
      </c>
      <c r="J1332" s="590">
        <v>45337</v>
      </c>
      <c r="K1332" s="590" t="s">
        <v>227</v>
      </c>
      <c r="L1332" s="592" t="s">
        <v>12673</v>
      </c>
    </row>
    <row r="1333" spans="1:13" x14ac:dyDescent="0.2">
      <c r="A1333" s="136" t="s">
        <v>218</v>
      </c>
      <c r="B1333" s="136" t="s">
        <v>335</v>
      </c>
      <c r="C1333" s="592" t="s">
        <v>7356</v>
      </c>
      <c r="D1333" s="590">
        <v>45218</v>
      </c>
      <c r="F1333" s="596">
        <f t="shared" si="77"/>
        <v>23894.14</v>
      </c>
      <c r="G1333" s="584">
        <v>1</v>
      </c>
      <c r="H1333" s="594">
        <f t="shared" si="76"/>
        <v>1</v>
      </c>
      <c r="I1333" s="591">
        <v>23894.14</v>
      </c>
      <c r="J1333" s="590">
        <v>45342</v>
      </c>
      <c r="K1333" s="590" t="s">
        <v>227</v>
      </c>
      <c r="L1333" s="592" t="s">
        <v>7433</v>
      </c>
      <c r="M1333" s="609" t="s">
        <v>8000</v>
      </c>
    </row>
    <row r="1334" spans="1:13" x14ac:dyDescent="0.2">
      <c r="A1334" s="136" t="s">
        <v>218</v>
      </c>
      <c r="B1334" s="136" t="s">
        <v>1320</v>
      </c>
      <c r="C1334" s="592" t="s">
        <v>7331</v>
      </c>
      <c r="D1334" s="590">
        <v>45218</v>
      </c>
      <c r="F1334" s="596">
        <f t="shared" si="77"/>
        <v>19078.29</v>
      </c>
      <c r="G1334" s="584">
        <v>1</v>
      </c>
      <c r="H1334" s="594">
        <f t="shared" si="76"/>
        <v>1</v>
      </c>
      <c r="I1334" s="591">
        <v>19078.29</v>
      </c>
      <c r="J1334" s="590">
        <v>45342</v>
      </c>
      <c r="K1334" s="590" t="s">
        <v>227</v>
      </c>
      <c r="L1334" s="592" t="s">
        <v>7442</v>
      </c>
      <c r="M1334" s="609" t="s">
        <v>8000</v>
      </c>
    </row>
    <row r="1335" spans="1:13" x14ac:dyDescent="0.2">
      <c r="A1335" s="136" t="s">
        <v>218</v>
      </c>
      <c r="B1335" s="136" t="s">
        <v>1313</v>
      </c>
      <c r="C1335" s="592" t="s">
        <v>7632</v>
      </c>
      <c r="D1335" s="590">
        <v>45229</v>
      </c>
      <c r="F1335" s="596">
        <f t="shared" si="77"/>
        <v>3888.72</v>
      </c>
      <c r="G1335" s="584">
        <v>1</v>
      </c>
      <c r="H1335" s="594">
        <f t="shared" si="76"/>
        <v>1</v>
      </c>
      <c r="I1335" s="591">
        <v>3888.72</v>
      </c>
      <c r="J1335" s="590">
        <v>45342</v>
      </c>
      <c r="K1335" s="590" t="s">
        <v>227</v>
      </c>
      <c r="L1335" s="592" t="s">
        <v>7713</v>
      </c>
      <c r="M1335" s="609" t="s">
        <v>8000</v>
      </c>
    </row>
    <row r="1336" spans="1:13" x14ac:dyDescent="0.2">
      <c r="A1336" s="136" t="s">
        <v>218</v>
      </c>
      <c r="B1336" s="136" t="s">
        <v>336</v>
      </c>
      <c r="C1336" s="592" t="s">
        <v>8060</v>
      </c>
      <c r="D1336" s="590">
        <v>45253</v>
      </c>
      <c r="F1336" s="596">
        <f t="shared" si="77"/>
        <v>1873.558</v>
      </c>
      <c r="G1336" s="584">
        <v>1</v>
      </c>
      <c r="H1336" s="594">
        <f t="shared" ref="H1336:H1399" si="78">IF(E1336="",1,0)</f>
        <v>1</v>
      </c>
      <c r="I1336" s="591">
        <v>1873.558</v>
      </c>
      <c r="J1336" s="590">
        <v>45342</v>
      </c>
      <c r="K1336" s="590" t="s">
        <v>227</v>
      </c>
      <c r="L1336" s="592" t="s">
        <v>8158</v>
      </c>
    </row>
    <row r="1337" spans="1:13" x14ac:dyDescent="0.2">
      <c r="A1337" s="136" t="s">
        <v>218</v>
      </c>
      <c r="B1337" s="136" t="s">
        <v>883</v>
      </c>
      <c r="C1337" s="592" t="s">
        <v>8054</v>
      </c>
      <c r="D1337" s="590">
        <v>45253</v>
      </c>
      <c r="F1337" s="596">
        <f t="shared" si="77"/>
        <v>3181.86</v>
      </c>
      <c r="G1337" s="584">
        <v>1</v>
      </c>
      <c r="H1337" s="594">
        <f t="shared" si="78"/>
        <v>1</v>
      </c>
      <c r="I1337" s="591">
        <v>3181.86</v>
      </c>
      <c r="J1337" s="590">
        <v>45342</v>
      </c>
      <c r="K1337" s="590" t="s">
        <v>227</v>
      </c>
      <c r="L1337" s="592" t="s">
        <v>8160</v>
      </c>
    </row>
    <row r="1338" spans="1:13" x14ac:dyDescent="0.2">
      <c r="A1338" s="136" t="s">
        <v>218</v>
      </c>
      <c r="B1338" s="136" t="s">
        <v>332</v>
      </c>
      <c r="C1338" s="592" t="s">
        <v>12435</v>
      </c>
      <c r="D1338" s="590">
        <v>45278</v>
      </c>
      <c r="F1338" s="596">
        <f t="shared" si="77"/>
        <v>3091.2339999999999</v>
      </c>
      <c r="G1338" s="584">
        <v>1</v>
      </c>
      <c r="H1338" s="594">
        <f t="shared" si="78"/>
        <v>1</v>
      </c>
      <c r="I1338" s="591">
        <v>3091.2339999999999</v>
      </c>
      <c r="J1338" s="590">
        <v>45342</v>
      </c>
      <c r="K1338" s="590" t="s">
        <v>227</v>
      </c>
      <c r="L1338" s="592" t="s">
        <v>12675</v>
      </c>
    </row>
    <row r="1339" spans="1:13" x14ac:dyDescent="0.2">
      <c r="A1339" s="136" t="s">
        <v>218</v>
      </c>
      <c r="B1339" s="136" t="s">
        <v>1042</v>
      </c>
      <c r="C1339" s="592" t="s">
        <v>12367</v>
      </c>
      <c r="D1339" s="590">
        <v>45285</v>
      </c>
      <c r="F1339" s="596">
        <f t="shared" si="77"/>
        <v>2256.6129999999998</v>
      </c>
      <c r="G1339" s="584">
        <v>1</v>
      </c>
      <c r="H1339" s="594">
        <f t="shared" si="78"/>
        <v>1</v>
      </c>
      <c r="I1339" s="591">
        <v>2256.6129999999998</v>
      </c>
      <c r="J1339" s="590">
        <v>45342</v>
      </c>
      <c r="K1339" s="590" t="s">
        <v>227</v>
      </c>
      <c r="L1339" s="592" t="s">
        <v>12526</v>
      </c>
    </row>
    <row r="1340" spans="1:13" x14ac:dyDescent="0.2">
      <c r="A1340" s="136" t="s">
        <v>218</v>
      </c>
      <c r="B1340" s="136" t="s">
        <v>1313</v>
      </c>
      <c r="C1340" s="592" t="s">
        <v>8071</v>
      </c>
      <c r="D1340" s="590">
        <v>45253</v>
      </c>
      <c r="F1340" s="596">
        <f t="shared" si="77"/>
        <v>2380.5650000000001</v>
      </c>
      <c r="G1340" s="584">
        <v>1</v>
      </c>
      <c r="H1340" s="594">
        <f t="shared" si="78"/>
        <v>1</v>
      </c>
      <c r="I1340" s="591">
        <v>2380.5650000000001</v>
      </c>
      <c r="J1340" s="590">
        <v>45347</v>
      </c>
      <c r="K1340" s="590" t="s">
        <v>227</v>
      </c>
      <c r="L1340" s="592" t="s">
        <v>8155</v>
      </c>
      <c r="M1340" s="609" t="s">
        <v>8000</v>
      </c>
    </row>
    <row r="1341" spans="1:13" x14ac:dyDescent="0.2">
      <c r="A1341" s="136" t="s">
        <v>218</v>
      </c>
      <c r="B1341" s="136" t="s">
        <v>335</v>
      </c>
      <c r="C1341" s="592" t="s">
        <v>8030</v>
      </c>
      <c r="D1341" s="590">
        <v>45253</v>
      </c>
      <c r="F1341" s="596">
        <f t="shared" si="77"/>
        <v>32569.228999999999</v>
      </c>
      <c r="G1341" s="584">
        <v>1</v>
      </c>
      <c r="H1341" s="594">
        <f t="shared" si="78"/>
        <v>1</v>
      </c>
      <c r="I1341" s="591">
        <v>32569.228999999999</v>
      </c>
      <c r="J1341" s="590">
        <v>45347</v>
      </c>
      <c r="K1341" s="590" t="s">
        <v>227</v>
      </c>
      <c r="L1341" s="592" t="s">
        <v>8165</v>
      </c>
      <c r="M1341" s="609" t="s">
        <v>8000</v>
      </c>
    </row>
    <row r="1342" spans="1:13" x14ac:dyDescent="0.2">
      <c r="A1342" s="136" t="s">
        <v>218</v>
      </c>
      <c r="B1342" s="136" t="s">
        <v>335</v>
      </c>
      <c r="C1342" s="592" t="s">
        <v>8201</v>
      </c>
      <c r="D1342" s="590">
        <v>45261</v>
      </c>
      <c r="F1342" s="596">
        <f t="shared" si="77"/>
        <v>692.09299999999996</v>
      </c>
      <c r="G1342" s="584">
        <v>1</v>
      </c>
      <c r="H1342" s="594">
        <f t="shared" si="78"/>
        <v>1</v>
      </c>
      <c r="I1342" s="591">
        <v>692.09299999999996</v>
      </c>
      <c r="J1342" s="590">
        <v>45347</v>
      </c>
      <c r="K1342" s="590" t="s">
        <v>227</v>
      </c>
      <c r="L1342" s="592" t="s">
        <v>8252</v>
      </c>
      <c r="M1342" s="609" t="s">
        <v>8000</v>
      </c>
    </row>
    <row r="1343" spans="1:13" x14ac:dyDescent="0.2">
      <c r="A1343" s="136" t="s">
        <v>218</v>
      </c>
      <c r="B1343" s="136" t="s">
        <v>219</v>
      </c>
      <c r="C1343" s="592" t="s">
        <v>8196</v>
      </c>
      <c r="D1343" s="590">
        <v>45261</v>
      </c>
      <c r="F1343" s="596">
        <f t="shared" si="77"/>
        <v>2117.9229999999998</v>
      </c>
      <c r="G1343" s="584">
        <v>1</v>
      </c>
      <c r="H1343" s="594">
        <f t="shared" si="78"/>
        <v>1</v>
      </c>
      <c r="I1343" s="591">
        <v>2117.9229999999998</v>
      </c>
      <c r="J1343" s="590">
        <v>45347</v>
      </c>
      <c r="K1343" s="590" t="s">
        <v>227</v>
      </c>
      <c r="L1343" s="592" t="s">
        <v>8235</v>
      </c>
    </row>
    <row r="1344" spans="1:13" x14ac:dyDescent="0.2">
      <c r="A1344" s="136" t="s">
        <v>218</v>
      </c>
      <c r="B1344" s="136" t="s">
        <v>1042</v>
      </c>
      <c r="C1344" s="592" t="s">
        <v>8191</v>
      </c>
      <c r="D1344" s="590">
        <v>45261</v>
      </c>
      <c r="F1344" s="596">
        <f t="shared" ref="F1344:F1407" si="79">SUM(I1344*G1344)</f>
        <v>9662.7950000000001</v>
      </c>
      <c r="G1344" s="584">
        <v>1</v>
      </c>
      <c r="H1344" s="594">
        <f t="shared" si="78"/>
        <v>1</v>
      </c>
      <c r="I1344" s="591">
        <v>9662.7950000000001</v>
      </c>
      <c r="J1344" s="590">
        <v>45347</v>
      </c>
      <c r="K1344" s="590" t="s">
        <v>227</v>
      </c>
      <c r="L1344" s="592" t="s">
        <v>8230</v>
      </c>
    </row>
    <row r="1345" spans="1:13" x14ac:dyDescent="0.2">
      <c r="A1345" s="136" t="s">
        <v>218</v>
      </c>
      <c r="B1345" s="136" t="s">
        <v>519</v>
      </c>
      <c r="C1345" s="592" t="s">
        <v>12366</v>
      </c>
      <c r="D1345" s="590">
        <v>45285</v>
      </c>
      <c r="F1345" s="596">
        <f t="shared" si="79"/>
        <v>10407.147999999999</v>
      </c>
      <c r="G1345" s="584">
        <v>1</v>
      </c>
      <c r="H1345" s="594">
        <f t="shared" si="78"/>
        <v>1</v>
      </c>
      <c r="I1345" s="591">
        <v>10407.147999999999</v>
      </c>
      <c r="J1345" s="590">
        <v>45347</v>
      </c>
      <c r="K1345" s="590" t="s">
        <v>227</v>
      </c>
      <c r="L1345" s="592" t="s">
        <v>12525</v>
      </c>
    </row>
    <row r="1346" spans="1:13" x14ac:dyDescent="0.2">
      <c r="A1346" s="136" t="s">
        <v>218</v>
      </c>
      <c r="B1346" s="136" t="s">
        <v>832</v>
      </c>
      <c r="C1346" s="592" t="s">
        <v>12364</v>
      </c>
      <c r="D1346" s="590">
        <v>45285</v>
      </c>
      <c r="F1346" s="596">
        <f t="shared" si="79"/>
        <v>2338.0830000000001</v>
      </c>
      <c r="G1346" s="584">
        <v>1</v>
      </c>
      <c r="H1346" s="594">
        <f t="shared" si="78"/>
        <v>1</v>
      </c>
      <c r="I1346" s="591">
        <v>2338.0830000000001</v>
      </c>
      <c r="J1346" s="590">
        <v>45347</v>
      </c>
      <c r="K1346" s="590" t="s">
        <v>227</v>
      </c>
      <c r="L1346" s="592" t="s">
        <v>12523</v>
      </c>
    </row>
    <row r="1347" spans="1:13" x14ac:dyDescent="0.2">
      <c r="A1347" s="136" t="s">
        <v>218</v>
      </c>
      <c r="B1347" s="136" t="s">
        <v>1313</v>
      </c>
      <c r="C1347" s="592" t="s">
        <v>7785</v>
      </c>
      <c r="D1347" s="590">
        <v>45239</v>
      </c>
      <c r="F1347" s="596">
        <f t="shared" si="79"/>
        <v>3142.7950000000001</v>
      </c>
      <c r="G1347" s="584">
        <v>1</v>
      </c>
      <c r="H1347" s="594">
        <f t="shared" si="78"/>
        <v>1</v>
      </c>
      <c r="I1347" s="591">
        <v>3142.7950000000001</v>
      </c>
      <c r="J1347" s="590">
        <v>45357</v>
      </c>
      <c r="K1347" s="590" t="s">
        <v>227</v>
      </c>
      <c r="L1347" s="592" t="s">
        <v>7831</v>
      </c>
      <c r="M1347" s="609" t="s">
        <v>8000</v>
      </c>
    </row>
    <row r="1348" spans="1:13" x14ac:dyDescent="0.2">
      <c r="A1348" s="136" t="s">
        <v>218</v>
      </c>
      <c r="B1348" s="136" t="s">
        <v>335</v>
      </c>
      <c r="C1348" s="592" t="s">
        <v>7886</v>
      </c>
      <c r="D1348" s="590">
        <v>45245</v>
      </c>
      <c r="F1348" s="596">
        <f t="shared" si="79"/>
        <v>14094.635</v>
      </c>
      <c r="G1348" s="584">
        <v>1</v>
      </c>
      <c r="H1348" s="594">
        <f t="shared" si="78"/>
        <v>1</v>
      </c>
      <c r="I1348" s="591">
        <v>14094.635</v>
      </c>
      <c r="J1348" s="590">
        <v>45361</v>
      </c>
      <c r="K1348" s="590" t="s">
        <v>227</v>
      </c>
      <c r="L1348" s="592" t="s">
        <v>7999</v>
      </c>
      <c r="M1348" s="609" t="s">
        <v>8000</v>
      </c>
    </row>
    <row r="1349" spans="1:13" x14ac:dyDescent="0.2">
      <c r="A1349" s="136" t="s">
        <v>218</v>
      </c>
      <c r="B1349" s="136" t="s">
        <v>335</v>
      </c>
      <c r="C1349" s="592" t="s">
        <v>12407</v>
      </c>
      <c r="D1349" s="590">
        <v>45281</v>
      </c>
      <c r="F1349" s="596">
        <f t="shared" si="79"/>
        <v>9961.2849999999999</v>
      </c>
      <c r="G1349" s="584">
        <v>1</v>
      </c>
      <c r="H1349" s="594">
        <f t="shared" si="78"/>
        <v>1</v>
      </c>
      <c r="I1349" s="591">
        <v>9961.2849999999999</v>
      </c>
      <c r="J1349" s="590">
        <v>45361</v>
      </c>
      <c r="K1349" s="590" t="s">
        <v>227</v>
      </c>
      <c r="L1349" s="592" t="s">
        <v>12679</v>
      </c>
    </row>
    <row r="1350" spans="1:13" x14ac:dyDescent="0.2">
      <c r="A1350" s="136" t="s">
        <v>218</v>
      </c>
      <c r="B1350" s="136" t="s">
        <v>219</v>
      </c>
      <c r="C1350" s="592" t="s">
        <v>12360</v>
      </c>
      <c r="D1350" s="590">
        <v>45285</v>
      </c>
      <c r="F1350" s="596">
        <f t="shared" si="79"/>
        <v>5205.402</v>
      </c>
      <c r="G1350" s="584">
        <v>1</v>
      </c>
      <c r="H1350" s="594">
        <f t="shared" si="78"/>
        <v>1</v>
      </c>
      <c r="I1350" s="591">
        <v>5205.402</v>
      </c>
      <c r="J1350" s="590">
        <v>45361</v>
      </c>
      <c r="K1350" s="590" t="s">
        <v>227</v>
      </c>
      <c r="L1350" s="592" t="s">
        <v>12681</v>
      </c>
    </row>
    <row r="1351" spans="1:13" x14ac:dyDescent="0.2">
      <c r="A1351" s="136" t="s">
        <v>218</v>
      </c>
      <c r="B1351" s="136" t="s">
        <v>736</v>
      </c>
      <c r="C1351" s="592" t="s">
        <v>12356</v>
      </c>
      <c r="D1351" s="590">
        <v>45285</v>
      </c>
      <c r="F1351" s="596">
        <f t="shared" si="79"/>
        <v>656.024</v>
      </c>
      <c r="G1351" s="584">
        <v>1</v>
      </c>
      <c r="H1351" s="594">
        <f t="shared" si="78"/>
        <v>1</v>
      </c>
      <c r="I1351" s="591">
        <v>656.024</v>
      </c>
      <c r="J1351" s="590">
        <v>45361</v>
      </c>
      <c r="K1351" s="590" t="s">
        <v>227</v>
      </c>
      <c r="L1351" s="592" t="s">
        <v>12683</v>
      </c>
    </row>
    <row r="1352" spans="1:13" x14ac:dyDescent="0.2">
      <c r="A1352" s="136" t="s">
        <v>218</v>
      </c>
      <c r="B1352" s="136" t="s">
        <v>335</v>
      </c>
      <c r="C1352" s="592" t="s">
        <v>12433</v>
      </c>
      <c r="D1352" s="590">
        <v>45278</v>
      </c>
      <c r="F1352" s="596">
        <f t="shared" si="79"/>
        <v>38794.995999999999</v>
      </c>
      <c r="G1352" s="584">
        <v>1</v>
      </c>
      <c r="H1352" s="594">
        <f t="shared" si="78"/>
        <v>1</v>
      </c>
      <c r="I1352" s="591">
        <v>38794.995999999999</v>
      </c>
      <c r="J1352" s="590">
        <v>45366</v>
      </c>
      <c r="K1352" s="590" t="s">
        <v>227</v>
      </c>
      <c r="L1352" s="592" t="s">
        <v>12676</v>
      </c>
    </row>
    <row r="1353" spans="1:13" x14ac:dyDescent="0.2">
      <c r="A1353" s="136" t="s">
        <v>218</v>
      </c>
      <c r="B1353" s="136" t="s">
        <v>336</v>
      </c>
      <c r="C1353" s="592" t="s">
        <v>12379</v>
      </c>
      <c r="D1353" s="590">
        <v>45285</v>
      </c>
      <c r="F1353" s="596">
        <f t="shared" si="79"/>
        <v>6637.4440000000004</v>
      </c>
      <c r="G1353" s="584">
        <v>1</v>
      </c>
      <c r="H1353" s="594">
        <f t="shared" si="78"/>
        <v>1</v>
      </c>
      <c r="I1353" s="591">
        <v>6637.4440000000004</v>
      </c>
      <c r="J1353" s="590">
        <v>45366</v>
      </c>
      <c r="K1353" s="590" t="s">
        <v>227</v>
      </c>
      <c r="L1353" s="592" t="s">
        <v>12538</v>
      </c>
    </row>
    <row r="1354" spans="1:13" x14ac:dyDescent="0.2">
      <c r="A1354" s="136" t="s">
        <v>218</v>
      </c>
      <c r="B1354" s="136" t="s">
        <v>2087</v>
      </c>
      <c r="C1354" s="592" t="s">
        <v>12384</v>
      </c>
      <c r="D1354" s="590">
        <v>45285</v>
      </c>
      <c r="F1354" s="596">
        <f t="shared" si="79"/>
        <v>1820.366</v>
      </c>
      <c r="G1354" s="584">
        <v>1</v>
      </c>
      <c r="H1354" s="594">
        <f t="shared" si="78"/>
        <v>1</v>
      </c>
      <c r="I1354" s="591">
        <v>1820.366</v>
      </c>
      <c r="J1354" s="590">
        <v>45371</v>
      </c>
      <c r="K1354" s="590" t="s">
        <v>227</v>
      </c>
      <c r="L1354" s="592" t="s">
        <v>12543</v>
      </c>
    </row>
    <row r="1355" spans="1:13" x14ac:dyDescent="0.2">
      <c r="A1355" s="136" t="s">
        <v>218</v>
      </c>
      <c r="B1355" s="136" t="s">
        <v>7711</v>
      </c>
      <c r="C1355" s="592" t="s">
        <v>8194</v>
      </c>
      <c r="D1355" s="590">
        <v>45261</v>
      </c>
      <c r="F1355" s="596">
        <f t="shared" si="79"/>
        <v>8912.1389999999992</v>
      </c>
      <c r="G1355" s="584">
        <v>1</v>
      </c>
      <c r="H1355" s="594">
        <f t="shared" si="78"/>
        <v>1</v>
      </c>
      <c r="I1355" s="591">
        <v>8912.1389999999992</v>
      </c>
      <c r="J1355" s="590">
        <v>45376</v>
      </c>
      <c r="K1355" s="590" t="s">
        <v>227</v>
      </c>
      <c r="L1355" s="592" t="s">
        <v>8233</v>
      </c>
      <c r="M1355" s="609" t="s">
        <v>8000</v>
      </c>
    </row>
    <row r="1356" spans="1:13" x14ac:dyDescent="0.2">
      <c r="A1356" s="136" t="s">
        <v>218</v>
      </c>
      <c r="B1356" s="136" t="s">
        <v>1313</v>
      </c>
      <c r="C1356" s="592" t="s">
        <v>12357</v>
      </c>
      <c r="D1356" s="590">
        <v>45285</v>
      </c>
      <c r="F1356" s="596">
        <f t="shared" si="79"/>
        <v>2169.6840000000002</v>
      </c>
      <c r="G1356" s="584">
        <v>1</v>
      </c>
      <c r="H1356" s="594">
        <f t="shared" si="78"/>
        <v>1</v>
      </c>
      <c r="I1356" s="591">
        <v>2169.6840000000002</v>
      </c>
      <c r="J1356" s="590">
        <v>45376</v>
      </c>
      <c r="K1356" s="590" t="s">
        <v>227</v>
      </c>
      <c r="L1356" s="592" t="s">
        <v>12682</v>
      </c>
    </row>
    <row r="1357" spans="1:13" x14ac:dyDescent="0.2">
      <c r="A1357" s="136" t="s">
        <v>218</v>
      </c>
      <c r="B1357" s="136" t="s">
        <v>1320</v>
      </c>
      <c r="C1357" s="592" t="s">
        <v>12424</v>
      </c>
      <c r="D1357" s="590">
        <v>45278</v>
      </c>
      <c r="F1357" s="596">
        <f t="shared" si="79"/>
        <v>1355.8050000000001</v>
      </c>
      <c r="G1357" s="584">
        <v>1</v>
      </c>
      <c r="H1357" s="594">
        <f t="shared" si="78"/>
        <v>1</v>
      </c>
      <c r="I1357" s="591">
        <v>1355.8050000000001</v>
      </c>
      <c r="J1357" s="590">
        <v>45387</v>
      </c>
      <c r="K1357" s="590" t="s">
        <v>227</v>
      </c>
      <c r="L1357" s="592" t="s">
        <v>12678</v>
      </c>
    </row>
    <row r="1358" spans="1:13" x14ac:dyDescent="0.2">
      <c r="A1358" s="136" t="s">
        <v>218</v>
      </c>
      <c r="B1358" s="136" t="s">
        <v>1313</v>
      </c>
      <c r="C1358" s="592" t="s">
        <v>12428</v>
      </c>
      <c r="D1358" s="590">
        <v>45278</v>
      </c>
      <c r="F1358" s="596">
        <f t="shared" si="79"/>
        <v>3111.174</v>
      </c>
      <c r="G1358" s="584">
        <v>1</v>
      </c>
      <c r="H1358" s="594">
        <f t="shared" si="78"/>
        <v>1</v>
      </c>
      <c r="I1358" s="591">
        <v>3111.174</v>
      </c>
      <c r="J1358" s="590">
        <v>45392</v>
      </c>
      <c r="K1358" s="590" t="s">
        <v>227</v>
      </c>
      <c r="L1358" s="592" t="s">
        <v>12677</v>
      </c>
    </row>
    <row r="1359" spans="1:13" x14ac:dyDescent="0.2">
      <c r="A1359" s="136" t="s">
        <v>1402</v>
      </c>
      <c r="B1359" s="136" t="s">
        <v>2070</v>
      </c>
      <c r="C1359" s="592" t="s">
        <v>1847</v>
      </c>
      <c r="D1359" s="590">
        <v>45169</v>
      </c>
      <c r="F1359" s="596">
        <f t="shared" si="79"/>
        <v>0</v>
      </c>
      <c r="G1359" s="584">
        <v>0</v>
      </c>
      <c r="H1359" s="594">
        <f t="shared" si="78"/>
        <v>1</v>
      </c>
      <c r="I1359" s="591">
        <v>900</v>
      </c>
      <c r="J1359" s="590">
        <f>+D1359</f>
        <v>45169</v>
      </c>
      <c r="K1359" s="590" t="s">
        <v>227</v>
      </c>
      <c r="L1359" s="592" t="s">
        <v>2116</v>
      </c>
    </row>
    <row r="1360" spans="1:13" x14ac:dyDescent="0.2">
      <c r="A1360" s="136" t="s">
        <v>1402</v>
      </c>
      <c r="B1360" s="136" t="s">
        <v>1226</v>
      </c>
      <c r="C1360" s="592" t="s">
        <v>2537</v>
      </c>
      <c r="D1360" s="590">
        <v>45197</v>
      </c>
      <c r="F1360" s="596">
        <f t="shared" si="79"/>
        <v>0</v>
      </c>
      <c r="G1360" s="584">
        <v>0</v>
      </c>
      <c r="H1360" s="594">
        <f t="shared" si="78"/>
        <v>1</v>
      </c>
      <c r="I1360" s="591">
        <v>369213.09100000001</v>
      </c>
      <c r="J1360" s="590">
        <f>+D1360</f>
        <v>45197</v>
      </c>
      <c r="K1360" s="590" t="s">
        <v>227</v>
      </c>
      <c r="L1360" s="592" t="s">
        <v>2691</v>
      </c>
    </row>
    <row r="1361" spans="1:12" x14ac:dyDescent="0.2">
      <c r="A1361" s="136" t="s">
        <v>1402</v>
      </c>
      <c r="B1361" s="136" t="s">
        <v>320</v>
      </c>
      <c r="C1361" s="592" t="s">
        <v>2491</v>
      </c>
      <c r="D1361" s="590">
        <v>45198</v>
      </c>
      <c r="F1361" s="596">
        <f t="shared" si="79"/>
        <v>0</v>
      </c>
      <c r="G1361" s="584">
        <v>0</v>
      </c>
      <c r="H1361" s="594">
        <f t="shared" si="78"/>
        <v>1</v>
      </c>
      <c r="I1361" s="591">
        <v>172962.054</v>
      </c>
      <c r="J1361" s="590">
        <f>+D1361</f>
        <v>45198</v>
      </c>
      <c r="K1361" s="590" t="s">
        <v>227</v>
      </c>
      <c r="L1361" s="592" t="s">
        <v>2650</v>
      </c>
    </row>
    <row r="1362" spans="1:12" x14ac:dyDescent="0.2">
      <c r="A1362" s="136" t="s">
        <v>1402</v>
      </c>
      <c r="B1362" s="136" t="s">
        <v>320</v>
      </c>
      <c r="C1362" s="592" t="s">
        <v>2490</v>
      </c>
      <c r="D1362" s="590">
        <v>45198</v>
      </c>
      <c r="F1362" s="596">
        <f t="shared" si="79"/>
        <v>0</v>
      </c>
      <c r="G1362" s="584">
        <v>0</v>
      </c>
      <c r="H1362" s="594">
        <f t="shared" si="78"/>
        <v>1</v>
      </c>
      <c r="I1362" s="591">
        <v>55383.504000000001</v>
      </c>
      <c r="J1362" s="590">
        <f>+D1362</f>
        <v>45198</v>
      </c>
      <c r="K1362" s="590" t="s">
        <v>227</v>
      </c>
      <c r="L1362" s="592" t="s">
        <v>2649</v>
      </c>
    </row>
    <row r="1363" spans="1:12" x14ac:dyDescent="0.2">
      <c r="A1363" s="136" t="s">
        <v>1402</v>
      </c>
      <c r="B1363" s="136" t="s">
        <v>2070</v>
      </c>
      <c r="C1363" s="592" t="s">
        <v>2479</v>
      </c>
      <c r="D1363" s="590">
        <v>45201</v>
      </c>
      <c r="F1363" s="596">
        <f t="shared" si="79"/>
        <v>0</v>
      </c>
      <c r="G1363" s="584">
        <v>0</v>
      </c>
      <c r="H1363" s="594">
        <f t="shared" si="78"/>
        <v>1</v>
      </c>
      <c r="I1363" s="591">
        <v>900</v>
      </c>
      <c r="J1363" s="590">
        <f>+D1363</f>
        <v>45201</v>
      </c>
      <c r="K1363" s="590" t="s">
        <v>227</v>
      </c>
      <c r="L1363" s="592" t="s">
        <v>2787</v>
      </c>
    </row>
    <row r="1364" spans="1:12" x14ac:dyDescent="0.2">
      <c r="A1364" s="136" t="s">
        <v>1402</v>
      </c>
      <c r="B1364" s="136" t="s">
        <v>320</v>
      </c>
      <c r="C1364" s="592" t="s">
        <v>7193</v>
      </c>
      <c r="D1364" s="590">
        <v>45212</v>
      </c>
      <c r="F1364" s="596">
        <f t="shared" si="79"/>
        <v>0</v>
      </c>
      <c r="G1364" s="584">
        <v>0</v>
      </c>
      <c r="H1364" s="594">
        <f t="shared" si="78"/>
        <v>1</v>
      </c>
      <c r="I1364" s="591">
        <v>89242.198999999993</v>
      </c>
      <c r="J1364" s="590">
        <v>45214</v>
      </c>
      <c r="K1364" s="590" t="s">
        <v>227</v>
      </c>
      <c r="L1364" s="592" t="s">
        <v>7259</v>
      </c>
    </row>
    <row r="1365" spans="1:12" x14ac:dyDescent="0.2">
      <c r="A1365" s="136" t="s">
        <v>1402</v>
      </c>
      <c r="B1365" s="136" t="s">
        <v>320</v>
      </c>
      <c r="C1365" s="592" t="s">
        <v>7192</v>
      </c>
      <c r="D1365" s="590">
        <v>45212</v>
      </c>
      <c r="F1365" s="596">
        <f t="shared" si="79"/>
        <v>0</v>
      </c>
      <c r="G1365" s="584">
        <v>0</v>
      </c>
      <c r="H1365" s="594">
        <f t="shared" si="78"/>
        <v>1</v>
      </c>
      <c r="I1365" s="591">
        <v>53140.618000000002</v>
      </c>
      <c r="J1365" s="590">
        <v>45214</v>
      </c>
      <c r="K1365" s="590" t="s">
        <v>227</v>
      </c>
      <c r="L1365" s="592" t="s">
        <v>7258</v>
      </c>
    </row>
    <row r="1366" spans="1:12" x14ac:dyDescent="0.2">
      <c r="A1366" s="136" t="s">
        <v>1402</v>
      </c>
      <c r="B1366" s="136" t="s">
        <v>320</v>
      </c>
      <c r="C1366" s="592" t="s">
        <v>7191</v>
      </c>
      <c r="D1366" s="590">
        <v>45212</v>
      </c>
      <c r="F1366" s="596">
        <f t="shared" si="79"/>
        <v>0</v>
      </c>
      <c r="G1366" s="584">
        <v>0</v>
      </c>
      <c r="H1366" s="594">
        <f t="shared" si="78"/>
        <v>1</v>
      </c>
      <c r="I1366" s="591">
        <v>9897.3080000000009</v>
      </c>
      <c r="J1366" s="590">
        <v>45214</v>
      </c>
      <c r="K1366" s="590" t="s">
        <v>227</v>
      </c>
      <c r="L1366" s="592" t="s">
        <v>7257</v>
      </c>
    </row>
    <row r="1367" spans="1:12" x14ac:dyDescent="0.2">
      <c r="A1367" s="136" t="s">
        <v>1402</v>
      </c>
      <c r="B1367" s="136" t="s">
        <v>320</v>
      </c>
      <c r="C1367" s="592" t="s">
        <v>7190</v>
      </c>
      <c r="D1367" s="590">
        <v>45212</v>
      </c>
      <c r="F1367" s="596">
        <f t="shared" si="79"/>
        <v>0</v>
      </c>
      <c r="G1367" s="584">
        <v>0</v>
      </c>
      <c r="H1367" s="594">
        <f t="shared" si="78"/>
        <v>1</v>
      </c>
      <c r="I1367" s="591">
        <v>9818.1550000000007</v>
      </c>
      <c r="J1367" s="590">
        <v>45214</v>
      </c>
      <c r="K1367" s="590" t="s">
        <v>227</v>
      </c>
      <c r="L1367" s="592" t="s">
        <v>7256</v>
      </c>
    </row>
    <row r="1368" spans="1:12" x14ac:dyDescent="0.2">
      <c r="A1368" s="136" t="s">
        <v>1402</v>
      </c>
      <c r="B1368" s="136" t="s">
        <v>320</v>
      </c>
      <c r="C1368" s="592" t="s">
        <v>7189</v>
      </c>
      <c r="D1368" s="590">
        <v>45212</v>
      </c>
      <c r="F1368" s="596">
        <f t="shared" si="79"/>
        <v>0</v>
      </c>
      <c r="G1368" s="584">
        <v>0</v>
      </c>
      <c r="H1368" s="594">
        <f t="shared" si="78"/>
        <v>1</v>
      </c>
      <c r="I1368" s="591">
        <v>3507.8049999999998</v>
      </c>
      <c r="J1368" s="590">
        <v>45214</v>
      </c>
      <c r="K1368" s="590" t="s">
        <v>227</v>
      </c>
      <c r="L1368" s="592" t="s">
        <v>7255</v>
      </c>
    </row>
    <row r="1369" spans="1:12" x14ac:dyDescent="0.2">
      <c r="A1369" s="136" t="s">
        <v>1402</v>
      </c>
      <c r="B1369" s="136" t="s">
        <v>320</v>
      </c>
      <c r="C1369" s="592" t="s">
        <v>7183</v>
      </c>
      <c r="D1369" s="590">
        <v>45212</v>
      </c>
      <c r="F1369" s="596">
        <f t="shared" si="79"/>
        <v>0</v>
      </c>
      <c r="G1369" s="584">
        <v>0</v>
      </c>
      <c r="H1369" s="594">
        <f t="shared" si="78"/>
        <v>1</v>
      </c>
      <c r="I1369" s="591">
        <v>700000</v>
      </c>
      <c r="J1369" s="590">
        <f>+D1369</f>
        <v>45212</v>
      </c>
      <c r="K1369" s="590" t="s">
        <v>227</v>
      </c>
      <c r="L1369" s="592" t="s">
        <v>7250</v>
      </c>
    </row>
    <row r="1370" spans="1:12" x14ac:dyDescent="0.2">
      <c r="A1370" s="136" t="s">
        <v>1402</v>
      </c>
      <c r="B1370" s="136" t="s">
        <v>320</v>
      </c>
      <c r="C1370" s="592" t="s">
        <v>7610</v>
      </c>
      <c r="D1370" s="590">
        <v>45230</v>
      </c>
      <c r="F1370" s="596">
        <f t="shared" si="79"/>
        <v>0</v>
      </c>
      <c r="G1370" s="584">
        <v>0</v>
      </c>
      <c r="H1370" s="594">
        <f t="shared" si="78"/>
        <v>1</v>
      </c>
      <c r="I1370" s="591">
        <v>55874.366999999998</v>
      </c>
      <c r="J1370" s="590">
        <f>D1370</f>
        <v>45230</v>
      </c>
      <c r="K1370" s="590" t="s">
        <v>227</v>
      </c>
      <c r="L1370" s="592" t="s">
        <v>7681</v>
      </c>
    </row>
    <row r="1371" spans="1:12" x14ac:dyDescent="0.2">
      <c r="A1371" s="136" t="s">
        <v>1402</v>
      </c>
      <c r="B1371" s="136" t="s">
        <v>320</v>
      </c>
      <c r="C1371" s="592" t="s">
        <v>7609</v>
      </c>
      <c r="D1371" s="590">
        <v>45230</v>
      </c>
      <c r="F1371" s="596">
        <f t="shared" si="79"/>
        <v>0</v>
      </c>
      <c r="G1371" s="584">
        <v>0</v>
      </c>
      <c r="H1371" s="594">
        <f t="shared" si="78"/>
        <v>1</v>
      </c>
      <c r="I1371" s="591">
        <v>190416.40100000001</v>
      </c>
      <c r="J1371" s="590">
        <f>D1371</f>
        <v>45230</v>
      </c>
      <c r="K1371" s="590" t="s">
        <v>227</v>
      </c>
      <c r="L1371" s="592" t="s">
        <v>7680</v>
      </c>
    </row>
    <row r="1372" spans="1:12" x14ac:dyDescent="0.2">
      <c r="A1372" s="136" t="s">
        <v>1402</v>
      </c>
      <c r="B1372" s="136" t="s">
        <v>1226</v>
      </c>
      <c r="C1372" s="592" t="s">
        <v>7608</v>
      </c>
      <c r="D1372" s="590">
        <v>45230</v>
      </c>
      <c r="F1372" s="596">
        <f t="shared" si="79"/>
        <v>0</v>
      </c>
      <c r="G1372" s="584">
        <v>0</v>
      </c>
      <c r="H1372" s="594">
        <f t="shared" si="78"/>
        <v>1</v>
      </c>
      <c r="I1372" s="591">
        <v>368639.05499999999</v>
      </c>
      <c r="J1372" s="590">
        <f>D1372</f>
        <v>45230</v>
      </c>
      <c r="K1372" s="590" t="s">
        <v>227</v>
      </c>
      <c r="L1372" s="592" t="s">
        <v>7679</v>
      </c>
    </row>
    <row r="1373" spans="1:12" x14ac:dyDescent="0.2">
      <c r="A1373" s="136" t="s">
        <v>1402</v>
      </c>
      <c r="B1373" s="136" t="s">
        <v>320</v>
      </c>
      <c r="C1373" s="592" t="s">
        <v>7572</v>
      </c>
      <c r="D1373" s="590">
        <v>45233</v>
      </c>
      <c r="F1373" s="596">
        <f t="shared" si="79"/>
        <v>0</v>
      </c>
      <c r="G1373" s="584">
        <v>0</v>
      </c>
      <c r="H1373" s="594">
        <f t="shared" si="78"/>
        <v>1</v>
      </c>
      <c r="I1373" s="591">
        <v>2000</v>
      </c>
      <c r="J1373" s="590">
        <f>D1373</f>
        <v>45233</v>
      </c>
      <c r="K1373" s="590" t="s">
        <v>227</v>
      </c>
      <c r="L1373" s="592" t="s">
        <v>7718</v>
      </c>
    </row>
    <row r="1374" spans="1:12" x14ac:dyDescent="0.2">
      <c r="A1374" s="136" t="s">
        <v>1402</v>
      </c>
      <c r="B1374" s="136" t="s">
        <v>2070</v>
      </c>
      <c r="C1374" s="592" t="s">
        <v>7571</v>
      </c>
      <c r="D1374" s="590">
        <v>45233</v>
      </c>
      <c r="F1374" s="596">
        <f t="shared" si="79"/>
        <v>0</v>
      </c>
      <c r="G1374" s="584">
        <v>0</v>
      </c>
      <c r="H1374" s="594">
        <f t="shared" si="78"/>
        <v>1</v>
      </c>
      <c r="I1374" s="591">
        <v>900</v>
      </c>
      <c r="J1374" s="590">
        <f>D1374</f>
        <v>45233</v>
      </c>
      <c r="K1374" s="590" t="s">
        <v>227</v>
      </c>
      <c r="L1374" s="592" t="s">
        <v>7719</v>
      </c>
    </row>
    <row r="1375" spans="1:12" x14ac:dyDescent="0.2">
      <c r="A1375" s="136" t="s">
        <v>1402</v>
      </c>
      <c r="B1375" s="136" t="s">
        <v>385</v>
      </c>
      <c r="C1375" s="592" t="s">
        <v>7883</v>
      </c>
      <c r="D1375" s="590">
        <v>45246</v>
      </c>
      <c r="F1375" s="596">
        <f t="shared" si="79"/>
        <v>0</v>
      </c>
      <c r="G1375" s="584">
        <v>0</v>
      </c>
      <c r="H1375" s="594">
        <f t="shared" si="78"/>
        <v>1</v>
      </c>
      <c r="I1375" s="591">
        <v>5771.5</v>
      </c>
      <c r="J1375" s="590">
        <f t="shared" ref="J1375:J1380" si="80">+D1375</f>
        <v>45246</v>
      </c>
      <c r="K1375" s="590" t="s">
        <v>227</v>
      </c>
      <c r="L1375" s="592" t="s">
        <v>7951</v>
      </c>
    </row>
    <row r="1376" spans="1:12" x14ac:dyDescent="0.2">
      <c r="A1376" s="136" t="s">
        <v>1402</v>
      </c>
      <c r="B1376" s="136" t="s">
        <v>1226</v>
      </c>
      <c r="C1376" s="592" t="s">
        <v>8079</v>
      </c>
      <c r="D1376" s="590">
        <v>45251</v>
      </c>
      <c r="F1376" s="596">
        <f t="shared" si="79"/>
        <v>0</v>
      </c>
      <c r="G1376" s="584">
        <v>0</v>
      </c>
      <c r="H1376" s="594">
        <f t="shared" si="78"/>
        <v>1</v>
      </c>
      <c r="I1376" s="591">
        <v>396903.04300000001</v>
      </c>
      <c r="J1376" s="590">
        <f t="shared" si="80"/>
        <v>45251</v>
      </c>
      <c r="K1376" s="590" t="s">
        <v>227</v>
      </c>
      <c r="L1376" s="592" t="s">
        <v>8144</v>
      </c>
    </row>
    <row r="1377" spans="1:12" x14ac:dyDescent="0.2">
      <c r="A1377" s="136" t="s">
        <v>1402</v>
      </c>
      <c r="B1377" s="136" t="s">
        <v>320</v>
      </c>
      <c r="C1377" s="592" t="s">
        <v>8042</v>
      </c>
      <c r="D1377" s="590">
        <v>45253</v>
      </c>
      <c r="F1377" s="596">
        <f t="shared" si="79"/>
        <v>0</v>
      </c>
      <c r="G1377" s="584">
        <v>0</v>
      </c>
      <c r="H1377" s="594">
        <f t="shared" si="78"/>
        <v>1</v>
      </c>
      <c r="I1377" s="591">
        <v>500</v>
      </c>
      <c r="J1377" s="590">
        <f t="shared" si="80"/>
        <v>45253</v>
      </c>
      <c r="K1377" s="590" t="s">
        <v>227</v>
      </c>
      <c r="L1377" s="592" t="s">
        <v>8167</v>
      </c>
    </row>
    <row r="1378" spans="1:12" x14ac:dyDescent="0.2">
      <c r="A1378" s="136" t="s">
        <v>1402</v>
      </c>
      <c r="B1378" s="136" t="s">
        <v>2070</v>
      </c>
      <c r="C1378" s="592" t="s">
        <v>8001</v>
      </c>
      <c r="D1378" s="590">
        <v>45253</v>
      </c>
      <c r="F1378" s="596">
        <f t="shared" si="79"/>
        <v>0</v>
      </c>
      <c r="G1378" s="584">
        <v>0</v>
      </c>
      <c r="H1378" s="594">
        <f t="shared" si="78"/>
        <v>1</v>
      </c>
      <c r="I1378" s="591">
        <v>900</v>
      </c>
      <c r="J1378" s="590">
        <f t="shared" si="80"/>
        <v>45253</v>
      </c>
      <c r="K1378" s="590" t="s">
        <v>227</v>
      </c>
      <c r="L1378" s="592" t="s">
        <v>8168</v>
      </c>
    </row>
    <row r="1379" spans="1:12" x14ac:dyDescent="0.2">
      <c r="A1379" s="136" t="s">
        <v>1402</v>
      </c>
      <c r="B1379" s="136" t="s">
        <v>320</v>
      </c>
      <c r="C1379" s="592" t="s">
        <v>8205</v>
      </c>
      <c r="D1379" s="590">
        <v>45260</v>
      </c>
      <c r="F1379" s="596">
        <f t="shared" si="79"/>
        <v>0</v>
      </c>
      <c r="G1379" s="584">
        <v>0</v>
      </c>
      <c r="H1379" s="594">
        <f t="shared" si="78"/>
        <v>1</v>
      </c>
      <c r="I1379" s="591">
        <v>184552.329</v>
      </c>
      <c r="J1379" s="590">
        <f t="shared" si="80"/>
        <v>45260</v>
      </c>
      <c r="K1379" s="590" t="s">
        <v>227</v>
      </c>
      <c r="L1379" s="592" t="s">
        <v>8243</v>
      </c>
    </row>
    <row r="1380" spans="1:12" x14ac:dyDescent="0.2">
      <c r="A1380" s="136" t="s">
        <v>1402</v>
      </c>
      <c r="B1380" s="136" t="s">
        <v>320</v>
      </c>
      <c r="C1380" s="592" t="s">
        <v>8204</v>
      </c>
      <c r="D1380" s="590">
        <v>45260</v>
      </c>
      <c r="F1380" s="596">
        <f t="shared" si="79"/>
        <v>0</v>
      </c>
      <c r="G1380" s="584">
        <v>0</v>
      </c>
      <c r="H1380" s="594">
        <f t="shared" si="78"/>
        <v>1</v>
      </c>
      <c r="I1380" s="591">
        <v>51623.796999999999</v>
      </c>
      <c r="J1380" s="590">
        <f t="shared" si="80"/>
        <v>45260</v>
      </c>
      <c r="K1380" s="590" t="s">
        <v>227</v>
      </c>
      <c r="L1380" s="592" t="s">
        <v>8242</v>
      </c>
    </row>
    <row r="1381" spans="1:12" x14ac:dyDescent="0.2">
      <c r="A1381" s="136" t="s">
        <v>1402</v>
      </c>
      <c r="B1381" s="136" t="s">
        <v>385</v>
      </c>
      <c r="C1381" s="592" t="s">
        <v>11837</v>
      </c>
      <c r="D1381" s="590">
        <v>45266</v>
      </c>
      <c r="F1381" s="596">
        <f t="shared" si="79"/>
        <v>0</v>
      </c>
      <c r="G1381" s="584">
        <v>0</v>
      </c>
      <c r="H1381" s="594">
        <f t="shared" si="78"/>
        <v>1</v>
      </c>
      <c r="I1381" s="591">
        <v>2860</v>
      </c>
      <c r="J1381" s="590">
        <f t="shared" ref="J1381:J1388" si="81">D1381</f>
        <v>45266</v>
      </c>
      <c r="K1381" s="590" t="s">
        <v>227</v>
      </c>
      <c r="L1381" s="592" t="s">
        <v>11902</v>
      </c>
    </row>
    <row r="1382" spans="1:12" x14ac:dyDescent="0.2">
      <c r="A1382" s="136" t="s">
        <v>1402</v>
      </c>
      <c r="B1382" s="136" t="s">
        <v>1226</v>
      </c>
      <c r="C1382" s="592" t="s">
        <v>11907</v>
      </c>
      <c r="D1382" s="590">
        <v>45268</v>
      </c>
      <c r="F1382" s="596">
        <f t="shared" si="79"/>
        <v>0</v>
      </c>
      <c r="G1382" s="584">
        <v>0</v>
      </c>
      <c r="H1382" s="594">
        <f t="shared" si="78"/>
        <v>1</v>
      </c>
      <c r="I1382" s="591">
        <v>25845.423999999999</v>
      </c>
      <c r="J1382" s="590">
        <f t="shared" si="81"/>
        <v>45268</v>
      </c>
      <c r="K1382" s="590" t="s">
        <v>227</v>
      </c>
      <c r="L1382" s="592" t="s">
        <v>11912</v>
      </c>
    </row>
    <row r="1383" spans="1:12" x14ac:dyDescent="0.2">
      <c r="A1383" s="136" t="s">
        <v>1402</v>
      </c>
      <c r="B1383" s="136" t="s">
        <v>1226</v>
      </c>
      <c r="C1383" s="592" t="s">
        <v>11906</v>
      </c>
      <c r="D1383" s="590">
        <v>45268</v>
      </c>
      <c r="F1383" s="596">
        <f t="shared" si="79"/>
        <v>0</v>
      </c>
      <c r="G1383" s="584">
        <v>0</v>
      </c>
      <c r="H1383" s="594">
        <f t="shared" si="78"/>
        <v>1</v>
      </c>
      <c r="I1383" s="591">
        <v>3070.931</v>
      </c>
      <c r="J1383" s="590">
        <f t="shared" si="81"/>
        <v>45268</v>
      </c>
      <c r="K1383" s="590" t="s">
        <v>227</v>
      </c>
      <c r="L1383" s="592" t="s">
        <v>11911</v>
      </c>
    </row>
    <row r="1384" spans="1:12" x14ac:dyDescent="0.2">
      <c r="A1384" s="136" t="s">
        <v>1402</v>
      </c>
      <c r="B1384" s="136" t="s">
        <v>1226</v>
      </c>
      <c r="C1384" s="592" t="s">
        <v>11905</v>
      </c>
      <c r="D1384" s="590">
        <v>45268</v>
      </c>
      <c r="F1384" s="596">
        <f t="shared" si="79"/>
        <v>0</v>
      </c>
      <c r="G1384" s="584">
        <v>0</v>
      </c>
      <c r="H1384" s="594">
        <f t="shared" si="78"/>
        <v>1</v>
      </c>
      <c r="I1384" s="591">
        <v>40</v>
      </c>
      <c r="J1384" s="590">
        <f t="shared" si="81"/>
        <v>45268</v>
      </c>
      <c r="K1384" s="590" t="s">
        <v>227</v>
      </c>
      <c r="L1384" s="592" t="s">
        <v>11910</v>
      </c>
    </row>
    <row r="1385" spans="1:12" x14ac:dyDescent="0.2">
      <c r="A1385" s="136" t="s">
        <v>1402</v>
      </c>
      <c r="B1385" s="136" t="s">
        <v>1226</v>
      </c>
      <c r="C1385" s="592" t="s">
        <v>11904</v>
      </c>
      <c r="D1385" s="590">
        <v>45268</v>
      </c>
      <c r="F1385" s="596">
        <f t="shared" si="79"/>
        <v>0</v>
      </c>
      <c r="G1385" s="584">
        <v>0</v>
      </c>
      <c r="H1385" s="594">
        <f t="shared" si="78"/>
        <v>1</v>
      </c>
      <c r="I1385" s="591">
        <v>40</v>
      </c>
      <c r="J1385" s="590">
        <f t="shared" si="81"/>
        <v>45268</v>
      </c>
      <c r="K1385" s="590" t="s">
        <v>227</v>
      </c>
      <c r="L1385" s="592" t="s">
        <v>11909</v>
      </c>
    </row>
    <row r="1386" spans="1:12" x14ac:dyDescent="0.2">
      <c r="A1386" s="136" t="s">
        <v>1402</v>
      </c>
      <c r="B1386" s="136" t="s">
        <v>12656</v>
      </c>
      <c r="C1386" s="592" t="s">
        <v>12355</v>
      </c>
      <c r="D1386" s="590">
        <v>45285</v>
      </c>
      <c r="F1386" s="596">
        <f t="shared" si="79"/>
        <v>0</v>
      </c>
      <c r="G1386" s="584">
        <v>0</v>
      </c>
      <c r="H1386" s="594">
        <f t="shared" si="78"/>
        <v>1</v>
      </c>
      <c r="I1386" s="591">
        <v>8285.7630000000008</v>
      </c>
      <c r="J1386" s="590">
        <f t="shared" si="81"/>
        <v>45285</v>
      </c>
      <c r="K1386" s="590" t="s">
        <v>227</v>
      </c>
      <c r="L1386" s="592" t="s">
        <v>12517</v>
      </c>
    </row>
    <row r="1387" spans="1:12" x14ac:dyDescent="0.2">
      <c r="A1387" s="136" t="s">
        <v>1402</v>
      </c>
      <c r="B1387" s="136" t="s">
        <v>12659</v>
      </c>
      <c r="C1387" s="592" t="s">
        <v>12387</v>
      </c>
      <c r="D1387" s="590">
        <v>45285</v>
      </c>
      <c r="F1387" s="596">
        <f t="shared" si="79"/>
        <v>0</v>
      </c>
      <c r="G1387" s="584">
        <v>0</v>
      </c>
      <c r="H1387" s="594">
        <f t="shared" si="78"/>
        <v>1</v>
      </c>
      <c r="I1387" s="591">
        <v>5780.4219999999996</v>
      </c>
      <c r="J1387" s="590">
        <f t="shared" si="81"/>
        <v>45285</v>
      </c>
      <c r="K1387" s="590" t="s">
        <v>227</v>
      </c>
      <c r="L1387" s="592" t="s">
        <v>12684</v>
      </c>
    </row>
    <row r="1388" spans="1:12" x14ac:dyDescent="0.2">
      <c r="A1388" s="136" t="s">
        <v>1402</v>
      </c>
      <c r="B1388" s="136" t="s">
        <v>12655</v>
      </c>
      <c r="C1388" s="592" t="s">
        <v>12353</v>
      </c>
      <c r="D1388" s="590">
        <v>45286</v>
      </c>
      <c r="F1388" s="596">
        <f t="shared" si="79"/>
        <v>0</v>
      </c>
      <c r="G1388" s="584">
        <v>0</v>
      </c>
      <c r="H1388" s="594">
        <f t="shared" si="78"/>
        <v>1</v>
      </c>
      <c r="I1388" s="591">
        <v>477</v>
      </c>
      <c r="J1388" s="590">
        <f t="shared" si="81"/>
        <v>45286</v>
      </c>
      <c r="K1388" s="590" t="s">
        <v>227</v>
      </c>
      <c r="L1388" s="592" t="s">
        <v>12515</v>
      </c>
    </row>
    <row r="1389" spans="1:12" ht="15" x14ac:dyDescent="0.25">
      <c r="A1389" t="s">
        <v>1357</v>
      </c>
      <c r="B1389" t="s">
        <v>320</v>
      </c>
      <c r="C1389" s="154" t="s">
        <v>12805</v>
      </c>
      <c r="D1389" s="31">
        <v>45294</v>
      </c>
      <c r="F1389" s="596">
        <f t="shared" si="79"/>
        <v>2323.0010000000002</v>
      </c>
      <c r="G1389" s="584">
        <v>1</v>
      </c>
      <c r="H1389" s="594">
        <f t="shared" si="78"/>
        <v>1</v>
      </c>
      <c r="I1389" s="13">
        <v>2323.0010000000002</v>
      </c>
      <c r="K1389" s="590" t="s">
        <v>227</v>
      </c>
      <c r="L1389" s="154" t="s">
        <v>12928</v>
      </c>
    </row>
    <row r="1390" spans="1:12" ht="15" x14ac:dyDescent="0.25">
      <c r="A1390" t="s">
        <v>1357</v>
      </c>
      <c r="B1390" t="s">
        <v>320</v>
      </c>
      <c r="C1390" s="154" t="s">
        <v>12804</v>
      </c>
      <c r="D1390" s="31">
        <v>45294</v>
      </c>
      <c r="F1390" s="596">
        <f t="shared" si="79"/>
        <v>1145.9590000000001</v>
      </c>
      <c r="G1390" s="584">
        <v>1</v>
      </c>
      <c r="H1390" s="594">
        <f t="shared" si="78"/>
        <v>1</v>
      </c>
      <c r="I1390" s="13">
        <v>1145.9590000000001</v>
      </c>
      <c r="K1390" s="590" t="s">
        <v>227</v>
      </c>
      <c r="L1390" s="154" t="s">
        <v>12927</v>
      </c>
    </row>
    <row r="1391" spans="1:12" ht="15" x14ac:dyDescent="0.25">
      <c r="A1391" t="s">
        <v>1357</v>
      </c>
      <c r="B1391" t="s">
        <v>320</v>
      </c>
      <c r="C1391" s="154" t="s">
        <v>12803</v>
      </c>
      <c r="D1391" s="31">
        <v>45294</v>
      </c>
      <c r="F1391" s="596">
        <f t="shared" si="79"/>
        <v>12010.239</v>
      </c>
      <c r="G1391" s="584">
        <v>1</v>
      </c>
      <c r="H1391" s="594">
        <f t="shared" si="78"/>
        <v>1</v>
      </c>
      <c r="I1391" s="13">
        <v>12010.239</v>
      </c>
      <c r="K1391" s="590" t="s">
        <v>227</v>
      </c>
      <c r="L1391" s="154" t="s">
        <v>12926</v>
      </c>
    </row>
    <row r="1392" spans="1:12" ht="15" x14ac:dyDescent="0.25">
      <c r="A1392" t="s">
        <v>1357</v>
      </c>
      <c r="B1392" t="s">
        <v>320</v>
      </c>
      <c r="C1392" s="154" t="s">
        <v>12802</v>
      </c>
      <c r="D1392" s="31">
        <v>45294</v>
      </c>
      <c r="F1392" s="596">
        <f t="shared" si="79"/>
        <v>644.31100000000004</v>
      </c>
      <c r="G1392" s="584">
        <v>1</v>
      </c>
      <c r="H1392" s="594">
        <f t="shared" si="78"/>
        <v>1</v>
      </c>
      <c r="I1392" s="13">
        <v>644.31100000000004</v>
      </c>
      <c r="K1392" s="590" t="s">
        <v>227</v>
      </c>
      <c r="L1392" s="154" t="s">
        <v>12925</v>
      </c>
    </row>
    <row r="1393" spans="1:12" ht="15" x14ac:dyDescent="0.25">
      <c r="A1393" t="s">
        <v>1357</v>
      </c>
      <c r="B1393" t="s">
        <v>320</v>
      </c>
      <c r="C1393" s="154" t="s">
        <v>12801</v>
      </c>
      <c r="D1393" s="31">
        <v>45294</v>
      </c>
      <c r="F1393" s="596">
        <f t="shared" si="79"/>
        <v>1187.2270000000001</v>
      </c>
      <c r="G1393" s="584">
        <v>1</v>
      </c>
      <c r="H1393" s="594">
        <f t="shared" si="78"/>
        <v>1</v>
      </c>
      <c r="I1393" s="13">
        <v>1187.2270000000001</v>
      </c>
      <c r="K1393" s="590" t="s">
        <v>227</v>
      </c>
      <c r="L1393" s="154" t="s">
        <v>12924</v>
      </c>
    </row>
    <row r="1394" spans="1:12" ht="15" x14ac:dyDescent="0.25">
      <c r="A1394" t="s">
        <v>1357</v>
      </c>
      <c r="B1394" t="s">
        <v>320</v>
      </c>
      <c r="C1394" s="154" t="s">
        <v>12800</v>
      </c>
      <c r="D1394" s="31">
        <v>45294</v>
      </c>
      <c r="F1394" s="596">
        <f t="shared" si="79"/>
        <v>534.52599999999995</v>
      </c>
      <c r="G1394" s="584">
        <v>1</v>
      </c>
      <c r="H1394" s="594">
        <f t="shared" si="78"/>
        <v>1</v>
      </c>
      <c r="I1394" s="13">
        <v>534.52599999999995</v>
      </c>
      <c r="K1394" s="590" t="s">
        <v>227</v>
      </c>
      <c r="L1394" s="154" t="s">
        <v>12923</v>
      </c>
    </row>
    <row r="1395" spans="1:12" ht="15" x14ac:dyDescent="0.25">
      <c r="A1395" t="s">
        <v>1357</v>
      </c>
      <c r="B1395" t="s">
        <v>320</v>
      </c>
      <c r="C1395" s="154" t="s">
        <v>12799</v>
      </c>
      <c r="D1395" s="31">
        <v>45294</v>
      </c>
      <c r="F1395" s="596">
        <f t="shared" si="79"/>
        <v>416.56599999999997</v>
      </c>
      <c r="G1395" s="584">
        <v>1</v>
      </c>
      <c r="H1395" s="594">
        <f t="shared" si="78"/>
        <v>1</v>
      </c>
      <c r="I1395" s="13">
        <v>416.56599999999997</v>
      </c>
      <c r="K1395" s="590" t="s">
        <v>227</v>
      </c>
      <c r="L1395" s="154" t="s">
        <v>12922</v>
      </c>
    </row>
    <row r="1396" spans="1:12" ht="15" x14ac:dyDescent="0.25">
      <c r="A1396" t="s">
        <v>1357</v>
      </c>
      <c r="B1396" t="s">
        <v>385</v>
      </c>
      <c r="C1396" s="154" t="s">
        <v>12798</v>
      </c>
      <c r="D1396" s="31">
        <v>45294</v>
      </c>
      <c r="F1396" s="596">
        <f t="shared" si="79"/>
        <v>150</v>
      </c>
      <c r="G1396" s="584">
        <v>1</v>
      </c>
      <c r="H1396" s="594">
        <f t="shared" si="78"/>
        <v>1</v>
      </c>
      <c r="I1396" s="13">
        <v>150</v>
      </c>
      <c r="K1396" s="590" t="s">
        <v>227</v>
      </c>
      <c r="L1396" s="154" t="s">
        <v>12921</v>
      </c>
    </row>
    <row r="1397" spans="1:12" ht="15" x14ac:dyDescent="0.25">
      <c r="A1397" t="s">
        <v>1357</v>
      </c>
      <c r="B1397" t="s">
        <v>1521</v>
      </c>
      <c r="C1397" s="154" t="s">
        <v>12797</v>
      </c>
      <c r="D1397" s="31">
        <v>45294</v>
      </c>
      <c r="F1397" s="596">
        <f t="shared" si="79"/>
        <v>10212</v>
      </c>
      <c r="G1397" s="584">
        <v>1</v>
      </c>
      <c r="H1397" s="594">
        <f t="shared" si="78"/>
        <v>1</v>
      </c>
      <c r="I1397" s="13">
        <v>10212</v>
      </c>
      <c r="K1397" s="590" t="s">
        <v>227</v>
      </c>
      <c r="L1397" s="154" t="s">
        <v>12920</v>
      </c>
    </row>
    <row r="1398" spans="1:12" ht="15" x14ac:dyDescent="0.25">
      <c r="A1398" t="s">
        <v>1357</v>
      </c>
      <c r="B1398" t="s">
        <v>602</v>
      </c>
      <c r="C1398" s="154" t="s">
        <v>12796</v>
      </c>
      <c r="D1398" s="31">
        <v>45294</v>
      </c>
      <c r="F1398" s="596">
        <f t="shared" si="79"/>
        <v>53592.995000000003</v>
      </c>
      <c r="G1398" s="584">
        <v>1</v>
      </c>
      <c r="H1398" s="594">
        <f t="shared" si="78"/>
        <v>1</v>
      </c>
      <c r="I1398" s="13">
        <v>53592.995000000003</v>
      </c>
      <c r="K1398" s="590" t="s">
        <v>227</v>
      </c>
      <c r="L1398" s="154" t="s">
        <v>12919</v>
      </c>
    </row>
    <row r="1399" spans="1:12" ht="15" x14ac:dyDescent="0.25">
      <c r="A1399" t="s">
        <v>1357</v>
      </c>
      <c r="B1399" t="s">
        <v>8149</v>
      </c>
      <c r="C1399" s="154" t="s">
        <v>12795</v>
      </c>
      <c r="D1399" s="31">
        <v>45294</v>
      </c>
      <c r="F1399" s="596">
        <f t="shared" si="79"/>
        <v>36130.961000000003</v>
      </c>
      <c r="G1399" s="584">
        <v>1</v>
      </c>
      <c r="H1399" s="594">
        <f t="shared" si="78"/>
        <v>1</v>
      </c>
      <c r="I1399" s="13">
        <v>36130.961000000003</v>
      </c>
      <c r="K1399" s="590" t="s">
        <v>227</v>
      </c>
      <c r="L1399" s="154" t="s">
        <v>12918</v>
      </c>
    </row>
    <row r="1400" spans="1:12" ht="15" x14ac:dyDescent="0.25">
      <c r="A1400" t="s">
        <v>1357</v>
      </c>
      <c r="B1400" t="s">
        <v>2078</v>
      </c>
      <c r="C1400" s="154" t="s">
        <v>12794</v>
      </c>
      <c r="D1400" s="31">
        <v>45295</v>
      </c>
      <c r="F1400" s="596">
        <f t="shared" si="79"/>
        <v>808.15300000000002</v>
      </c>
      <c r="G1400" s="584">
        <v>1</v>
      </c>
      <c r="H1400" s="594">
        <f t="shared" ref="H1400:H1463" si="82">IF(E1400="",1,0)</f>
        <v>1</v>
      </c>
      <c r="I1400" s="13">
        <v>808.15300000000002</v>
      </c>
      <c r="K1400" s="590" t="s">
        <v>227</v>
      </c>
      <c r="L1400" s="154" t="s">
        <v>12917</v>
      </c>
    </row>
    <row r="1401" spans="1:12" ht="15" x14ac:dyDescent="0.25">
      <c r="A1401" t="s">
        <v>1357</v>
      </c>
      <c r="B1401" t="s">
        <v>2079</v>
      </c>
      <c r="C1401" s="154" t="s">
        <v>12793</v>
      </c>
      <c r="D1401" s="31">
        <v>45295</v>
      </c>
      <c r="F1401" s="596">
        <f t="shared" si="79"/>
        <v>1381.252</v>
      </c>
      <c r="G1401" s="584">
        <v>1</v>
      </c>
      <c r="H1401" s="594">
        <f t="shared" si="82"/>
        <v>1</v>
      </c>
      <c r="I1401" s="13">
        <v>1381.252</v>
      </c>
      <c r="K1401" s="590" t="s">
        <v>227</v>
      </c>
      <c r="L1401" s="154" t="s">
        <v>12916</v>
      </c>
    </row>
    <row r="1402" spans="1:12" ht="15" x14ac:dyDescent="0.25">
      <c r="A1402" t="s">
        <v>1357</v>
      </c>
      <c r="B1402" t="s">
        <v>2732</v>
      </c>
      <c r="C1402" s="154" t="s">
        <v>12792</v>
      </c>
      <c r="D1402" s="31">
        <v>45295</v>
      </c>
      <c r="F1402" s="596">
        <f t="shared" si="79"/>
        <v>440.99799999999999</v>
      </c>
      <c r="G1402" s="584">
        <v>1</v>
      </c>
      <c r="H1402" s="594">
        <f t="shared" si="82"/>
        <v>1</v>
      </c>
      <c r="I1402" s="13">
        <v>440.99799999999999</v>
      </c>
      <c r="K1402" s="590" t="s">
        <v>227</v>
      </c>
      <c r="L1402" s="154" t="s">
        <v>12915</v>
      </c>
    </row>
    <row r="1403" spans="1:12" ht="15" x14ac:dyDescent="0.25">
      <c r="A1403" t="s">
        <v>12806</v>
      </c>
      <c r="B1403" t="s">
        <v>1677</v>
      </c>
      <c r="C1403" s="154" t="s">
        <v>12791</v>
      </c>
      <c r="D1403" s="31">
        <v>45295</v>
      </c>
      <c r="F1403" s="596">
        <f t="shared" si="79"/>
        <v>353.65899999999999</v>
      </c>
      <c r="G1403" s="584">
        <v>1</v>
      </c>
      <c r="H1403" s="594">
        <f t="shared" si="82"/>
        <v>1</v>
      </c>
      <c r="I1403" s="13">
        <v>353.65899999999999</v>
      </c>
      <c r="K1403" s="590" t="s">
        <v>227</v>
      </c>
      <c r="L1403" s="154" t="s">
        <v>12914</v>
      </c>
    </row>
    <row r="1404" spans="1:12" ht="15" x14ac:dyDescent="0.25">
      <c r="A1404" t="s">
        <v>1357</v>
      </c>
      <c r="B1404" t="s">
        <v>2091</v>
      </c>
      <c r="C1404" s="154" t="s">
        <v>12790</v>
      </c>
      <c r="D1404" s="31">
        <v>45295</v>
      </c>
      <c r="F1404" s="596">
        <f t="shared" si="79"/>
        <v>2737.152</v>
      </c>
      <c r="G1404" s="584">
        <v>1</v>
      </c>
      <c r="H1404" s="594">
        <f t="shared" si="82"/>
        <v>1</v>
      </c>
      <c r="I1404" s="13">
        <v>2737.152</v>
      </c>
      <c r="K1404" s="590" t="s">
        <v>227</v>
      </c>
      <c r="L1404" s="154" t="s">
        <v>12913</v>
      </c>
    </row>
    <row r="1405" spans="1:12" ht="15" x14ac:dyDescent="0.25">
      <c r="A1405" t="s">
        <v>12806</v>
      </c>
      <c r="B1405" t="s">
        <v>12936</v>
      </c>
      <c r="C1405" s="154" t="s">
        <v>12789</v>
      </c>
      <c r="D1405" s="31">
        <v>45295</v>
      </c>
      <c r="F1405" s="596">
        <f t="shared" si="79"/>
        <v>5027.0479999999998</v>
      </c>
      <c r="G1405" s="584">
        <v>1</v>
      </c>
      <c r="H1405" s="594">
        <f t="shared" si="82"/>
        <v>1</v>
      </c>
      <c r="I1405" s="13">
        <v>5027.0479999999998</v>
      </c>
      <c r="K1405" s="590" t="s">
        <v>227</v>
      </c>
      <c r="L1405" s="154" t="s">
        <v>12912</v>
      </c>
    </row>
    <row r="1406" spans="1:12" ht="15" x14ac:dyDescent="0.25">
      <c r="A1406" t="s">
        <v>12806</v>
      </c>
      <c r="B1406" t="s">
        <v>219</v>
      </c>
      <c r="C1406" s="154" t="s">
        <v>12788</v>
      </c>
      <c r="D1406" s="31">
        <v>45295</v>
      </c>
      <c r="F1406" s="596">
        <f t="shared" si="79"/>
        <v>1984.077</v>
      </c>
      <c r="G1406" s="584">
        <v>1</v>
      </c>
      <c r="H1406" s="594">
        <f t="shared" si="82"/>
        <v>1</v>
      </c>
      <c r="I1406" s="13">
        <v>1984.077</v>
      </c>
      <c r="K1406" s="590" t="s">
        <v>227</v>
      </c>
      <c r="L1406" s="154" t="s">
        <v>12911</v>
      </c>
    </row>
    <row r="1407" spans="1:12" ht="15" x14ac:dyDescent="0.25">
      <c r="A1407" t="s">
        <v>12806</v>
      </c>
      <c r="B1407" t="s">
        <v>1331</v>
      </c>
      <c r="C1407" s="154" t="s">
        <v>12787</v>
      </c>
      <c r="D1407" s="31">
        <v>45295</v>
      </c>
      <c r="F1407" s="596">
        <f t="shared" si="79"/>
        <v>309.44799999999998</v>
      </c>
      <c r="G1407" s="584">
        <v>1</v>
      </c>
      <c r="H1407" s="594">
        <f t="shared" si="82"/>
        <v>1</v>
      </c>
      <c r="I1407" s="13">
        <v>309.44799999999998</v>
      </c>
      <c r="K1407" s="590" t="s">
        <v>227</v>
      </c>
      <c r="L1407" s="154" t="s">
        <v>12910</v>
      </c>
    </row>
    <row r="1408" spans="1:12" ht="15" x14ac:dyDescent="0.25">
      <c r="A1408" t="s">
        <v>12806</v>
      </c>
      <c r="B1408" t="s">
        <v>332</v>
      </c>
      <c r="C1408" s="154" t="s">
        <v>12786</v>
      </c>
      <c r="D1408" s="31">
        <v>45295</v>
      </c>
      <c r="F1408" s="596">
        <f t="shared" ref="F1408:F1471" si="83">SUM(I1408*G1408)</f>
        <v>6192.7479999999996</v>
      </c>
      <c r="G1408" s="584">
        <v>1</v>
      </c>
      <c r="H1408" s="594">
        <f t="shared" si="82"/>
        <v>1</v>
      </c>
      <c r="I1408" s="13">
        <v>6192.7479999999996</v>
      </c>
      <c r="K1408" s="590" t="s">
        <v>227</v>
      </c>
      <c r="L1408" s="154" t="s">
        <v>12909</v>
      </c>
    </row>
    <row r="1409" spans="1:12" ht="15" x14ac:dyDescent="0.25">
      <c r="A1409" t="s">
        <v>1357</v>
      </c>
      <c r="B1409" t="s">
        <v>385</v>
      </c>
      <c r="C1409" s="154" t="s">
        <v>12785</v>
      </c>
      <c r="D1409" s="31">
        <v>45295</v>
      </c>
      <c r="F1409" s="596">
        <f t="shared" si="83"/>
        <v>2368.971</v>
      </c>
      <c r="G1409" s="584">
        <v>1</v>
      </c>
      <c r="H1409" s="594">
        <f t="shared" si="82"/>
        <v>1</v>
      </c>
      <c r="I1409" s="13">
        <v>2368.971</v>
      </c>
      <c r="K1409" s="590" t="s">
        <v>227</v>
      </c>
      <c r="L1409" s="154" t="s">
        <v>12908</v>
      </c>
    </row>
    <row r="1410" spans="1:12" ht="15" x14ac:dyDescent="0.25">
      <c r="A1410" t="s">
        <v>12806</v>
      </c>
      <c r="B1410" t="s">
        <v>679</v>
      </c>
      <c r="C1410" s="154" t="s">
        <v>12784</v>
      </c>
      <c r="D1410" s="31">
        <v>45295</v>
      </c>
      <c r="F1410" s="596">
        <f t="shared" si="83"/>
        <v>4981.5039999999999</v>
      </c>
      <c r="G1410" s="584">
        <v>1</v>
      </c>
      <c r="H1410" s="594">
        <f t="shared" si="82"/>
        <v>1</v>
      </c>
      <c r="I1410" s="13">
        <v>4981.5039999999999</v>
      </c>
      <c r="K1410" s="590" t="s">
        <v>227</v>
      </c>
      <c r="L1410" s="154" t="s">
        <v>12907</v>
      </c>
    </row>
    <row r="1411" spans="1:12" ht="15" x14ac:dyDescent="0.25">
      <c r="A1411" t="s">
        <v>12806</v>
      </c>
      <c r="B1411" t="s">
        <v>539</v>
      </c>
      <c r="C1411" s="154" t="s">
        <v>12783</v>
      </c>
      <c r="D1411" s="31">
        <v>45295</v>
      </c>
      <c r="F1411" s="596">
        <f t="shared" si="83"/>
        <v>482.49299999999999</v>
      </c>
      <c r="G1411" s="584">
        <v>1</v>
      </c>
      <c r="H1411" s="594">
        <f t="shared" si="82"/>
        <v>1</v>
      </c>
      <c r="I1411" s="13">
        <v>482.49299999999999</v>
      </c>
      <c r="K1411" s="590" t="s">
        <v>227</v>
      </c>
      <c r="L1411" s="154" t="s">
        <v>12906</v>
      </c>
    </row>
    <row r="1412" spans="1:12" ht="15" x14ac:dyDescent="0.25">
      <c r="A1412" t="s">
        <v>1357</v>
      </c>
      <c r="B1412" t="s">
        <v>2088</v>
      </c>
      <c r="C1412" s="154" t="s">
        <v>12782</v>
      </c>
      <c r="D1412" s="31">
        <v>45295</v>
      </c>
      <c r="F1412" s="596">
        <f t="shared" si="83"/>
        <v>135</v>
      </c>
      <c r="G1412" s="584">
        <v>1</v>
      </c>
      <c r="H1412" s="594">
        <f t="shared" si="82"/>
        <v>1</v>
      </c>
      <c r="I1412" s="13">
        <v>135</v>
      </c>
      <c r="K1412" s="590" t="s">
        <v>227</v>
      </c>
      <c r="L1412" s="154" t="s">
        <v>12905</v>
      </c>
    </row>
    <row r="1413" spans="1:12" ht="15" x14ac:dyDescent="0.25">
      <c r="A1413" t="s">
        <v>12806</v>
      </c>
      <c r="B1413" t="s">
        <v>220</v>
      </c>
      <c r="C1413" s="154" t="s">
        <v>12781</v>
      </c>
      <c r="D1413" s="31">
        <v>45295</v>
      </c>
      <c r="F1413" s="596">
        <f t="shared" si="83"/>
        <v>2608.174</v>
      </c>
      <c r="G1413" s="584">
        <v>1</v>
      </c>
      <c r="H1413" s="594">
        <f t="shared" si="82"/>
        <v>1</v>
      </c>
      <c r="I1413" s="13">
        <v>2608.174</v>
      </c>
      <c r="K1413" s="590" t="s">
        <v>227</v>
      </c>
      <c r="L1413" s="154" t="s">
        <v>12904</v>
      </c>
    </row>
    <row r="1414" spans="1:12" ht="15" x14ac:dyDescent="0.25">
      <c r="A1414" t="s">
        <v>12806</v>
      </c>
      <c r="B1414" t="s">
        <v>1336</v>
      </c>
      <c r="C1414" s="154" t="s">
        <v>12780</v>
      </c>
      <c r="D1414" s="31">
        <v>45295</v>
      </c>
      <c r="F1414" s="596">
        <f t="shared" si="83"/>
        <v>4428.8180000000002</v>
      </c>
      <c r="G1414" s="584">
        <v>1</v>
      </c>
      <c r="H1414" s="594">
        <f t="shared" si="82"/>
        <v>1</v>
      </c>
      <c r="I1414" s="13">
        <v>4428.8180000000002</v>
      </c>
      <c r="K1414" s="590" t="s">
        <v>227</v>
      </c>
      <c r="L1414" s="154" t="s">
        <v>12903</v>
      </c>
    </row>
    <row r="1415" spans="1:12" ht="15" x14ac:dyDescent="0.25">
      <c r="A1415" t="s">
        <v>1357</v>
      </c>
      <c r="B1415" t="s">
        <v>1277</v>
      </c>
      <c r="C1415" s="154" t="s">
        <v>12779</v>
      </c>
      <c r="D1415" s="31">
        <v>45295</v>
      </c>
      <c r="F1415" s="596">
        <f t="shared" si="83"/>
        <v>1155.528</v>
      </c>
      <c r="G1415" s="584">
        <v>1</v>
      </c>
      <c r="H1415" s="594">
        <f t="shared" si="82"/>
        <v>1</v>
      </c>
      <c r="I1415" s="13">
        <v>1155.528</v>
      </c>
      <c r="K1415" s="590" t="s">
        <v>227</v>
      </c>
      <c r="L1415" s="154" t="s">
        <v>12902</v>
      </c>
    </row>
    <row r="1416" spans="1:12" ht="15" x14ac:dyDescent="0.25">
      <c r="A1416" t="s">
        <v>1357</v>
      </c>
      <c r="B1416" t="s">
        <v>2080</v>
      </c>
      <c r="C1416" s="154" t="s">
        <v>12778</v>
      </c>
      <c r="D1416" s="31">
        <v>45295</v>
      </c>
      <c r="F1416" s="596">
        <f t="shared" si="83"/>
        <v>1059.0530000000001</v>
      </c>
      <c r="G1416" s="584">
        <v>1</v>
      </c>
      <c r="H1416" s="594">
        <f t="shared" si="82"/>
        <v>1</v>
      </c>
      <c r="I1416" s="13">
        <v>1059.0530000000001</v>
      </c>
      <c r="K1416" s="590" t="s">
        <v>227</v>
      </c>
      <c r="L1416" s="154" t="s">
        <v>12901</v>
      </c>
    </row>
    <row r="1417" spans="1:12" ht="15" x14ac:dyDescent="0.25">
      <c r="A1417" t="s">
        <v>1357</v>
      </c>
      <c r="B1417" t="s">
        <v>2748</v>
      </c>
      <c r="C1417" s="154" t="s">
        <v>12777</v>
      </c>
      <c r="D1417" s="31">
        <v>45295</v>
      </c>
      <c r="F1417" s="596">
        <f t="shared" si="83"/>
        <v>7363.9279999999999</v>
      </c>
      <c r="G1417" s="584">
        <v>1</v>
      </c>
      <c r="H1417" s="594">
        <f t="shared" si="82"/>
        <v>1</v>
      </c>
      <c r="I1417" s="13">
        <v>7363.9279999999999</v>
      </c>
      <c r="K1417" s="590" t="s">
        <v>227</v>
      </c>
      <c r="L1417" s="154" t="s">
        <v>12900</v>
      </c>
    </row>
    <row r="1418" spans="1:12" ht="15" x14ac:dyDescent="0.25">
      <c r="A1418" t="s">
        <v>1357</v>
      </c>
      <c r="B1418" t="s">
        <v>1313</v>
      </c>
      <c r="C1418" s="154" t="s">
        <v>12776</v>
      </c>
      <c r="D1418" s="31">
        <v>45295</v>
      </c>
      <c r="F1418" s="596">
        <f t="shared" si="83"/>
        <v>146.77500000000001</v>
      </c>
      <c r="G1418" s="584">
        <v>1</v>
      </c>
      <c r="H1418" s="594">
        <f t="shared" si="82"/>
        <v>1</v>
      </c>
      <c r="I1418" s="13">
        <v>146.77500000000001</v>
      </c>
      <c r="K1418" s="590" t="s">
        <v>227</v>
      </c>
      <c r="L1418" s="154" t="s">
        <v>12899</v>
      </c>
    </row>
    <row r="1419" spans="1:12" ht="15" x14ac:dyDescent="0.25">
      <c r="A1419" t="s">
        <v>1357</v>
      </c>
      <c r="B1419" t="s">
        <v>1312</v>
      </c>
      <c r="C1419" s="154" t="s">
        <v>12775</v>
      </c>
      <c r="D1419" s="31">
        <v>45295</v>
      </c>
      <c r="F1419" s="596">
        <f t="shared" si="83"/>
        <v>1864.7449999999999</v>
      </c>
      <c r="G1419" s="584">
        <v>1</v>
      </c>
      <c r="H1419" s="594">
        <f t="shared" si="82"/>
        <v>1</v>
      </c>
      <c r="I1419" s="13">
        <v>1864.7449999999999</v>
      </c>
      <c r="K1419" s="590" t="s">
        <v>227</v>
      </c>
      <c r="L1419" s="154" t="s">
        <v>12898</v>
      </c>
    </row>
    <row r="1420" spans="1:12" ht="15" x14ac:dyDescent="0.25">
      <c r="A1420" t="s">
        <v>1357</v>
      </c>
      <c r="B1420" t="s">
        <v>320</v>
      </c>
      <c r="C1420" s="154" t="s">
        <v>12774</v>
      </c>
      <c r="D1420" s="31">
        <v>45295</v>
      </c>
      <c r="F1420" s="596">
        <f t="shared" si="83"/>
        <v>18639.849999999999</v>
      </c>
      <c r="G1420" s="584">
        <v>1</v>
      </c>
      <c r="H1420" s="594">
        <f t="shared" si="82"/>
        <v>1</v>
      </c>
      <c r="I1420" s="13">
        <v>18639.849999999999</v>
      </c>
      <c r="K1420" s="590" t="s">
        <v>227</v>
      </c>
      <c r="L1420" s="154" t="s">
        <v>12897</v>
      </c>
    </row>
    <row r="1421" spans="1:12" ht="15" x14ac:dyDescent="0.25">
      <c r="A1421" t="s">
        <v>216</v>
      </c>
      <c r="B1421" t="s">
        <v>1304</v>
      </c>
      <c r="C1421" s="154" t="s">
        <v>12773</v>
      </c>
      <c r="D1421" s="31">
        <v>45296</v>
      </c>
      <c r="F1421" s="596">
        <f t="shared" si="83"/>
        <v>9784.1139999999996</v>
      </c>
      <c r="G1421" s="584">
        <v>1</v>
      </c>
      <c r="H1421" s="594">
        <f t="shared" si="82"/>
        <v>1</v>
      </c>
      <c r="I1421" s="13">
        <v>9784.1139999999996</v>
      </c>
      <c r="K1421" s="590" t="s">
        <v>227</v>
      </c>
      <c r="L1421" s="154" t="s">
        <v>12896</v>
      </c>
    </row>
    <row r="1422" spans="1:12" ht="15" x14ac:dyDescent="0.25">
      <c r="A1422" t="s">
        <v>216</v>
      </c>
      <c r="B1422" t="s">
        <v>1451</v>
      </c>
      <c r="C1422" s="154" t="s">
        <v>12772</v>
      </c>
      <c r="D1422" s="31">
        <v>45296</v>
      </c>
      <c r="F1422" s="596">
        <f t="shared" si="83"/>
        <v>50871.584000000003</v>
      </c>
      <c r="G1422" s="584">
        <v>1</v>
      </c>
      <c r="H1422" s="594">
        <f t="shared" si="82"/>
        <v>1</v>
      </c>
      <c r="I1422" s="13">
        <v>50871.584000000003</v>
      </c>
      <c r="K1422" s="590" t="s">
        <v>227</v>
      </c>
      <c r="L1422" s="154" t="s">
        <v>12895</v>
      </c>
    </row>
    <row r="1423" spans="1:12" ht="15" x14ac:dyDescent="0.25">
      <c r="A1423" t="s">
        <v>216</v>
      </c>
      <c r="B1423" t="s">
        <v>1204</v>
      </c>
      <c r="C1423" s="154" t="s">
        <v>12771</v>
      </c>
      <c r="D1423" s="31">
        <v>45296</v>
      </c>
      <c r="F1423" s="596">
        <f t="shared" si="83"/>
        <v>1337.5129999999999</v>
      </c>
      <c r="G1423" s="584">
        <v>1</v>
      </c>
      <c r="H1423" s="594">
        <f t="shared" si="82"/>
        <v>1</v>
      </c>
      <c r="I1423" s="13">
        <v>1337.5129999999999</v>
      </c>
      <c r="K1423" s="590" t="s">
        <v>227</v>
      </c>
      <c r="L1423" s="154" t="s">
        <v>12894</v>
      </c>
    </row>
    <row r="1424" spans="1:12" ht="15" x14ac:dyDescent="0.25">
      <c r="A1424" t="s">
        <v>216</v>
      </c>
      <c r="B1424" t="s">
        <v>1523</v>
      </c>
      <c r="C1424" s="154" t="s">
        <v>12770</v>
      </c>
      <c r="D1424" s="31">
        <v>45296</v>
      </c>
      <c r="F1424" s="596">
        <f t="shared" si="83"/>
        <v>672.73199999999997</v>
      </c>
      <c r="G1424" s="584">
        <v>1</v>
      </c>
      <c r="H1424" s="594">
        <f t="shared" si="82"/>
        <v>1</v>
      </c>
      <c r="I1424" s="13">
        <v>672.73199999999997</v>
      </c>
      <c r="K1424" s="590" t="s">
        <v>227</v>
      </c>
      <c r="L1424" s="154" t="s">
        <v>12893</v>
      </c>
    </row>
    <row r="1425" spans="1:12" ht="15" x14ac:dyDescent="0.25">
      <c r="A1425" t="s">
        <v>216</v>
      </c>
      <c r="B1425" t="s">
        <v>1041</v>
      </c>
      <c r="C1425" s="154" t="s">
        <v>12769</v>
      </c>
      <c r="D1425" s="31">
        <v>45296</v>
      </c>
      <c r="F1425" s="596">
        <f t="shared" si="83"/>
        <v>1070.828</v>
      </c>
      <c r="G1425" s="584">
        <v>1</v>
      </c>
      <c r="H1425" s="594">
        <f t="shared" si="82"/>
        <v>1</v>
      </c>
      <c r="I1425" s="13">
        <v>1070.828</v>
      </c>
      <c r="K1425" s="590" t="s">
        <v>227</v>
      </c>
      <c r="L1425" s="154" t="s">
        <v>12892</v>
      </c>
    </row>
    <row r="1426" spans="1:12" ht="15" x14ac:dyDescent="0.25">
      <c r="A1426" t="s">
        <v>216</v>
      </c>
      <c r="B1426" t="s">
        <v>832</v>
      </c>
      <c r="C1426" s="154" t="s">
        <v>12768</v>
      </c>
      <c r="D1426" s="31">
        <v>45296</v>
      </c>
      <c r="F1426" s="596">
        <f t="shared" si="83"/>
        <v>634.19899999999996</v>
      </c>
      <c r="G1426" s="584">
        <v>1</v>
      </c>
      <c r="H1426" s="594">
        <f t="shared" si="82"/>
        <v>1</v>
      </c>
      <c r="I1426" s="13">
        <v>634.19899999999996</v>
      </c>
      <c r="K1426" s="590" t="s">
        <v>227</v>
      </c>
      <c r="L1426" s="154" t="s">
        <v>12891</v>
      </c>
    </row>
    <row r="1427" spans="1:12" ht="15" x14ac:dyDescent="0.25">
      <c r="A1427" t="s">
        <v>12806</v>
      </c>
      <c r="B1427" t="s">
        <v>335</v>
      </c>
      <c r="C1427" s="154" t="s">
        <v>12767</v>
      </c>
      <c r="D1427" s="31">
        <v>45296</v>
      </c>
      <c r="F1427" s="596">
        <f t="shared" si="83"/>
        <v>11815.119000000001</v>
      </c>
      <c r="G1427" s="584">
        <v>1</v>
      </c>
      <c r="H1427" s="594">
        <f t="shared" si="82"/>
        <v>1</v>
      </c>
      <c r="I1427" s="13">
        <v>11815.119000000001</v>
      </c>
      <c r="K1427" s="590" t="s">
        <v>227</v>
      </c>
      <c r="L1427" s="154" t="s">
        <v>12890</v>
      </c>
    </row>
    <row r="1428" spans="1:12" ht="15" x14ac:dyDescent="0.25">
      <c r="A1428" t="s">
        <v>1357</v>
      </c>
      <c r="B1428" t="s">
        <v>1204</v>
      </c>
      <c r="C1428" s="154" t="s">
        <v>12766</v>
      </c>
      <c r="D1428" s="31">
        <v>45296</v>
      </c>
      <c r="F1428" s="596">
        <f t="shared" si="83"/>
        <v>1885.53</v>
      </c>
      <c r="G1428" s="584">
        <v>1</v>
      </c>
      <c r="H1428" s="594">
        <f t="shared" si="82"/>
        <v>1</v>
      </c>
      <c r="I1428" s="13">
        <v>1885.53</v>
      </c>
      <c r="K1428" s="590" t="s">
        <v>227</v>
      </c>
      <c r="L1428" s="154" t="s">
        <v>12889</v>
      </c>
    </row>
    <row r="1429" spans="1:12" ht="15" x14ac:dyDescent="0.25">
      <c r="A1429" t="s">
        <v>1357</v>
      </c>
      <c r="B1429" t="s">
        <v>1226</v>
      </c>
      <c r="C1429" s="154" t="s">
        <v>12765</v>
      </c>
      <c r="D1429" s="31">
        <v>45299</v>
      </c>
      <c r="F1429" s="596">
        <f t="shared" si="83"/>
        <v>0</v>
      </c>
      <c r="G1429" s="584">
        <v>1</v>
      </c>
      <c r="H1429" s="594">
        <f t="shared" si="82"/>
        <v>1</v>
      </c>
      <c r="I1429" s="13">
        <v>0</v>
      </c>
      <c r="K1429" s="590" t="s">
        <v>227</v>
      </c>
      <c r="L1429" s="154" t="s">
        <v>12888</v>
      </c>
    </row>
    <row r="1430" spans="1:12" ht="15" x14ac:dyDescent="0.25">
      <c r="A1430" t="s">
        <v>1357</v>
      </c>
      <c r="B1430" t="s">
        <v>2085</v>
      </c>
      <c r="C1430" s="154" t="s">
        <v>12764</v>
      </c>
      <c r="D1430" s="31">
        <v>45300</v>
      </c>
      <c r="F1430" s="596">
        <f t="shared" si="83"/>
        <v>328.315</v>
      </c>
      <c r="G1430" s="584">
        <v>1</v>
      </c>
      <c r="H1430" s="594">
        <f t="shared" si="82"/>
        <v>1</v>
      </c>
      <c r="I1430" s="13">
        <v>328.315</v>
      </c>
      <c r="K1430" s="590" t="s">
        <v>227</v>
      </c>
      <c r="L1430" s="154" t="s">
        <v>12887</v>
      </c>
    </row>
    <row r="1431" spans="1:12" ht="15" x14ac:dyDescent="0.25">
      <c r="A1431" t="s">
        <v>1357</v>
      </c>
      <c r="B1431" t="s">
        <v>7554</v>
      </c>
      <c r="C1431" s="154" t="s">
        <v>12763</v>
      </c>
      <c r="D1431" s="31">
        <v>45300</v>
      </c>
      <c r="F1431" s="596">
        <f t="shared" si="83"/>
        <v>0</v>
      </c>
      <c r="G1431" s="584">
        <v>1</v>
      </c>
      <c r="H1431" s="594">
        <f t="shared" si="82"/>
        <v>1</v>
      </c>
      <c r="I1431" s="13">
        <v>0</v>
      </c>
      <c r="K1431" s="590" t="s">
        <v>227</v>
      </c>
      <c r="L1431" s="154" t="s">
        <v>12886</v>
      </c>
    </row>
    <row r="1432" spans="1:12" ht="15" x14ac:dyDescent="0.25">
      <c r="A1432" t="s">
        <v>1357</v>
      </c>
      <c r="B1432" t="s">
        <v>221</v>
      </c>
      <c r="C1432" s="154" t="s">
        <v>12762</v>
      </c>
      <c r="D1432" s="31">
        <v>45300</v>
      </c>
      <c r="F1432" s="596">
        <f t="shared" si="83"/>
        <v>7490.1890000000003</v>
      </c>
      <c r="G1432" s="584">
        <v>1</v>
      </c>
      <c r="H1432" s="594">
        <f t="shared" si="82"/>
        <v>1</v>
      </c>
      <c r="I1432" s="13">
        <v>7490.1890000000003</v>
      </c>
      <c r="K1432" s="590" t="s">
        <v>227</v>
      </c>
      <c r="L1432" s="154" t="s">
        <v>12885</v>
      </c>
    </row>
    <row r="1433" spans="1:12" ht="15" x14ac:dyDescent="0.25">
      <c r="A1433" t="s">
        <v>1357</v>
      </c>
      <c r="B1433" t="s">
        <v>416</v>
      </c>
      <c r="C1433" s="154" t="s">
        <v>12761</v>
      </c>
      <c r="D1433" s="31">
        <v>45300</v>
      </c>
      <c r="F1433" s="596">
        <f t="shared" si="83"/>
        <v>0</v>
      </c>
      <c r="G1433" s="584">
        <v>1</v>
      </c>
      <c r="H1433" s="594">
        <f t="shared" si="82"/>
        <v>1</v>
      </c>
      <c r="I1433" s="13">
        <v>0</v>
      </c>
      <c r="K1433" s="590" t="s">
        <v>227</v>
      </c>
      <c r="L1433" s="154" t="s">
        <v>12884</v>
      </c>
    </row>
    <row r="1434" spans="1:12" ht="15" x14ac:dyDescent="0.25">
      <c r="A1434" t="s">
        <v>1357</v>
      </c>
      <c r="B1434" t="s">
        <v>385</v>
      </c>
      <c r="C1434" s="154" t="s">
        <v>12760</v>
      </c>
      <c r="D1434" s="31">
        <v>45300</v>
      </c>
      <c r="F1434" s="596">
        <f t="shared" si="83"/>
        <v>400</v>
      </c>
      <c r="G1434" s="584">
        <v>1</v>
      </c>
      <c r="H1434" s="594">
        <f t="shared" si="82"/>
        <v>1</v>
      </c>
      <c r="I1434" s="13">
        <v>400</v>
      </c>
      <c r="K1434" s="590" t="s">
        <v>227</v>
      </c>
      <c r="L1434" s="154" t="s">
        <v>12883</v>
      </c>
    </row>
    <row r="1435" spans="1:12" ht="15" x14ac:dyDescent="0.25">
      <c r="A1435" t="s">
        <v>1357</v>
      </c>
      <c r="B1435" t="s">
        <v>602</v>
      </c>
      <c r="C1435" s="154" t="s">
        <v>12759</v>
      </c>
      <c r="D1435" s="31">
        <v>45300</v>
      </c>
      <c r="F1435" s="596">
        <f t="shared" si="83"/>
        <v>84102.486000000004</v>
      </c>
      <c r="G1435" s="584">
        <v>1</v>
      </c>
      <c r="H1435" s="594">
        <f t="shared" si="82"/>
        <v>1</v>
      </c>
      <c r="I1435" s="13">
        <v>84102.486000000004</v>
      </c>
      <c r="K1435" s="590" t="s">
        <v>227</v>
      </c>
      <c r="L1435" s="154" t="s">
        <v>12882</v>
      </c>
    </row>
    <row r="1436" spans="1:12" ht="15" x14ac:dyDescent="0.25">
      <c r="A1436" t="s">
        <v>1357</v>
      </c>
      <c r="B1436" t="s">
        <v>7846</v>
      </c>
      <c r="C1436" s="154" t="s">
        <v>12758</v>
      </c>
      <c r="D1436" s="31">
        <v>45300</v>
      </c>
      <c r="F1436" s="596">
        <f t="shared" si="83"/>
        <v>2202.002</v>
      </c>
      <c r="G1436" s="584">
        <v>1</v>
      </c>
      <c r="H1436" s="594">
        <f t="shared" si="82"/>
        <v>1</v>
      </c>
      <c r="I1436" s="13">
        <v>2202.002</v>
      </c>
      <c r="K1436" s="590" t="s">
        <v>227</v>
      </c>
      <c r="L1436" s="154" t="s">
        <v>12881</v>
      </c>
    </row>
    <row r="1437" spans="1:12" ht="15" x14ac:dyDescent="0.25">
      <c r="A1437" t="s">
        <v>1357</v>
      </c>
      <c r="B1437" t="s">
        <v>221</v>
      </c>
      <c r="C1437" s="154" t="s">
        <v>12757</v>
      </c>
      <c r="D1437" s="31">
        <v>45300</v>
      </c>
      <c r="F1437" s="596">
        <f t="shared" si="83"/>
        <v>4751.4409999999998</v>
      </c>
      <c r="G1437" s="584">
        <v>1</v>
      </c>
      <c r="H1437" s="594">
        <f t="shared" si="82"/>
        <v>1</v>
      </c>
      <c r="I1437" s="13">
        <v>4751.4409999999998</v>
      </c>
      <c r="K1437" s="590" t="s">
        <v>227</v>
      </c>
      <c r="L1437" s="154" t="s">
        <v>12880</v>
      </c>
    </row>
    <row r="1438" spans="1:12" ht="15" x14ac:dyDescent="0.25">
      <c r="A1438" t="s">
        <v>1357</v>
      </c>
      <c r="B1438" t="s">
        <v>12935</v>
      </c>
      <c r="C1438" s="154" t="s">
        <v>12756</v>
      </c>
      <c r="D1438" s="31">
        <v>45300</v>
      </c>
      <c r="F1438" s="596">
        <f t="shared" si="83"/>
        <v>6347.1490000000003</v>
      </c>
      <c r="G1438" s="584">
        <v>1</v>
      </c>
      <c r="H1438" s="594">
        <f t="shared" si="82"/>
        <v>1</v>
      </c>
      <c r="I1438" s="13">
        <v>6347.1490000000003</v>
      </c>
      <c r="K1438" s="590" t="s">
        <v>227</v>
      </c>
      <c r="L1438" s="154" t="s">
        <v>12879</v>
      </c>
    </row>
    <row r="1439" spans="1:12" ht="15" x14ac:dyDescent="0.25">
      <c r="A1439" t="s">
        <v>216</v>
      </c>
      <c r="B1439" t="s">
        <v>1226</v>
      </c>
      <c r="C1439" s="154" t="s">
        <v>12755</v>
      </c>
      <c r="D1439" s="31">
        <v>45300</v>
      </c>
      <c r="F1439" s="596">
        <f t="shared" si="83"/>
        <v>0</v>
      </c>
      <c r="G1439" s="584">
        <v>1</v>
      </c>
      <c r="H1439" s="594">
        <f t="shared" si="82"/>
        <v>1</v>
      </c>
      <c r="I1439" s="13">
        <v>0</v>
      </c>
      <c r="K1439" s="590" t="s">
        <v>227</v>
      </c>
      <c r="L1439" s="154" t="s">
        <v>12878</v>
      </c>
    </row>
    <row r="1440" spans="1:12" ht="15" x14ac:dyDescent="0.25">
      <c r="A1440" t="s">
        <v>216</v>
      </c>
      <c r="B1440" t="s">
        <v>295</v>
      </c>
      <c r="C1440" s="154" t="s">
        <v>12754</v>
      </c>
      <c r="D1440" s="31">
        <v>45300</v>
      </c>
      <c r="F1440" s="596">
        <f t="shared" si="83"/>
        <v>90864.251000000004</v>
      </c>
      <c r="G1440" s="584">
        <v>1</v>
      </c>
      <c r="H1440" s="594">
        <f t="shared" si="82"/>
        <v>1</v>
      </c>
      <c r="I1440" s="13">
        <v>90864.251000000004</v>
      </c>
      <c r="K1440" s="590" t="s">
        <v>227</v>
      </c>
      <c r="L1440" s="154" t="s">
        <v>12877</v>
      </c>
    </row>
    <row r="1441" spans="1:12" ht="15" x14ac:dyDescent="0.25">
      <c r="A1441" t="s">
        <v>1357</v>
      </c>
      <c r="B1441" t="s">
        <v>320</v>
      </c>
      <c r="C1441" s="154" t="s">
        <v>12753</v>
      </c>
      <c r="D1441" s="31">
        <v>45300</v>
      </c>
      <c r="F1441" s="596">
        <f t="shared" si="83"/>
        <v>1595.098</v>
      </c>
      <c r="G1441" s="584">
        <v>1</v>
      </c>
      <c r="H1441" s="594">
        <f t="shared" si="82"/>
        <v>1</v>
      </c>
      <c r="I1441" s="13">
        <v>1595.098</v>
      </c>
      <c r="K1441" s="590" t="s">
        <v>227</v>
      </c>
      <c r="L1441" s="154" t="s">
        <v>12876</v>
      </c>
    </row>
    <row r="1442" spans="1:12" ht="15" x14ac:dyDescent="0.25">
      <c r="A1442" t="s">
        <v>12807</v>
      </c>
      <c r="B1442" t="s">
        <v>320</v>
      </c>
      <c r="C1442" s="154" t="s">
        <v>12752</v>
      </c>
      <c r="D1442" s="31">
        <v>45301</v>
      </c>
      <c r="F1442" s="596">
        <f t="shared" si="83"/>
        <v>12010.239</v>
      </c>
      <c r="G1442" s="584">
        <v>1</v>
      </c>
      <c r="H1442" s="594">
        <f t="shared" si="82"/>
        <v>1</v>
      </c>
      <c r="I1442" s="13">
        <v>12010.239</v>
      </c>
      <c r="K1442" s="590" t="s">
        <v>227</v>
      </c>
      <c r="L1442" s="154" t="s">
        <v>12875</v>
      </c>
    </row>
    <row r="1443" spans="1:12" ht="15" x14ac:dyDescent="0.25">
      <c r="A1443" t="s">
        <v>12807</v>
      </c>
      <c r="B1443" t="s">
        <v>2070</v>
      </c>
      <c r="C1443" s="154" t="s">
        <v>12751</v>
      </c>
      <c r="D1443" s="31">
        <v>45301</v>
      </c>
      <c r="F1443" s="596">
        <f t="shared" si="83"/>
        <v>900</v>
      </c>
      <c r="G1443" s="584">
        <v>1</v>
      </c>
      <c r="H1443" s="594">
        <f t="shared" si="82"/>
        <v>1</v>
      </c>
      <c r="I1443" s="13">
        <v>900</v>
      </c>
      <c r="K1443" s="590" t="s">
        <v>227</v>
      </c>
      <c r="L1443" s="154" t="s">
        <v>12874</v>
      </c>
    </row>
    <row r="1444" spans="1:12" ht="15" x14ac:dyDescent="0.25">
      <c r="A1444" t="s">
        <v>1357</v>
      </c>
      <c r="B1444" t="s">
        <v>385</v>
      </c>
      <c r="C1444" s="154" t="s">
        <v>12750</v>
      </c>
      <c r="D1444" s="31">
        <v>45301</v>
      </c>
      <c r="F1444" s="596">
        <f t="shared" si="83"/>
        <v>1768.14</v>
      </c>
      <c r="G1444" s="584">
        <v>1</v>
      </c>
      <c r="H1444" s="594">
        <f t="shared" si="82"/>
        <v>1</v>
      </c>
      <c r="I1444" s="13">
        <v>1768.14</v>
      </c>
      <c r="K1444" s="590" t="s">
        <v>227</v>
      </c>
      <c r="L1444" s="154" t="s">
        <v>12873</v>
      </c>
    </row>
    <row r="1445" spans="1:12" ht="15" x14ac:dyDescent="0.25">
      <c r="A1445" t="s">
        <v>1357</v>
      </c>
      <c r="B1445" t="s">
        <v>320</v>
      </c>
      <c r="C1445" s="154" t="s">
        <v>12749</v>
      </c>
      <c r="D1445" s="31">
        <v>45301</v>
      </c>
      <c r="F1445" s="596">
        <f t="shared" si="83"/>
        <v>1010.06</v>
      </c>
      <c r="G1445" s="584">
        <v>1</v>
      </c>
      <c r="H1445" s="594">
        <f t="shared" si="82"/>
        <v>1</v>
      </c>
      <c r="I1445" s="13">
        <v>1010.06</v>
      </c>
      <c r="K1445" s="590" t="s">
        <v>227</v>
      </c>
      <c r="L1445" s="154" t="s">
        <v>12872</v>
      </c>
    </row>
    <row r="1446" spans="1:12" ht="15" x14ac:dyDescent="0.25">
      <c r="A1446" t="s">
        <v>1357</v>
      </c>
      <c r="B1446" t="s">
        <v>320</v>
      </c>
      <c r="C1446" s="154" t="s">
        <v>12748</v>
      </c>
      <c r="D1446" s="31">
        <v>45301</v>
      </c>
      <c r="F1446" s="596">
        <f t="shared" si="83"/>
        <v>78273.577999999994</v>
      </c>
      <c r="G1446" s="584">
        <v>1</v>
      </c>
      <c r="H1446" s="594">
        <f t="shared" si="82"/>
        <v>1</v>
      </c>
      <c r="I1446" s="13">
        <v>78273.577999999994</v>
      </c>
      <c r="K1446" s="590" t="s">
        <v>227</v>
      </c>
      <c r="L1446" s="154" t="s">
        <v>12871</v>
      </c>
    </row>
    <row r="1447" spans="1:12" ht="15" x14ac:dyDescent="0.25">
      <c r="A1447" t="s">
        <v>1357</v>
      </c>
      <c r="B1447" t="s">
        <v>1337</v>
      </c>
      <c r="C1447" s="154" t="s">
        <v>12747</v>
      </c>
      <c r="D1447" s="31">
        <v>45301</v>
      </c>
      <c r="F1447" s="596">
        <f t="shared" si="83"/>
        <v>1567.44</v>
      </c>
      <c r="G1447" s="584">
        <v>1</v>
      </c>
      <c r="H1447" s="594">
        <f t="shared" si="82"/>
        <v>1</v>
      </c>
      <c r="I1447" s="13">
        <v>1567.44</v>
      </c>
      <c r="K1447" s="590" t="s">
        <v>227</v>
      </c>
      <c r="L1447" s="154" t="s">
        <v>12870</v>
      </c>
    </row>
    <row r="1448" spans="1:12" ht="15" x14ac:dyDescent="0.25">
      <c r="A1448" t="s">
        <v>12807</v>
      </c>
      <c r="B1448" t="s">
        <v>12934</v>
      </c>
      <c r="C1448" s="154" t="s">
        <v>12746</v>
      </c>
      <c r="D1448" s="31">
        <v>45302</v>
      </c>
      <c r="F1448" s="596">
        <f t="shared" si="83"/>
        <v>68165.856</v>
      </c>
      <c r="G1448" s="584">
        <v>1</v>
      </c>
      <c r="H1448" s="594">
        <f t="shared" si="82"/>
        <v>1</v>
      </c>
      <c r="I1448" s="13">
        <v>68165.856</v>
      </c>
      <c r="K1448" s="590" t="s">
        <v>227</v>
      </c>
      <c r="L1448" s="154" t="s">
        <v>12869</v>
      </c>
    </row>
    <row r="1449" spans="1:12" ht="15" x14ac:dyDescent="0.25">
      <c r="A1449" t="s">
        <v>1357</v>
      </c>
      <c r="B1449" t="s">
        <v>295</v>
      </c>
      <c r="C1449" s="154" t="s">
        <v>12745</v>
      </c>
      <c r="D1449" s="31">
        <v>45302</v>
      </c>
      <c r="F1449" s="596">
        <f t="shared" si="83"/>
        <v>86644.414000000004</v>
      </c>
      <c r="G1449" s="584">
        <v>1</v>
      </c>
      <c r="H1449" s="594">
        <f t="shared" si="82"/>
        <v>1</v>
      </c>
      <c r="I1449" s="13">
        <v>86644.414000000004</v>
      </c>
      <c r="K1449" s="590" t="s">
        <v>227</v>
      </c>
      <c r="L1449" s="154" t="s">
        <v>12868</v>
      </c>
    </row>
    <row r="1450" spans="1:12" ht="15" x14ac:dyDescent="0.25">
      <c r="A1450" t="s">
        <v>1357</v>
      </c>
      <c r="B1450" t="s">
        <v>2376</v>
      </c>
      <c r="C1450" s="154" t="s">
        <v>12744</v>
      </c>
      <c r="D1450" s="31">
        <v>45303</v>
      </c>
      <c r="F1450" s="596">
        <f t="shared" si="83"/>
        <v>0</v>
      </c>
      <c r="G1450" s="584">
        <v>1</v>
      </c>
      <c r="H1450" s="594">
        <f t="shared" si="82"/>
        <v>1</v>
      </c>
      <c r="I1450" s="13">
        <v>0</v>
      </c>
      <c r="K1450" s="590" t="s">
        <v>227</v>
      </c>
      <c r="L1450" s="154" t="s">
        <v>12867</v>
      </c>
    </row>
    <row r="1451" spans="1:12" ht="15" x14ac:dyDescent="0.25">
      <c r="A1451" t="s">
        <v>1357</v>
      </c>
      <c r="B1451" t="s">
        <v>221</v>
      </c>
      <c r="C1451" s="154" t="s">
        <v>12743</v>
      </c>
      <c r="D1451" s="31">
        <v>45303</v>
      </c>
      <c r="F1451" s="596">
        <f t="shared" si="83"/>
        <v>3591.3939999999998</v>
      </c>
      <c r="G1451" s="584">
        <v>1</v>
      </c>
      <c r="H1451" s="594">
        <f t="shared" si="82"/>
        <v>1</v>
      </c>
      <c r="I1451" s="13">
        <v>3591.3939999999998</v>
      </c>
      <c r="K1451" s="590" t="s">
        <v>227</v>
      </c>
      <c r="L1451" s="154" t="s">
        <v>12866</v>
      </c>
    </row>
    <row r="1452" spans="1:12" ht="15" x14ac:dyDescent="0.25">
      <c r="A1452" t="s">
        <v>1357</v>
      </c>
      <c r="B1452" t="s">
        <v>8149</v>
      </c>
      <c r="C1452" s="154" t="s">
        <v>12742</v>
      </c>
      <c r="D1452" s="31">
        <v>45303</v>
      </c>
      <c r="F1452" s="596">
        <f t="shared" si="83"/>
        <v>55765.175999999999</v>
      </c>
      <c r="G1452" s="584">
        <v>1</v>
      </c>
      <c r="H1452" s="594">
        <f t="shared" si="82"/>
        <v>1</v>
      </c>
      <c r="I1452" s="13">
        <v>55765.175999999999</v>
      </c>
      <c r="K1452" s="590" t="s">
        <v>227</v>
      </c>
      <c r="L1452" s="154" t="s">
        <v>12865</v>
      </c>
    </row>
    <row r="1453" spans="1:12" ht="15" x14ac:dyDescent="0.25">
      <c r="A1453" t="s">
        <v>12806</v>
      </c>
      <c r="B1453" t="s">
        <v>335</v>
      </c>
      <c r="C1453" s="154" t="s">
        <v>12741</v>
      </c>
      <c r="D1453" s="31">
        <v>45303</v>
      </c>
      <c r="F1453" s="596">
        <f t="shared" si="83"/>
        <v>26370.924999999999</v>
      </c>
      <c r="G1453" s="584">
        <v>1</v>
      </c>
      <c r="H1453" s="594">
        <f t="shared" si="82"/>
        <v>1</v>
      </c>
      <c r="I1453" s="13">
        <v>26370.924999999999</v>
      </c>
      <c r="K1453" s="590" t="s">
        <v>227</v>
      </c>
      <c r="L1453" s="154" t="s">
        <v>12864</v>
      </c>
    </row>
    <row r="1454" spans="1:12" ht="15" x14ac:dyDescent="0.25">
      <c r="A1454" t="s">
        <v>1357</v>
      </c>
      <c r="B1454" t="s">
        <v>12660</v>
      </c>
      <c r="C1454" s="154" t="s">
        <v>12740</v>
      </c>
      <c r="D1454" s="31">
        <v>45303</v>
      </c>
      <c r="F1454" s="596">
        <f t="shared" si="83"/>
        <v>572.20000000000005</v>
      </c>
      <c r="G1454" s="584">
        <v>1</v>
      </c>
      <c r="H1454" s="594">
        <f t="shared" si="82"/>
        <v>1</v>
      </c>
      <c r="I1454" s="13">
        <v>572.20000000000005</v>
      </c>
      <c r="K1454" s="590" t="s">
        <v>227</v>
      </c>
      <c r="L1454" s="154" t="s">
        <v>12863</v>
      </c>
    </row>
    <row r="1455" spans="1:12" ht="15" x14ac:dyDescent="0.25">
      <c r="A1455" t="s">
        <v>12806</v>
      </c>
      <c r="B1455" t="s">
        <v>335</v>
      </c>
      <c r="C1455" s="154" t="s">
        <v>12739</v>
      </c>
      <c r="D1455" s="31">
        <v>45303</v>
      </c>
      <c r="F1455" s="596">
        <f t="shared" si="83"/>
        <v>19840.073</v>
      </c>
      <c r="G1455" s="584">
        <v>1</v>
      </c>
      <c r="H1455" s="594">
        <f t="shared" si="82"/>
        <v>1</v>
      </c>
      <c r="I1455" s="13">
        <v>19840.073</v>
      </c>
      <c r="K1455" s="590" t="s">
        <v>227</v>
      </c>
      <c r="L1455" s="154" t="s">
        <v>12862</v>
      </c>
    </row>
    <row r="1456" spans="1:12" ht="15" x14ac:dyDescent="0.25">
      <c r="A1456" t="s">
        <v>1357</v>
      </c>
      <c r="B1456" t="s">
        <v>1204</v>
      </c>
      <c r="C1456" s="154" t="s">
        <v>12738</v>
      </c>
      <c r="D1456" s="31">
        <v>45303</v>
      </c>
      <c r="F1456" s="596">
        <f t="shared" si="83"/>
        <v>4763.9690000000001</v>
      </c>
      <c r="G1456" s="584">
        <v>1</v>
      </c>
      <c r="H1456" s="594">
        <f t="shared" si="82"/>
        <v>1</v>
      </c>
      <c r="I1456" s="13">
        <v>4763.9690000000001</v>
      </c>
      <c r="K1456" s="590" t="s">
        <v>227</v>
      </c>
      <c r="L1456" s="154" t="s">
        <v>12861</v>
      </c>
    </row>
    <row r="1457" spans="1:12" ht="15" x14ac:dyDescent="0.25">
      <c r="A1457" t="s">
        <v>1357</v>
      </c>
      <c r="B1457" t="s">
        <v>1623</v>
      </c>
      <c r="C1457" s="154" t="s">
        <v>12737</v>
      </c>
      <c r="D1457" s="31">
        <v>45303</v>
      </c>
      <c r="F1457" s="596">
        <f t="shared" si="83"/>
        <v>5549.8410000000003</v>
      </c>
      <c r="G1457" s="584">
        <v>1</v>
      </c>
      <c r="H1457" s="594">
        <f t="shared" si="82"/>
        <v>1</v>
      </c>
      <c r="I1457" s="13">
        <v>5549.8410000000003</v>
      </c>
      <c r="K1457" s="590" t="s">
        <v>227</v>
      </c>
      <c r="L1457" s="154" t="s">
        <v>12860</v>
      </c>
    </row>
    <row r="1458" spans="1:12" ht="15" x14ac:dyDescent="0.25">
      <c r="A1458" t="s">
        <v>12806</v>
      </c>
      <c r="B1458" t="s">
        <v>679</v>
      </c>
      <c r="C1458" s="154" t="s">
        <v>12736</v>
      </c>
      <c r="D1458" s="31">
        <v>45303</v>
      </c>
      <c r="F1458" s="596">
        <f t="shared" si="83"/>
        <v>7892.0919999999996</v>
      </c>
      <c r="G1458" s="584">
        <v>1</v>
      </c>
      <c r="H1458" s="594">
        <f t="shared" si="82"/>
        <v>1</v>
      </c>
      <c r="I1458" s="13">
        <v>7892.0919999999996</v>
      </c>
      <c r="K1458" s="590" t="s">
        <v>227</v>
      </c>
      <c r="L1458" s="154" t="s">
        <v>12859</v>
      </c>
    </row>
    <row r="1459" spans="1:12" ht="15" x14ac:dyDescent="0.25">
      <c r="A1459" t="s">
        <v>12806</v>
      </c>
      <c r="B1459" t="s">
        <v>335</v>
      </c>
      <c r="C1459" s="154" t="s">
        <v>12735</v>
      </c>
      <c r="D1459" s="31">
        <v>45303</v>
      </c>
      <c r="F1459" s="596">
        <f t="shared" si="83"/>
        <v>14213.92</v>
      </c>
      <c r="G1459" s="584">
        <v>1</v>
      </c>
      <c r="H1459" s="594">
        <f t="shared" si="82"/>
        <v>1</v>
      </c>
      <c r="I1459" s="13">
        <v>14213.92</v>
      </c>
      <c r="K1459" s="590" t="s">
        <v>227</v>
      </c>
      <c r="L1459" s="154" t="s">
        <v>12858</v>
      </c>
    </row>
    <row r="1460" spans="1:12" ht="15" x14ac:dyDescent="0.25">
      <c r="A1460" t="s">
        <v>1357</v>
      </c>
      <c r="B1460" t="s">
        <v>1312</v>
      </c>
      <c r="C1460" s="154" t="s">
        <v>12734</v>
      </c>
      <c r="D1460" s="31">
        <v>45303</v>
      </c>
      <c r="F1460" s="596">
        <f t="shared" si="83"/>
        <v>1274.328</v>
      </c>
      <c r="G1460" s="584">
        <v>1</v>
      </c>
      <c r="H1460" s="594">
        <f t="shared" si="82"/>
        <v>1</v>
      </c>
      <c r="I1460" s="13">
        <v>1274.328</v>
      </c>
      <c r="K1460" s="590" t="s">
        <v>227</v>
      </c>
      <c r="L1460" s="154" t="s">
        <v>12857</v>
      </c>
    </row>
    <row r="1461" spans="1:12" ht="15" x14ac:dyDescent="0.25">
      <c r="A1461" t="s">
        <v>1357</v>
      </c>
      <c r="B1461" t="s">
        <v>1453</v>
      </c>
      <c r="C1461" s="154" t="s">
        <v>12733</v>
      </c>
      <c r="D1461" s="31">
        <v>45303</v>
      </c>
      <c r="F1461" s="596">
        <f t="shared" si="83"/>
        <v>1456.3889999999999</v>
      </c>
      <c r="G1461" s="584">
        <v>1</v>
      </c>
      <c r="H1461" s="594">
        <f t="shared" si="82"/>
        <v>1</v>
      </c>
      <c r="I1461" s="13">
        <v>1456.3889999999999</v>
      </c>
      <c r="K1461" s="590" t="s">
        <v>227</v>
      </c>
      <c r="L1461" s="154" t="s">
        <v>12856</v>
      </c>
    </row>
    <row r="1462" spans="1:12" ht="15" x14ac:dyDescent="0.25">
      <c r="A1462" t="s">
        <v>1357</v>
      </c>
      <c r="B1462" t="s">
        <v>1338</v>
      </c>
      <c r="C1462" s="154" t="s">
        <v>12732</v>
      </c>
      <c r="D1462" s="31">
        <v>45303</v>
      </c>
      <c r="F1462" s="596">
        <f t="shared" si="83"/>
        <v>835</v>
      </c>
      <c r="G1462" s="584">
        <v>1</v>
      </c>
      <c r="H1462" s="594">
        <f t="shared" si="82"/>
        <v>1</v>
      </c>
      <c r="I1462" s="13">
        <v>835</v>
      </c>
      <c r="K1462" s="590" t="s">
        <v>227</v>
      </c>
      <c r="L1462" s="154" t="s">
        <v>12855</v>
      </c>
    </row>
    <row r="1463" spans="1:12" ht="15" x14ac:dyDescent="0.25">
      <c r="A1463" t="s">
        <v>12806</v>
      </c>
      <c r="B1463" t="s">
        <v>332</v>
      </c>
      <c r="C1463" s="154" t="s">
        <v>12731</v>
      </c>
      <c r="D1463" s="31">
        <v>45303</v>
      </c>
      <c r="F1463" s="596">
        <f t="shared" si="83"/>
        <v>1740.5</v>
      </c>
      <c r="G1463" s="584">
        <v>1</v>
      </c>
      <c r="H1463" s="594">
        <f t="shared" si="82"/>
        <v>1</v>
      </c>
      <c r="I1463" s="13">
        <v>1740.5</v>
      </c>
      <c r="K1463" s="590" t="s">
        <v>227</v>
      </c>
      <c r="L1463" s="154" t="s">
        <v>12854</v>
      </c>
    </row>
    <row r="1464" spans="1:12" ht="15" x14ac:dyDescent="0.25">
      <c r="A1464" t="s">
        <v>1357</v>
      </c>
      <c r="B1464" t="s">
        <v>1316</v>
      </c>
      <c r="C1464" s="154" t="s">
        <v>12730</v>
      </c>
      <c r="D1464" s="31">
        <v>45303</v>
      </c>
      <c r="F1464" s="596">
        <f t="shared" si="83"/>
        <v>230410.97500000001</v>
      </c>
      <c r="G1464" s="584">
        <v>1</v>
      </c>
      <c r="H1464" s="594">
        <f t="shared" ref="H1464:H1527" si="84">IF(E1464="",1,0)</f>
        <v>1</v>
      </c>
      <c r="I1464" s="13">
        <v>230410.97500000001</v>
      </c>
      <c r="K1464" s="590" t="s">
        <v>227</v>
      </c>
      <c r="L1464" s="154" t="s">
        <v>12853</v>
      </c>
    </row>
    <row r="1465" spans="1:12" ht="15" x14ac:dyDescent="0.25">
      <c r="A1465" t="s">
        <v>1357</v>
      </c>
      <c r="B1465" t="s">
        <v>1827</v>
      </c>
      <c r="C1465" s="154" t="s">
        <v>12729</v>
      </c>
      <c r="D1465" s="31">
        <v>45303</v>
      </c>
      <c r="F1465" s="596">
        <f t="shared" si="83"/>
        <v>14731.2</v>
      </c>
      <c r="G1465" s="584">
        <v>1</v>
      </c>
      <c r="H1465" s="594">
        <f t="shared" si="84"/>
        <v>1</v>
      </c>
      <c r="I1465" s="13">
        <v>14731.2</v>
      </c>
      <c r="K1465" s="590" t="s">
        <v>227</v>
      </c>
      <c r="L1465" s="154" t="s">
        <v>12852</v>
      </c>
    </row>
    <row r="1466" spans="1:12" ht="15" x14ac:dyDescent="0.25">
      <c r="A1466" t="s">
        <v>1357</v>
      </c>
      <c r="B1466" t="s">
        <v>1622</v>
      </c>
      <c r="C1466" s="154" t="s">
        <v>12728</v>
      </c>
      <c r="D1466" s="31">
        <v>45303</v>
      </c>
      <c r="F1466" s="596">
        <f t="shared" si="83"/>
        <v>481.76</v>
      </c>
      <c r="G1466" s="584">
        <v>1</v>
      </c>
      <c r="H1466" s="594">
        <f t="shared" si="84"/>
        <v>1</v>
      </c>
      <c r="I1466" s="13">
        <v>481.76</v>
      </c>
      <c r="K1466" s="590" t="s">
        <v>227</v>
      </c>
      <c r="L1466" s="154" t="s">
        <v>12851</v>
      </c>
    </row>
    <row r="1467" spans="1:12" ht="15" x14ac:dyDescent="0.25">
      <c r="A1467" t="s">
        <v>12806</v>
      </c>
      <c r="B1467" t="s">
        <v>679</v>
      </c>
      <c r="C1467" s="154" t="s">
        <v>12727</v>
      </c>
      <c r="D1467" s="31">
        <v>45303</v>
      </c>
      <c r="F1467" s="596">
        <f t="shared" si="83"/>
        <v>5539.9350000000004</v>
      </c>
      <c r="G1467" s="584">
        <v>1</v>
      </c>
      <c r="H1467" s="594">
        <f t="shared" si="84"/>
        <v>1</v>
      </c>
      <c r="I1467" s="13">
        <v>5539.9350000000004</v>
      </c>
      <c r="K1467" s="590" t="s">
        <v>227</v>
      </c>
      <c r="L1467" s="154" t="s">
        <v>12850</v>
      </c>
    </row>
    <row r="1468" spans="1:12" ht="15" x14ac:dyDescent="0.25">
      <c r="A1468" t="s">
        <v>1357</v>
      </c>
      <c r="B1468" t="s">
        <v>1452</v>
      </c>
      <c r="C1468" s="154" t="s">
        <v>12726</v>
      </c>
      <c r="D1468" s="31">
        <v>45303</v>
      </c>
      <c r="F1468" s="596">
        <f t="shared" si="83"/>
        <v>809.07</v>
      </c>
      <c r="G1468" s="584">
        <v>1</v>
      </c>
      <c r="H1468" s="594">
        <f t="shared" si="84"/>
        <v>1</v>
      </c>
      <c r="I1468" s="13">
        <v>809.07</v>
      </c>
      <c r="K1468" s="590" t="s">
        <v>227</v>
      </c>
      <c r="L1468" s="154" t="s">
        <v>12849</v>
      </c>
    </row>
    <row r="1469" spans="1:12" ht="15" x14ac:dyDescent="0.25">
      <c r="A1469" t="s">
        <v>1357</v>
      </c>
      <c r="B1469" t="s">
        <v>2386</v>
      </c>
      <c r="C1469" s="154" t="s">
        <v>12725</v>
      </c>
      <c r="D1469" s="31">
        <v>45303</v>
      </c>
      <c r="F1469" s="596">
        <f t="shared" si="83"/>
        <v>4153.9350000000004</v>
      </c>
      <c r="G1469" s="584">
        <v>1</v>
      </c>
      <c r="H1469" s="594">
        <f t="shared" si="84"/>
        <v>1</v>
      </c>
      <c r="I1469" s="13">
        <v>4153.9350000000004</v>
      </c>
      <c r="K1469" s="590" t="s">
        <v>227</v>
      </c>
      <c r="L1469" s="154" t="s">
        <v>12848</v>
      </c>
    </row>
    <row r="1470" spans="1:12" ht="15" x14ac:dyDescent="0.25">
      <c r="A1470" t="s">
        <v>1357</v>
      </c>
      <c r="B1470" t="s">
        <v>1227</v>
      </c>
      <c r="C1470" s="154" t="s">
        <v>12724</v>
      </c>
      <c r="D1470" s="31">
        <v>45303</v>
      </c>
      <c r="F1470" s="596">
        <f t="shared" si="83"/>
        <v>2180.1</v>
      </c>
      <c r="G1470" s="584">
        <v>1</v>
      </c>
      <c r="H1470" s="594">
        <f t="shared" si="84"/>
        <v>1</v>
      </c>
      <c r="I1470" s="13">
        <v>2180.1</v>
      </c>
      <c r="K1470" s="590" t="s">
        <v>227</v>
      </c>
      <c r="L1470" s="154" t="s">
        <v>12847</v>
      </c>
    </row>
    <row r="1471" spans="1:12" ht="15" x14ac:dyDescent="0.25">
      <c r="A1471" t="s">
        <v>1357</v>
      </c>
      <c r="B1471" t="s">
        <v>12933</v>
      </c>
      <c r="C1471" s="154" t="s">
        <v>12723</v>
      </c>
      <c r="D1471" s="31">
        <v>45303</v>
      </c>
      <c r="F1471" s="596">
        <f t="shared" si="83"/>
        <v>2475</v>
      </c>
      <c r="G1471" s="584">
        <v>1</v>
      </c>
      <c r="H1471" s="594">
        <f t="shared" si="84"/>
        <v>1</v>
      </c>
      <c r="I1471" s="13">
        <v>2475</v>
      </c>
      <c r="K1471" s="590" t="s">
        <v>227</v>
      </c>
      <c r="L1471" s="154" t="s">
        <v>12846</v>
      </c>
    </row>
    <row r="1472" spans="1:12" ht="15" x14ac:dyDescent="0.25">
      <c r="A1472" t="s">
        <v>12806</v>
      </c>
      <c r="B1472" t="s">
        <v>219</v>
      </c>
      <c r="C1472" s="154" t="s">
        <v>12722</v>
      </c>
      <c r="D1472" s="31">
        <v>45303</v>
      </c>
      <c r="F1472" s="596">
        <f t="shared" ref="F1472:F1535" si="85">SUM(I1472*G1472)</f>
        <v>1159.0920000000001</v>
      </c>
      <c r="G1472" s="584">
        <v>1</v>
      </c>
      <c r="H1472" s="594">
        <f t="shared" si="84"/>
        <v>1</v>
      </c>
      <c r="I1472" s="13">
        <v>1159.0920000000001</v>
      </c>
      <c r="K1472" s="590" t="s">
        <v>227</v>
      </c>
      <c r="L1472" s="154" t="s">
        <v>12845</v>
      </c>
    </row>
    <row r="1473" spans="1:12" ht="15" x14ac:dyDescent="0.25">
      <c r="A1473" t="s">
        <v>216</v>
      </c>
      <c r="B1473" t="s">
        <v>2069</v>
      </c>
      <c r="C1473" s="154" t="s">
        <v>12721</v>
      </c>
      <c r="D1473" s="31">
        <v>45306</v>
      </c>
      <c r="F1473" s="596">
        <f t="shared" si="85"/>
        <v>1441</v>
      </c>
      <c r="G1473" s="584">
        <v>1</v>
      </c>
      <c r="H1473" s="594">
        <f t="shared" si="84"/>
        <v>1</v>
      </c>
      <c r="I1473" s="13">
        <v>1441</v>
      </c>
      <c r="K1473" s="590" t="s">
        <v>227</v>
      </c>
      <c r="L1473" s="154" t="s">
        <v>12844</v>
      </c>
    </row>
    <row r="1474" spans="1:12" ht="15" x14ac:dyDescent="0.25">
      <c r="A1474" t="s">
        <v>216</v>
      </c>
      <c r="B1474" t="s">
        <v>1324</v>
      </c>
      <c r="C1474" s="154" t="s">
        <v>12720</v>
      </c>
      <c r="D1474" s="31">
        <v>45306</v>
      </c>
      <c r="F1474" s="596">
        <f t="shared" si="85"/>
        <v>0</v>
      </c>
      <c r="G1474" s="584">
        <v>1</v>
      </c>
      <c r="H1474" s="594">
        <f t="shared" si="84"/>
        <v>1</v>
      </c>
      <c r="I1474" s="13">
        <v>0</v>
      </c>
      <c r="K1474" s="590" t="s">
        <v>227</v>
      </c>
      <c r="L1474" s="154" t="s">
        <v>12843</v>
      </c>
    </row>
    <row r="1475" spans="1:12" ht="15" x14ac:dyDescent="0.25">
      <c r="A1475" t="s">
        <v>216</v>
      </c>
      <c r="B1475" t="s">
        <v>1324</v>
      </c>
      <c r="C1475" s="154" t="s">
        <v>12719</v>
      </c>
      <c r="D1475" s="31">
        <v>45306</v>
      </c>
      <c r="F1475" s="596">
        <f t="shared" si="85"/>
        <v>0</v>
      </c>
      <c r="G1475" s="584">
        <v>1</v>
      </c>
      <c r="H1475" s="594">
        <f t="shared" si="84"/>
        <v>1</v>
      </c>
      <c r="I1475" s="13">
        <v>0</v>
      </c>
      <c r="K1475" s="590" t="s">
        <v>227</v>
      </c>
      <c r="L1475" s="154" t="s">
        <v>12842</v>
      </c>
    </row>
    <row r="1476" spans="1:12" ht="15" x14ac:dyDescent="0.25">
      <c r="A1476" t="s">
        <v>216</v>
      </c>
      <c r="B1476" t="s">
        <v>221</v>
      </c>
      <c r="C1476" s="154" t="s">
        <v>12718</v>
      </c>
      <c r="D1476" s="31">
        <v>45306</v>
      </c>
      <c r="F1476" s="596">
        <f t="shared" si="85"/>
        <v>102008.049</v>
      </c>
      <c r="G1476" s="584">
        <v>1</v>
      </c>
      <c r="H1476" s="594">
        <f t="shared" si="84"/>
        <v>1</v>
      </c>
      <c r="I1476" s="13">
        <v>102008.049</v>
      </c>
      <c r="K1476" s="590" t="s">
        <v>227</v>
      </c>
      <c r="L1476" s="154" t="s">
        <v>12841</v>
      </c>
    </row>
    <row r="1477" spans="1:12" ht="15" x14ac:dyDescent="0.25">
      <c r="A1477" t="s">
        <v>216</v>
      </c>
      <c r="B1477" t="s">
        <v>416</v>
      </c>
      <c r="C1477" s="154" t="s">
        <v>12717</v>
      </c>
      <c r="D1477" s="31">
        <v>45306</v>
      </c>
      <c r="F1477" s="596">
        <f t="shared" si="85"/>
        <v>0</v>
      </c>
      <c r="G1477" s="584">
        <v>1</v>
      </c>
      <c r="H1477" s="594">
        <f t="shared" si="84"/>
        <v>1</v>
      </c>
      <c r="I1477" s="13">
        <v>0</v>
      </c>
      <c r="K1477" s="590" t="s">
        <v>227</v>
      </c>
      <c r="L1477" s="154" t="s">
        <v>12840</v>
      </c>
    </row>
    <row r="1478" spans="1:12" ht="15" x14ac:dyDescent="0.25">
      <c r="A1478" t="s">
        <v>1357</v>
      </c>
      <c r="B1478" t="s">
        <v>320</v>
      </c>
      <c r="C1478" s="154" t="s">
        <v>12716</v>
      </c>
      <c r="D1478" s="31">
        <v>45306</v>
      </c>
      <c r="F1478" s="596">
        <f t="shared" si="85"/>
        <v>1286.213</v>
      </c>
      <c r="G1478" s="584">
        <v>1</v>
      </c>
      <c r="H1478" s="594">
        <f t="shared" si="84"/>
        <v>1</v>
      </c>
      <c r="I1478" s="13">
        <v>1286.213</v>
      </c>
      <c r="K1478" s="590" t="s">
        <v>227</v>
      </c>
      <c r="L1478" s="154" t="s">
        <v>12839</v>
      </c>
    </row>
    <row r="1479" spans="1:12" ht="15" x14ac:dyDescent="0.25">
      <c r="A1479" t="s">
        <v>1357</v>
      </c>
      <c r="B1479" t="s">
        <v>221</v>
      </c>
      <c r="C1479" s="154" t="s">
        <v>12715</v>
      </c>
      <c r="D1479" s="31">
        <v>45306</v>
      </c>
      <c r="F1479" s="596">
        <f t="shared" si="85"/>
        <v>38099.849000000002</v>
      </c>
      <c r="G1479" s="584">
        <v>1</v>
      </c>
      <c r="H1479" s="594">
        <f t="shared" si="84"/>
        <v>1</v>
      </c>
      <c r="I1479" s="13">
        <v>38099.849000000002</v>
      </c>
      <c r="K1479" s="590" t="s">
        <v>227</v>
      </c>
      <c r="L1479" s="154" t="s">
        <v>12838</v>
      </c>
    </row>
    <row r="1480" spans="1:12" ht="15" x14ac:dyDescent="0.25">
      <c r="A1480" t="s">
        <v>1357</v>
      </c>
      <c r="B1480" t="s">
        <v>385</v>
      </c>
      <c r="C1480" s="154" t="s">
        <v>12714</v>
      </c>
      <c r="D1480" s="31">
        <v>45306</v>
      </c>
      <c r="F1480" s="596">
        <f t="shared" si="85"/>
        <v>0</v>
      </c>
      <c r="G1480" s="584">
        <v>1</v>
      </c>
      <c r="H1480" s="594">
        <f t="shared" si="84"/>
        <v>1</v>
      </c>
      <c r="I1480" s="13">
        <v>0</v>
      </c>
      <c r="K1480" s="590" t="s">
        <v>227</v>
      </c>
      <c r="L1480" s="154" t="s">
        <v>12837</v>
      </c>
    </row>
    <row r="1481" spans="1:12" ht="15" x14ac:dyDescent="0.25">
      <c r="A1481" t="s">
        <v>1357</v>
      </c>
      <c r="B1481" t="s">
        <v>221</v>
      </c>
      <c r="C1481" s="154" t="s">
        <v>12713</v>
      </c>
      <c r="D1481" s="31">
        <v>45306</v>
      </c>
      <c r="F1481" s="596">
        <f t="shared" si="85"/>
        <v>502.40100000000001</v>
      </c>
      <c r="G1481" s="584">
        <v>1</v>
      </c>
      <c r="H1481" s="594">
        <f t="shared" si="84"/>
        <v>1</v>
      </c>
      <c r="I1481" s="13">
        <v>502.40100000000001</v>
      </c>
      <c r="K1481" s="590" t="s">
        <v>227</v>
      </c>
      <c r="L1481" s="154" t="s">
        <v>12836</v>
      </c>
    </row>
    <row r="1482" spans="1:12" ht="15" x14ac:dyDescent="0.25">
      <c r="A1482" t="s">
        <v>1357</v>
      </c>
      <c r="B1482" t="s">
        <v>2069</v>
      </c>
      <c r="C1482" s="154" t="s">
        <v>12712</v>
      </c>
      <c r="D1482" s="31">
        <v>45306</v>
      </c>
      <c r="F1482" s="596">
        <f t="shared" si="85"/>
        <v>481</v>
      </c>
      <c r="G1482" s="584">
        <v>1</v>
      </c>
      <c r="H1482" s="594">
        <f t="shared" si="84"/>
        <v>1</v>
      </c>
      <c r="I1482" s="13">
        <v>481</v>
      </c>
      <c r="K1482" s="590" t="s">
        <v>227</v>
      </c>
      <c r="L1482" s="154" t="s">
        <v>12835</v>
      </c>
    </row>
    <row r="1483" spans="1:12" ht="15" x14ac:dyDescent="0.25">
      <c r="A1483" t="s">
        <v>1357</v>
      </c>
      <c r="B1483" t="s">
        <v>385</v>
      </c>
      <c r="C1483" s="154" t="s">
        <v>12711</v>
      </c>
      <c r="D1483" s="31">
        <v>45306</v>
      </c>
      <c r="F1483" s="596">
        <f t="shared" si="85"/>
        <v>450</v>
      </c>
      <c r="G1483" s="584">
        <v>1</v>
      </c>
      <c r="H1483" s="594">
        <f t="shared" si="84"/>
        <v>1</v>
      </c>
      <c r="I1483" s="13">
        <v>450</v>
      </c>
      <c r="K1483" s="590" t="s">
        <v>227</v>
      </c>
      <c r="L1483" s="154" t="s">
        <v>12834</v>
      </c>
    </row>
    <row r="1484" spans="1:12" ht="15" x14ac:dyDescent="0.25">
      <c r="A1484" t="s">
        <v>1357</v>
      </c>
      <c r="B1484" t="s">
        <v>1338</v>
      </c>
      <c r="C1484" s="154" t="s">
        <v>12710</v>
      </c>
      <c r="D1484" s="31">
        <v>45306</v>
      </c>
      <c r="F1484" s="596">
        <f t="shared" si="85"/>
        <v>239</v>
      </c>
      <c r="G1484" s="584">
        <v>1</v>
      </c>
      <c r="H1484" s="594">
        <f t="shared" si="84"/>
        <v>1</v>
      </c>
      <c r="I1484" s="13">
        <v>239</v>
      </c>
      <c r="K1484" s="590" t="s">
        <v>227</v>
      </c>
      <c r="L1484" s="154" t="s">
        <v>12833</v>
      </c>
    </row>
    <row r="1485" spans="1:12" ht="15" x14ac:dyDescent="0.25">
      <c r="A1485" t="s">
        <v>1357</v>
      </c>
      <c r="B1485" t="s">
        <v>2071</v>
      </c>
      <c r="C1485" s="154" t="s">
        <v>12709</v>
      </c>
      <c r="D1485" s="31">
        <v>45306</v>
      </c>
      <c r="F1485" s="596">
        <f t="shared" si="85"/>
        <v>820.2</v>
      </c>
      <c r="G1485" s="584">
        <v>1</v>
      </c>
      <c r="H1485" s="594">
        <f t="shared" si="84"/>
        <v>1</v>
      </c>
      <c r="I1485" s="13">
        <v>820.2</v>
      </c>
      <c r="K1485" s="590" t="s">
        <v>227</v>
      </c>
      <c r="L1485" s="154" t="s">
        <v>12832</v>
      </c>
    </row>
    <row r="1486" spans="1:12" ht="15" x14ac:dyDescent="0.25">
      <c r="A1486" t="s">
        <v>1357</v>
      </c>
      <c r="B1486" t="s">
        <v>12932</v>
      </c>
      <c r="C1486" s="154" t="s">
        <v>12708</v>
      </c>
      <c r="D1486" s="31">
        <v>45306</v>
      </c>
      <c r="F1486" s="596">
        <f t="shared" si="85"/>
        <v>655.5</v>
      </c>
      <c r="G1486" s="584">
        <v>1</v>
      </c>
      <c r="H1486" s="594">
        <f t="shared" si="84"/>
        <v>1</v>
      </c>
      <c r="I1486" s="13">
        <v>655.5</v>
      </c>
      <c r="K1486" s="590" t="s">
        <v>227</v>
      </c>
      <c r="L1486" s="154" t="s">
        <v>12831</v>
      </c>
    </row>
    <row r="1487" spans="1:12" ht="15" x14ac:dyDescent="0.25">
      <c r="A1487" t="s">
        <v>1357</v>
      </c>
      <c r="B1487" t="s">
        <v>295</v>
      </c>
      <c r="C1487" s="154" t="s">
        <v>12707</v>
      </c>
      <c r="D1487" s="31">
        <v>45306</v>
      </c>
      <c r="F1487" s="596">
        <f t="shared" si="85"/>
        <v>101279.59699999999</v>
      </c>
      <c r="G1487" s="584">
        <v>1</v>
      </c>
      <c r="H1487" s="594">
        <f t="shared" si="84"/>
        <v>1</v>
      </c>
      <c r="I1487" s="13">
        <v>101279.59699999999</v>
      </c>
      <c r="K1487" s="590" t="s">
        <v>227</v>
      </c>
      <c r="L1487" s="154" t="s">
        <v>12830</v>
      </c>
    </row>
    <row r="1488" spans="1:12" ht="15" x14ac:dyDescent="0.25">
      <c r="A1488" t="s">
        <v>1357</v>
      </c>
      <c r="B1488" t="s">
        <v>320</v>
      </c>
      <c r="C1488" s="154" t="s">
        <v>12706</v>
      </c>
      <c r="D1488" s="31">
        <v>45306</v>
      </c>
      <c r="F1488" s="596">
        <f t="shared" si="85"/>
        <v>704.41200000000003</v>
      </c>
      <c r="G1488" s="584">
        <v>1</v>
      </c>
      <c r="H1488" s="594">
        <f t="shared" si="84"/>
        <v>1</v>
      </c>
      <c r="I1488" s="13">
        <v>704.41200000000003</v>
      </c>
      <c r="K1488" s="590" t="s">
        <v>227</v>
      </c>
      <c r="L1488" s="154" t="s">
        <v>12829</v>
      </c>
    </row>
    <row r="1489" spans="1:12" ht="15" x14ac:dyDescent="0.25">
      <c r="A1489" t="s">
        <v>1357</v>
      </c>
      <c r="B1489" t="s">
        <v>385</v>
      </c>
      <c r="C1489" s="154" t="s">
        <v>12705</v>
      </c>
      <c r="D1489" s="31">
        <v>45306</v>
      </c>
      <c r="F1489" s="596">
        <f t="shared" si="85"/>
        <v>445</v>
      </c>
      <c r="G1489" s="584">
        <v>1</v>
      </c>
      <c r="H1489" s="594">
        <f t="shared" si="84"/>
        <v>1</v>
      </c>
      <c r="I1489" s="13">
        <v>445</v>
      </c>
      <c r="K1489" s="590" t="s">
        <v>227</v>
      </c>
      <c r="L1489" s="154" t="s">
        <v>12828</v>
      </c>
    </row>
    <row r="1490" spans="1:12" ht="15" x14ac:dyDescent="0.25">
      <c r="A1490" t="s">
        <v>1402</v>
      </c>
      <c r="B1490" t="s">
        <v>320</v>
      </c>
      <c r="C1490" s="154" t="s">
        <v>12704</v>
      </c>
      <c r="D1490" s="31">
        <v>45307</v>
      </c>
      <c r="F1490" s="596">
        <f t="shared" si="85"/>
        <v>139055.24400000001</v>
      </c>
      <c r="G1490" s="584">
        <v>1</v>
      </c>
      <c r="H1490" s="594">
        <f t="shared" si="84"/>
        <v>1</v>
      </c>
      <c r="I1490" s="13">
        <v>139055.24400000001</v>
      </c>
      <c r="K1490" s="590" t="s">
        <v>227</v>
      </c>
      <c r="L1490" s="154" t="s">
        <v>12827</v>
      </c>
    </row>
    <row r="1491" spans="1:12" ht="15" x14ac:dyDescent="0.25">
      <c r="A1491" t="s">
        <v>1402</v>
      </c>
      <c r="B1491" t="s">
        <v>320</v>
      </c>
      <c r="C1491" s="154" t="s">
        <v>12703</v>
      </c>
      <c r="D1491" s="31">
        <v>45307</v>
      </c>
      <c r="F1491" s="596">
        <f t="shared" si="85"/>
        <v>82092.061000000002</v>
      </c>
      <c r="G1491" s="584">
        <v>1</v>
      </c>
      <c r="H1491" s="594">
        <f t="shared" si="84"/>
        <v>1</v>
      </c>
      <c r="I1491" s="13">
        <v>82092.061000000002</v>
      </c>
      <c r="K1491" s="590" t="s">
        <v>227</v>
      </c>
      <c r="L1491" s="154" t="s">
        <v>12826</v>
      </c>
    </row>
    <row r="1492" spans="1:12" ht="15" x14ac:dyDescent="0.25">
      <c r="A1492" t="s">
        <v>1402</v>
      </c>
      <c r="B1492" t="s">
        <v>320</v>
      </c>
      <c r="C1492" s="154" t="s">
        <v>12702</v>
      </c>
      <c r="D1492" s="31">
        <v>45307</v>
      </c>
      <c r="F1492" s="596">
        <f t="shared" si="85"/>
        <v>7249.0479999999998</v>
      </c>
      <c r="G1492" s="584">
        <v>1</v>
      </c>
      <c r="H1492" s="594">
        <f t="shared" si="84"/>
        <v>1</v>
      </c>
      <c r="I1492" s="13">
        <v>7249.0479999999998</v>
      </c>
      <c r="K1492" s="590" t="s">
        <v>227</v>
      </c>
      <c r="L1492" s="154" t="s">
        <v>12825</v>
      </c>
    </row>
    <row r="1493" spans="1:12" ht="15" x14ac:dyDescent="0.25">
      <c r="A1493" t="s">
        <v>1402</v>
      </c>
      <c r="B1493" t="s">
        <v>320</v>
      </c>
      <c r="C1493" s="154" t="s">
        <v>12701</v>
      </c>
      <c r="D1493" s="31">
        <v>45307</v>
      </c>
      <c r="F1493" s="596">
        <f t="shared" si="85"/>
        <v>12990.105</v>
      </c>
      <c r="G1493" s="584">
        <v>1</v>
      </c>
      <c r="H1493" s="594">
        <f t="shared" si="84"/>
        <v>1</v>
      </c>
      <c r="I1493" s="13">
        <v>12990.105</v>
      </c>
      <c r="K1493" s="590" t="s">
        <v>227</v>
      </c>
      <c r="L1493" s="154" t="s">
        <v>12824</v>
      </c>
    </row>
    <row r="1494" spans="1:12" ht="15" x14ac:dyDescent="0.25">
      <c r="A1494" t="s">
        <v>1402</v>
      </c>
      <c r="B1494" t="s">
        <v>320</v>
      </c>
      <c r="C1494" s="154" t="s">
        <v>12700</v>
      </c>
      <c r="D1494" s="31">
        <v>45307</v>
      </c>
      <c r="F1494" s="596">
        <f t="shared" si="85"/>
        <v>7539.2870000000003</v>
      </c>
      <c r="G1494" s="584">
        <v>1</v>
      </c>
      <c r="H1494" s="594">
        <f t="shared" si="84"/>
        <v>1</v>
      </c>
      <c r="I1494" s="13">
        <v>7539.2870000000003</v>
      </c>
      <c r="K1494" s="590" t="s">
        <v>227</v>
      </c>
      <c r="L1494" s="154" t="s">
        <v>12823</v>
      </c>
    </row>
    <row r="1495" spans="1:12" ht="15" x14ac:dyDescent="0.25">
      <c r="A1495" t="s">
        <v>1402</v>
      </c>
      <c r="B1495" t="s">
        <v>320</v>
      </c>
      <c r="C1495" s="154" t="s">
        <v>12699</v>
      </c>
      <c r="D1495" s="31">
        <v>45307</v>
      </c>
      <c r="F1495" s="596">
        <f t="shared" si="85"/>
        <v>3507.8049999999998</v>
      </c>
      <c r="G1495" s="584">
        <v>1</v>
      </c>
      <c r="H1495" s="594">
        <f t="shared" si="84"/>
        <v>1</v>
      </c>
      <c r="I1495" s="13">
        <v>3507.8049999999998</v>
      </c>
      <c r="K1495" s="590" t="s">
        <v>227</v>
      </c>
      <c r="L1495" s="154" t="s">
        <v>12822</v>
      </c>
    </row>
    <row r="1496" spans="1:12" ht="15" x14ac:dyDescent="0.25">
      <c r="A1496" t="s">
        <v>1357</v>
      </c>
      <c r="B1496" t="s">
        <v>602</v>
      </c>
      <c r="C1496" s="154" t="s">
        <v>12698</v>
      </c>
      <c r="D1496" s="31">
        <v>45307</v>
      </c>
      <c r="F1496" s="596">
        <f t="shared" si="85"/>
        <v>63459.347000000002</v>
      </c>
      <c r="G1496" s="584">
        <v>1</v>
      </c>
      <c r="H1496" s="594">
        <f t="shared" si="84"/>
        <v>1</v>
      </c>
      <c r="I1496" s="13">
        <v>63459.347000000002</v>
      </c>
      <c r="K1496" s="590" t="s">
        <v>227</v>
      </c>
      <c r="L1496" s="154" t="s">
        <v>12821</v>
      </c>
    </row>
    <row r="1497" spans="1:12" ht="15" x14ac:dyDescent="0.25">
      <c r="A1497" t="s">
        <v>1357</v>
      </c>
      <c r="B1497" t="s">
        <v>221</v>
      </c>
      <c r="C1497" s="154" t="s">
        <v>12697</v>
      </c>
      <c r="D1497" s="31">
        <v>45307</v>
      </c>
      <c r="F1497" s="596">
        <f t="shared" si="85"/>
        <v>13395.169</v>
      </c>
      <c r="G1497" s="584">
        <v>1</v>
      </c>
      <c r="H1497" s="594">
        <f t="shared" si="84"/>
        <v>1</v>
      </c>
      <c r="I1497" s="13">
        <v>13395.169</v>
      </c>
      <c r="K1497" s="590" t="s">
        <v>227</v>
      </c>
      <c r="L1497" s="154" t="s">
        <v>12820</v>
      </c>
    </row>
    <row r="1498" spans="1:12" ht="15" x14ac:dyDescent="0.25">
      <c r="A1498" t="s">
        <v>1357</v>
      </c>
      <c r="B1498" t="s">
        <v>1827</v>
      </c>
      <c r="C1498" s="154" t="s">
        <v>12696</v>
      </c>
      <c r="D1498" s="31">
        <v>45307</v>
      </c>
      <c r="F1498" s="596">
        <f t="shared" si="85"/>
        <v>2279.9360000000001</v>
      </c>
      <c r="G1498" s="584">
        <v>1</v>
      </c>
      <c r="H1498" s="594">
        <f t="shared" si="84"/>
        <v>1</v>
      </c>
      <c r="I1498" s="13">
        <v>2279.9360000000001</v>
      </c>
      <c r="K1498" s="590" t="s">
        <v>227</v>
      </c>
      <c r="L1498" s="154" t="s">
        <v>12819</v>
      </c>
    </row>
    <row r="1499" spans="1:12" ht="15" x14ac:dyDescent="0.25">
      <c r="A1499" t="s">
        <v>1357</v>
      </c>
      <c r="B1499" t="s">
        <v>12931</v>
      </c>
      <c r="C1499" s="154" t="s">
        <v>12695</v>
      </c>
      <c r="D1499" s="31">
        <v>45307</v>
      </c>
      <c r="F1499" s="596">
        <f t="shared" si="85"/>
        <v>8564.8089999999993</v>
      </c>
      <c r="G1499" s="584">
        <v>1</v>
      </c>
      <c r="H1499" s="594">
        <f t="shared" si="84"/>
        <v>1</v>
      </c>
      <c r="I1499" s="13">
        <v>8564.8089999999993</v>
      </c>
      <c r="K1499" s="590" t="s">
        <v>227</v>
      </c>
      <c r="L1499" s="154" t="s">
        <v>12818</v>
      </c>
    </row>
    <row r="1500" spans="1:12" ht="15" x14ac:dyDescent="0.25">
      <c r="A1500" t="s">
        <v>216</v>
      </c>
      <c r="B1500" t="s">
        <v>1451</v>
      </c>
      <c r="C1500" s="154" t="s">
        <v>12694</v>
      </c>
      <c r="D1500" s="31">
        <v>45307</v>
      </c>
      <c r="F1500" s="596">
        <f t="shared" si="85"/>
        <v>83728.910999999993</v>
      </c>
      <c r="G1500" s="584">
        <v>1</v>
      </c>
      <c r="H1500" s="594">
        <f t="shared" si="84"/>
        <v>1</v>
      </c>
      <c r="I1500" s="13">
        <v>83728.910999999993</v>
      </c>
      <c r="K1500" s="590" t="s">
        <v>227</v>
      </c>
      <c r="L1500" s="154" t="s">
        <v>12817</v>
      </c>
    </row>
    <row r="1501" spans="1:12" ht="15" x14ac:dyDescent="0.25">
      <c r="A1501" t="s">
        <v>216</v>
      </c>
      <c r="B1501" t="s">
        <v>1451</v>
      </c>
      <c r="C1501" s="154" t="s">
        <v>12693</v>
      </c>
      <c r="D1501" s="31">
        <v>45307</v>
      </c>
      <c r="F1501" s="596">
        <f t="shared" si="85"/>
        <v>82888.301000000007</v>
      </c>
      <c r="G1501" s="584">
        <v>1</v>
      </c>
      <c r="H1501" s="594">
        <f t="shared" si="84"/>
        <v>1</v>
      </c>
      <c r="I1501" s="13">
        <v>82888.301000000007</v>
      </c>
      <c r="K1501" s="590" t="s">
        <v>227</v>
      </c>
      <c r="L1501" s="154" t="s">
        <v>12816</v>
      </c>
    </row>
    <row r="1502" spans="1:12" ht="15" x14ac:dyDescent="0.25">
      <c r="A1502" t="s">
        <v>1357</v>
      </c>
      <c r="B1502" t="s">
        <v>1337</v>
      </c>
      <c r="C1502" s="154" t="s">
        <v>12692</v>
      </c>
      <c r="D1502" s="31">
        <v>45308</v>
      </c>
      <c r="F1502" s="596">
        <f t="shared" si="85"/>
        <v>1567.44</v>
      </c>
      <c r="G1502" s="584">
        <v>1</v>
      </c>
      <c r="H1502" s="594">
        <f t="shared" si="84"/>
        <v>1</v>
      </c>
      <c r="I1502" s="13">
        <v>1567.44</v>
      </c>
      <c r="K1502" s="590" t="s">
        <v>227</v>
      </c>
      <c r="L1502" s="154" t="s">
        <v>12815</v>
      </c>
    </row>
    <row r="1503" spans="1:12" ht="15" x14ac:dyDescent="0.25">
      <c r="A1503" t="s">
        <v>1357</v>
      </c>
      <c r="B1503" t="s">
        <v>221</v>
      </c>
      <c r="C1503" s="154" t="s">
        <v>12691</v>
      </c>
      <c r="D1503" s="31">
        <v>45308</v>
      </c>
      <c r="F1503" s="596">
        <f t="shared" si="85"/>
        <v>3631.5309999999999</v>
      </c>
      <c r="G1503" s="584">
        <v>1</v>
      </c>
      <c r="H1503" s="594">
        <f t="shared" si="84"/>
        <v>1</v>
      </c>
      <c r="I1503" s="13">
        <v>3631.5309999999999</v>
      </c>
      <c r="K1503" s="590" t="s">
        <v>227</v>
      </c>
      <c r="L1503" s="154" t="s">
        <v>12814</v>
      </c>
    </row>
    <row r="1504" spans="1:12" ht="15" x14ac:dyDescent="0.25">
      <c r="A1504" t="s">
        <v>1357</v>
      </c>
      <c r="B1504" t="s">
        <v>295</v>
      </c>
      <c r="C1504" s="154" t="s">
        <v>12690</v>
      </c>
      <c r="D1504" s="31">
        <v>45308</v>
      </c>
      <c r="F1504" s="596">
        <f t="shared" si="85"/>
        <v>76912.955000000002</v>
      </c>
      <c r="G1504" s="584">
        <v>1</v>
      </c>
      <c r="H1504" s="594">
        <f t="shared" si="84"/>
        <v>1</v>
      </c>
      <c r="I1504" s="13">
        <v>76912.955000000002</v>
      </c>
      <c r="K1504" s="590" t="s">
        <v>227</v>
      </c>
      <c r="L1504" s="154" t="s">
        <v>12813</v>
      </c>
    </row>
    <row r="1505" spans="1:12" ht="15" x14ac:dyDescent="0.25">
      <c r="A1505" t="s">
        <v>1357</v>
      </c>
      <c r="B1505" t="s">
        <v>12930</v>
      </c>
      <c r="C1505" s="154" t="s">
        <v>12689</v>
      </c>
      <c r="D1505" s="31">
        <v>45308</v>
      </c>
      <c r="F1505" s="596">
        <f t="shared" si="85"/>
        <v>1683</v>
      </c>
      <c r="G1505" s="584">
        <v>1</v>
      </c>
      <c r="H1505" s="594">
        <f t="shared" si="84"/>
        <v>1</v>
      </c>
      <c r="I1505" s="13">
        <v>1683</v>
      </c>
      <c r="K1505" s="590" t="s">
        <v>227</v>
      </c>
      <c r="L1505" s="154" t="s">
        <v>12812</v>
      </c>
    </row>
    <row r="1506" spans="1:12" ht="15" x14ac:dyDescent="0.25">
      <c r="A1506" t="s">
        <v>1357</v>
      </c>
      <c r="B1506" t="s">
        <v>385</v>
      </c>
      <c r="C1506" s="154" t="s">
        <v>12688</v>
      </c>
      <c r="D1506" s="31">
        <v>45308</v>
      </c>
      <c r="F1506" s="596">
        <f t="shared" si="85"/>
        <v>914.61699999999996</v>
      </c>
      <c r="G1506" s="584">
        <v>1</v>
      </c>
      <c r="H1506" s="594">
        <f t="shared" si="84"/>
        <v>1</v>
      </c>
      <c r="I1506" s="13">
        <v>914.61699999999996</v>
      </c>
      <c r="K1506" s="590" t="s">
        <v>227</v>
      </c>
      <c r="L1506" s="154" t="s">
        <v>12811</v>
      </c>
    </row>
    <row r="1507" spans="1:12" ht="15" x14ac:dyDescent="0.25">
      <c r="A1507" t="s">
        <v>216</v>
      </c>
      <c r="B1507" t="s">
        <v>12929</v>
      </c>
      <c r="C1507" s="154" t="s">
        <v>12687</v>
      </c>
      <c r="D1507" s="31">
        <v>45309</v>
      </c>
      <c r="F1507" s="596">
        <f t="shared" si="85"/>
        <v>9425.2950000000001</v>
      </c>
      <c r="G1507" s="584">
        <v>1</v>
      </c>
      <c r="H1507" s="594">
        <f t="shared" si="84"/>
        <v>1</v>
      </c>
      <c r="I1507" s="13">
        <v>9425.2950000000001</v>
      </c>
      <c r="K1507" s="590" t="s">
        <v>227</v>
      </c>
      <c r="L1507" s="154" t="s">
        <v>12810</v>
      </c>
    </row>
    <row r="1508" spans="1:12" ht="15" x14ac:dyDescent="0.25">
      <c r="A1508" t="s">
        <v>216</v>
      </c>
      <c r="B1508" t="s">
        <v>1445</v>
      </c>
      <c r="C1508" s="154" t="s">
        <v>12686</v>
      </c>
      <c r="D1508" s="31">
        <v>45309</v>
      </c>
      <c r="F1508" s="596">
        <f t="shared" si="85"/>
        <v>918.68</v>
      </c>
      <c r="G1508" s="584">
        <v>1</v>
      </c>
      <c r="H1508" s="594">
        <f t="shared" si="84"/>
        <v>1</v>
      </c>
      <c r="I1508" s="13">
        <v>918.68</v>
      </c>
      <c r="K1508" s="590" t="s">
        <v>227</v>
      </c>
      <c r="L1508" s="154" t="s">
        <v>12809</v>
      </c>
    </row>
    <row r="1509" spans="1:12" ht="15" x14ac:dyDescent="0.25">
      <c r="A1509" t="s">
        <v>216</v>
      </c>
      <c r="B1509" t="s">
        <v>221</v>
      </c>
      <c r="C1509" s="154" t="s">
        <v>12685</v>
      </c>
      <c r="D1509" s="31">
        <v>45309</v>
      </c>
      <c r="F1509" s="596">
        <f t="shared" si="85"/>
        <v>12454.003000000001</v>
      </c>
      <c r="G1509" s="584">
        <v>1</v>
      </c>
      <c r="H1509" s="594">
        <f t="shared" si="84"/>
        <v>1</v>
      </c>
      <c r="I1509" s="13">
        <v>12454.003000000001</v>
      </c>
      <c r="K1509" s="590" t="s">
        <v>227</v>
      </c>
      <c r="L1509" s="154" t="s">
        <v>12808</v>
      </c>
    </row>
    <row r="1510" spans="1:12" x14ac:dyDescent="0.2">
      <c r="F1510" s="596">
        <f t="shared" si="85"/>
        <v>0</v>
      </c>
      <c r="G1510" s="584">
        <v>1</v>
      </c>
      <c r="H1510" s="594">
        <f t="shared" si="84"/>
        <v>1</v>
      </c>
    </row>
    <row r="1511" spans="1:12" x14ac:dyDescent="0.2">
      <c r="F1511" s="596">
        <f t="shared" si="85"/>
        <v>0</v>
      </c>
      <c r="G1511" s="584">
        <v>1</v>
      </c>
      <c r="H1511" s="594">
        <f t="shared" si="84"/>
        <v>1</v>
      </c>
    </row>
    <row r="1512" spans="1:12" x14ac:dyDescent="0.2">
      <c r="F1512" s="596">
        <f t="shared" si="85"/>
        <v>0</v>
      </c>
      <c r="G1512" s="584">
        <v>1</v>
      </c>
      <c r="H1512" s="594">
        <f t="shared" si="84"/>
        <v>1</v>
      </c>
    </row>
    <row r="1513" spans="1:12" x14ac:dyDescent="0.2">
      <c r="F1513" s="596">
        <f t="shared" si="85"/>
        <v>0</v>
      </c>
      <c r="G1513" s="584">
        <v>1</v>
      </c>
      <c r="H1513" s="594">
        <f t="shared" si="84"/>
        <v>1</v>
      </c>
    </row>
    <row r="1514" spans="1:12" x14ac:dyDescent="0.2">
      <c r="F1514" s="596">
        <f t="shared" si="85"/>
        <v>0</v>
      </c>
      <c r="G1514" s="584">
        <v>1</v>
      </c>
      <c r="H1514" s="594">
        <f t="shared" si="84"/>
        <v>1</v>
      </c>
    </row>
    <row r="1515" spans="1:12" x14ac:dyDescent="0.2">
      <c r="F1515" s="596">
        <f t="shared" si="85"/>
        <v>0</v>
      </c>
      <c r="G1515" s="584">
        <v>1</v>
      </c>
      <c r="H1515" s="594">
        <f t="shared" si="84"/>
        <v>1</v>
      </c>
    </row>
    <row r="1516" spans="1:12" x14ac:dyDescent="0.2">
      <c r="F1516" s="596">
        <f t="shared" si="85"/>
        <v>0</v>
      </c>
      <c r="G1516" s="584">
        <v>1</v>
      </c>
      <c r="H1516" s="594">
        <f t="shared" si="84"/>
        <v>1</v>
      </c>
    </row>
    <row r="1517" spans="1:12" x14ac:dyDescent="0.2">
      <c r="F1517" s="596">
        <f t="shared" si="85"/>
        <v>0</v>
      </c>
      <c r="G1517" s="584">
        <v>1</v>
      </c>
      <c r="H1517" s="594">
        <f t="shared" si="84"/>
        <v>1</v>
      </c>
    </row>
    <row r="1518" spans="1:12" x14ac:dyDescent="0.2">
      <c r="F1518" s="596">
        <f t="shared" si="85"/>
        <v>0</v>
      </c>
      <c r="G1518" s="584">
        <v>1</v>
      </c>
      <c r="H1518" s="594">
        <f t="shared" si="84"/>
        <v>1</v>
      </c>
    </row>
    <row r="1519" spans="1:12" x14ac:dyDescent="0.2">
      <c r="F1519" s="596">
        <f t="shared" si="85"/>
        <v>0</v>
      </c>
      <c r="G1519" s="584">
        <v>1</v>
      </c>
      <c r="H1519" s="594">
        <f t="shared" si="84"/>
        <v>1</v>
      </c>
    </row>
    <row r="1520" spans="1:12" x14ac:dyDescent="0.2">
      <c r="F1520" s="596">
        <f t="shared" si="85"/>
        <v>0</v>
      </c>
      <c r="G1520" s="584">
        <v>1</v>
      </c>
      <c r="H1520" s="594">
        <f t="shared" si="84"/>
        <v>1</v>
      </c>
    </row>
    <row r="1521" spans="6:8" x14ac:dyDescent="0.2">
      <c r="F1521" s="596">
        <f t="shared" si="85"/>
        <v>0</v>
      </c>
      <c r="G1521" s="584">
        <v>1</v>
      </c>
      <c r="H1521" s="594">
        <f t="shared" si="84"/>
        <v>1</v>
      </c>
    </row>
    <row r="1522" spans="6:8" x14ac:dyDescent="0.2">
      <c r="F1522" s="596">
        <f t="shared" si="85"/>
        <v>0</v>
      </c>
      <c r="G1522" s="584">
        <v>1</v>
      </c>
      <c r="H1522" s="594">
        <f t="shared" si="84"/>
        <v>1</v>
      </c>
    </row>
    <row r="1523" spans="6:8" x14ac:dyDescent="0.2">
      <c r="F1523" s="596">
        <f t="shared" si="85"/>
        <v>0</v>
      </c>
      <c r="G1523" s="584">
        <v>1</v>
      </c>
      <c r="H1523" s="594">
        <f t="shared" si="84"/>
        <v>1</v>
      </c>
    </row>
    <row r="1524" spans="6:8" x14ac:dyDescent="0.2">
      <c r="F1524" s="596">
        <f t="shared" si="85"/>
        <v>0</v>
      </c>
      <c r="G1524" s="584">
        <v>1</v>
      </c>
      <c r="H1524" s="594">
        <f t="shared" si="84"/>
        <v>1</v>
      </c>
    </row>
    <row r="1525" spans="6:8" x14ac:dyDescent="0.2">
      <c r="F1525" s="596">
        <f t="shared" si="85"/>
        <v>0</v>
      </c>
      <c r="G1525" s="584">
        <v>1</v>
      </c>
      <c r="H1525" s="594">
        <f t="shared" si="84"/>
        <v>1</v>
      </c>
    </row>
    <row r="1526" spans="6:8" x14ac:dyDescent="0.2">
      <c r="F1526" s="596">
        <f t="shared" si="85"/>
        <v>0</v>
      </c>
      <c r="G1526" s="584">
        <v>1</v>
      </c>
      <c r="H1526" s="594">
        <f t="shared" si="84"/>
        <v>1</v>
      </c>
    </row>
    <row r="1527" spans="6:8" x14ac:dyDescent="0.2">
      <c r="F1527" s="596">
        <f t="shared" si="85"/>
        <v>0</v>
      </c>
      <c r="G1527" s="584">
        <v>1</v>
      </c>
      <c r="H1527" s="594">
        <f t="shared" si="84"/>
        <v>1</v>
      </c>
    </row>
    <row r="1528" spans="6:8" x14ac:dyDescent="0.2">
      <c r="F1528" s="596">
        <f t="shared" si="85"/>
        <v>0</v>
      </c>
      <c r="G1528" s="584">
        <v>1</v>
      </c>
      <c r="H1528" s="594">
        <f t="shared" ref="H1528:H1577" si="86">IF(E1528="",1,0)</f>
        <v>1</v>
      </c>
    </row>
    <row r="1529" spans="6:8" x14ac:dyDescent="0.2">
      <c r="F1529" s="596">
        <f t="shared" si="85"/>
        <v>0</v>
      </c>
      <c r="G1529" s="584">
        <v>1</v>
      </c>
      <c r="H1529" s="594">
        <f t="shared" si="86"/>
        <v>1</v>
      </c>
    </row>
    <row r="1530" spans="6:8" x14ac:dyDescent="0.2">
      <c r="F1530" s="596">
        <f t="shared" si="85"/>
        <v>0</v>
      </c>
      <c r="G1530" s="584">
        <v>1</v>
      </c>
      <c r="H1530" s="594">
        <f t="shared" si="86"/>
        <v>1</v>
      </c>
    </row>
    <row r="1531" spans="6:8" x14ac:dyDescent="0.2">
      <c r="F1531" s="596">
        <f t="shared" si="85"/>
        <v>0</v>
      </c>
      <c r="G1531" s="584">
        <v>1</v>
      </c>
      <c r="H1531" s="594">
        <f t="shared" si="86"/>
        <v>1</v>
      </c>
    </row>
    <row r="1532" spans="6:8" x14ac:dyDescent="0.2">
      <c r="F1532" s="596">
        <f t="shared" si="85"/>
        <v>0</v>
      </c>
      <c r="G1532" s="584">
        <v>1</v>
      </c>
      <c r="H1532" s="594">
        <f t="shared" si="86"/>
        <v>1</v>
      </c>
    </row>
    <row r="1533" spans="6:8" x14ac:dyDescent="0.2">
      <c r="F1533" s="596">
        <f t="shared" si="85"/>
        <v>0</v>
      </c>
      <c r="G1533" s="584">
        <v>1</v>
      </c>
      <c r="H1533" s="594">
        <f t="shared" si="86"/>
        <v>1</v>
      </c>
    </row>
    <row r="1534" spans="6:8" x14ac:dyDescent="0.2">
      <c r="F1534" s="596">
        <f t="shared" si="85"/>
        <v>0</v>
      </c>
      <c r="G1534" s="584">
        <v>1</v>
      </c>
      <c r="H1534" s="594">
        <f t="shared" si="86"/>
        <v>1</v>
      </c>
    </row>
    <row r="1535" spans="6:8" x14ac:dyDescent="0.2">
      <c r="F1535" s="596">
        <f t="shared" si="85"/>
        <v>0</v>
      </c>
      <c r="G1535" s="584">
        <v>1</v>
      </c>
      <c r="H1535" s="594">
        <f t="shared" si="86"/>
        <v>1</v>
      </c>
    </row>
    <row r="1536" spans="6:8" x14ac:dyDescent="0.2">
      <c r="F1536" s="596">
        <f t="shared" ref="F1536:F1577" si="87">SUM(I1536*G1536)</f>
        <v>0</v>
      </c>
      <c r="G1536" s="584">
        <v>1</v>
      </c>
      <c r="H1536" s="594">
        <f t="shared" si="86"/>
        <v>1</v>
      </c>
    </row>
    <row r="1537" spans="6:8" x14ac:dyDescent="0.2">
      <c r="F1537" s="596">
        <f t="shared" si="87"/>
        <v>0</v>
      </c>
      <c r="G1537" s="584">
        <v>1</v>
      </c>
      <c r="H1537" s="594">
        <f t="shared" si="86"/>
        <v>1</v>
      </c>
    </row>
    <row r="1538" spans="6:8" x14ac:dyDescent="0.2">
      <c r="F1538" s="596">
        <f t="shared" si="87"/>
        <v>0</v>
      </c>
      <c r="G1538" s="584">
        <v>1</v>
      </c>
      <c r="H1538" s="594">
        <f t="shared" si="86"/>
        <v>1</v>
      </c>
    </row>
    <row r="1539" spans="6:8" x14ac:dyDescent="0.2">
      <c r="F1539" s="596">
        <f t="shared" si="87"/>
        <v>0</v>
      </c>
      <c r="G1539" s="584">
        <v>1</v>
      </c>
      <c r="H1539" s="594">
        <f t="shared" si="86"/>
        <v>1</v>
      </c>
    </row>
    <row r="1540" spans="6:8" x14ac:dyDescent="0.2">
      <c r="F1540" s="596">
        <f t="shared" si="87"/>
        <v>0</v>
      </c>
      <c r="G1540" s="584">
        <v>1</v>
      </c>
      <c r="H1540" s="594">
        <f t="shared" si="86"/>
        <v>1</v>
      </c>
    </row>
    <row r="1541" spans="6:8" x14ac:dyDescent="0.2">
      <c r="F1541" s="596">
        <f t="shared" si="87"/>
        <v>0</v>
      </c>
      <c r="G1541" s="584">
        <v>1</v>
      </c>
      <c r="H1541" s="594">
        <f t="shared" si="86"/>
        <v>1</v>
      </c>
    </row>
    <row r="1542" spans="6:8" x14ac:dyDescent="0.2">
      <c r="F1542" s="596">
        <f t="shared" si="87"/>
        <v>0</v>
      </c>
      <c r="G1542" s="584">
        <v>1</v>
      </c>
      <c r="H1542" s="594">
        <f t="shared" si="86"/>
        <v>1</v>
      </c>
    </row>
    <row r="1543" spans="6:8" x14ac:dyDescent="0.2">
      <c r="F1543" s="596">
        <f t="shared" si="87"/>
        <v>0</v>
      </c>
      <c r="G1543" s="584">
        <v>1</v>
      </c>
      <c r="H1543" s="594">
        <f t="shared" si="86"/>
        <v>1</v>
      </c>
    </row>
    <row r="1544" spans="6:8" x14ac:dyDescent="0.2">
      <c r="F1544" s="596">
        <f t="shared" si="87"/>
        <v>0</v>
      </c>
      <c r="G1544" s="584">
        <v>1</v>
      </c>
      <c r="H1544" s="594">
        <f t="shared" si="86"/>
        <v>1</v>
      </c>
    </row>
    <row r="1545" spans="6:8" x14ac:dyDescent="0.2">
      <c r="F1545" s="596">
        <f t="shared" si="87"/>
        <v>0</v>
      </c>
      <c r="G1545" s="584">
        <v>1</v>
      </c>
      <c r="H1545" s="594">
        <f t="shared" si="86"/>
        <v>1</v>
      </c>
    </row>
    <row r="1546" spans="6:8" x14ac:dyDescent="0.2">
      <c r="F1546" s="596">
        <f t="shared" si="87"/>
        <v>0</v>
      </c>
      <c r="G1546" s="584">
        <v>1</v>
      </c>
      <c r="H1546" s="594">
        <f t="shared" si="86"/>
        <v>1</v>
      </c>
    </row>
    <row r="1547" spans="6:8" x14ac:dyDescent="0.2">
      <c r="F1547" s="596">
        <f t="shared" si="87"/>
        <v>0</v>
      </c>
      <c r="G1547" s="584">
        <v>1</v>
      </c>
      <c r="H1547" s="594">
        <f t="shared" si="86"/>
        <v>1</v>
      </c>
    </row>
    <row r="1548" spans="6:8" x14ac:dyDescent="0.2">
      <c r="F1548" s="596">
        <f t="shared" si="87"/>
        <v>0</v>
      </c>
      <c r="G1548" s="584">
        <v>1</v>
      </c>
      <c r="H1548" s="594">
        <f t="shared" si="86"/>
        <v>1</v>
      </c>
    </row>
    <row r="1549" spans="6:8" x14ac:dyDescent="0.2">
      <c r="F1549" s="596">
        <f t="shared" si="87"/>
        <v>0</v>
      </c>
      <c r="G1549" s="584">
        <v>1</v>
      </c>
      <c r="H1549" s="594">
        <f t="shared" si="86"/>
        <v>1</v>
      </c>
    </row>
    <row r="1550" spans="6:8" x14ac:dyDescent="0.2">
      <c r="F1550" s="596">
        <f t="shared" si="87"/>
        <v>0</v>
      </c>
      <c r="G1550" s="584">
        <v>1</v>
      </c>
      <c r="H1550" s="594">
        <f t="shared" si="86"/>
        <v>1</v>
      </c>
    </row>
    <row r="1551" spans="6:8" x14ac:dyDescent="0.2">
      <c r="F1551" s="596">
        <f t="shared" si="87"/>
        <v>0</v>
      </c>
      <c r="G1551" s="584">
        <v>1</v>
      </c>
      <c r="H1551" s="594">
        <f t="shared" si="86"/>
        <v>1</v>
      </c>
    </row>
    <row r="1552" spans="6:8" x14ac:dyDescent="0.2">
      <c r="F1552" s="596">
        <f t="shared" si="87"/>
        <v>0</v>
      </c>
      <c r="G1552" s="584">
        <v>1</v>
      </c>
      <c r="H1552" s="594">
        <f t="shared" si="86"/>
        <v>1</v>
      </c>
    </row>
    <row r="1553" spans="6:8" x14ac:dyDescent="0.2">
      <c r="F1553" s="596">
        <f t="shared" si="87"/>
        <v>0</v>
      </c>
      <c r="G1553" s="584">
        <v>1</v>
      </c>
      <c r="H1553" s="594">
        <f t="shared" si="86"/>
        <v>1</v>
      </c>
    </row>
    <row r="1554" spans="6:8" x14ac:dyDescent="0.2">
      <c r="F1554" s="596">
        <f t="shared" si="87"/>
        <v>0</v>
      </c>
      <c r="G1554" s="584">
        <v>1</v>
      </c>
      <c r="H1554" s="594">
        <f t="shared" si="86"/>
        <v>1</v>
      </c>
    </row>
    <row r="1555" spans="6:8" x14ac:dyDescent="0.2">
      <c r="F1555" s="596">
        <f t="shared" si="87"/>
        <v>0</v>
      </c>
      <c r="G1555" s="584">
        <v>1</v>
      </c>
      <c r="H1555" s="594">
        <f t="shared" si="86"/>
        <v>1</v>
      </c>
    </row>
    <row r="1556" spans="6:8" x14ac:dyDescent="0.2">
      <c r="F1556" s="596">
        <f t="shared" si="87"/>
        <v>0</v>
      </c>
      <c r="G1556" s="584">
        <v>1</v>
      </c>
      <c r="H1556" s="594">
        <f t="shared" si="86"/>
        <v>1</v>
      </c>
    </row>
    <row r="1557" spans="6:8" x14ac:dyDescent="0.2">
      <c r="F1557" s="596">
        <f t="shared" si="87"/>
        <v>0</v>
      </c>
      <c r="G1557" s="584">
        <v>1</v>
      </c>
      <c r="H1557" s="594">
        <f t="shared" si="86"/>
        <v>1</v>
      </c>
    </row>
    <row r="1558" spans="6:8" x14ac:dyDescent="0.2">
      <c r="F1558" s="596">
        <f t="shared" si="87"/>
        <v>0</v>
      </c>
      <c r="G1558" s="584">
        <v>1</v>
      </c>
      <c r="H1558" s="594">
        <f t="shared" si="86"/>
        <v>1</v>
      </c>
    </row>
    <row r="1559" spans="6:8" x14ac:dyDescent="0.2">
      <c r="F1559" s="596">
        <f t="shared" si="87"/>
        <v>0</v>
      </c>
      <c r="G1559" s="584">
        <v>1</v>
      </c>
      <c r="H1559" s="594">
        <f t="shared" si="86"/>
        <v>1</v>
      </c>
    </row>
    <row r="1560" spans="6:8" x14ac:dyDescent="0.2">
      <c r="F1560" s="596">
        <f t="shared" si="87"/>
        <v>0</v>
      </c>
      <c r="G1560" s="584">
        <v>1</v>
      </c>
      <c r="H1560" s="594">
        <f t="shared" si="86"/>
        <v>1</v>
      </c>
    </row>
    <row r="1561" spans="6:8" x14ac:dyDescent="0.2">
      <c r="F1561" s="596">
        <f t="shared" si="87"/>
        <v>0</v>
      </c>
      <c r="G1561" s="584">
        <v>1</v>
      </c>
      <c r="H1561" s="594">
        <f t="shared" si="86"/>
        <v>1</v>
      </c>
    </row>
    <row r="1562" spans="6:8" x14ac:dyDescent="0.2">
      <c r="F1562" s="596">
        <f t="shared" si="87"/>
        <v>0</v>
      </c>
      <c r="G1562" s="584">
        <v>1</v>
      </c>
      <c r="H1562" s="594">
        <f t="shared" si="86"/>
        <v>1</v>
      </c>
    </row>
    <row r="1563" spans="6:8" x14ac:dyDescent="0.2">
      <c r="F1563" s="596">
        <f t="shared" si="87"/>
        <v>0</v>
      </c>
      <c r="G1563" s="584">
        <v>1</v>
      </c>
      <c r="H1563" s="594">
        <f t="shared" si="86"/>
        <v>1</v>
      </c>
    </row>
    <row r="1564" spans="6:8" x14ac:dyDescent="0.2">
      <c r="F1564" s="596">
        <f t="shared" si="87"/>
        <v>0</v>
      </c>
      <c r="G1564" s="584">
        <v>1</v>
      </c>
      <c r="H1564" s="594">
        <f t="shared" si="86"/>
        <v>1</v>
      </c>
    </row>
    <row r="1565" spans="6:8" x14ac:dyDescent="0.2">
      <c r="F1565" s="596">
        <f t="shared" si="87"/>
        <v>0</v>
      </c>
      <c r="G1565" s="584">
        <v>1</v>
      </c>
      <c r="H1565" s="594">
        <f t="shared" si="86"/>
        <v>1</v>
      </c>
    </row>
    <row r="1566" spans="6:8" x14ac:dyDescent="0.2">
      <c r="F1566" s="596">
        <f t="shared" si="87"/>
        <v>0</v>
      </c>
      <c r="G1566" s="584">
        <v>1</v>
      </c>
      <c r="H1566" s="594">
        <f t="shared" si="86"/>
        <v>1</v>
      </c>
    </row>
    <row r="1567" spans="6:8" x14ac:dyDescent="0.2">
      <c r="F1567" s="596">
        <f t="shared" si="87"/>
        <v>0</v>
      </c>
      <c r="G1567" s="584">
        <v>1</v>
      </c>
      <c r="H1567" s="594">
        <f t="shared" si="86"/>
        <v>1</v>
      </c>
    </row>
    <row r="1568" spans="6:8" x14ac:dyDescent="0.2">
      <c r="F1568" s="596">
        <f t="shared" si="87"/>
        <v>0</v>
      </c>
      <c r="G1568" s="584">
        <v>1</v>
      </c>
      <c r="H1568" s="594">
        <f t="shared" si="86"/>
        <v>1</v>
      </c>
    </row>
    <row r="1569" spans="6:8" x14ac:dyDescent="0.2">
      <c r="F1569" s="596">
        <f t="shared" si="87"/>
        <v>0</v>
      </c>
      <c r="G1569" s="584">
        <v>1</v>
      </c>
      <c r="H1569" s="594">
        <f t="shared" si="86"/>
        <v>1</v>
      </c>
    </row>
    <row r="1570" spans="6:8" x14ac:dyDescent="0.2">
      <c r="F1570" s="596">
        <f t="shared" si="87"/>
        <v>0</v>
      </c>
      <c r="G1570" s="584">
        <v>1</v>
      </c>
      <c r="H1570" s="594">
        <f t="shared" si="86"/>
        <v>1</v>
      </c>
    </row>
    <row r="1571" spans="6:8" x14ac:dyDescent="0.2">
      <c r="F1571" s="596">
        <f t="shared" si="87"/>
        <v>0</v>
      </c>
      <c r="G1571" s="584">
        <v>1</v>
      </c>
      <c r="H1571" s="594">
        <f t="shared" si="86"/>
        <v>1</v>
      </c>
    </row>
    <row r="1572" spans="6:8" x14ac:dyDescent="0.2">
      <c r="F1572" s="596">
        <f t="shared" si="87"/>
        <v>0</v>
      </c>
      <c r="G1572" s="584">
        <v>1</v>
      </c>
      <c r="H1572" s="594">
        <f t="shared" si="86"/>
        <v>1</v>
      </c>
    </row>
    <row r="1573" spans="6:8" x14ac:dyDescent="0.2">
      <c r="F1573" s="596">
        <f t="shared" si="87"/>
        <v>0</v>
      </c>
      <c r="G1573" s="584">
        <v>1</v>
      </c>
      <c r="H1573" s="594">
        <f t="shared" si="86"/>
        <v>1</v>
      </c>
    </row>
    <row r="1574" spans="6:8" x14ac:dyDescent="0.2">
      <c r="F1574" s="596">
        <f t="shared" si="87"/>
        <v>0</v>
      </c>
      <c r="G1574" s="584">
        <v>1</v>
      </c>
      <c r="H1574" s="594">
        <f t="shared" si="86"/>
        <v>1</v>
      </c>
    </row>
    <row r="1575" spans="6:8" x14ac:dyDescent="0.2">
      <c r="F1575" s="596">
        <f t="shared" si="87"/>
        <v>0</v>
      </c>
      <c r="G1575" s="584">
        <v>1</v>
      </c>
      <c r="H1575" s="594">
        <f t="shared" si="86"/>
        <v>1</v>
      </c>
    </row>
    <row r="1576" spans="6:8" x14ac:dyDescent="0.2">
      <c r="F1576" s="596">
        <f t="shared" si="87"/>
        <v>0</v>
      </c>
      <c r="G1576" s="584">
        <v>1</v>
      </c>
      <c r="H1576" s="594">
        <f t="shared" si="86"/>
        <v>1</v>
      </c>
    </row>
    <row r="1577" spans="6:8" x14ac:dyDescent="0.2">
      <c r="F1577" s="596">
        <f t="shared" si="87"/>
        <v>0</v>
      </c>
      <c r="G1577" s="584">
        <v>1</v>
      </c>
      <c r="H1577" s="594">
        <f t="shared" si="86"/>
        <v>1</v>
      </c>
    </row>
  </sheetData>
  <autoFilter ref="A1:R1262" xr:uid="{00000000-0001-0000-0600-000000000000}">
    <filterColumn colId="6" showButton="0"/>
  </autoFilter>
  <sortState xmlns:xlrd2="http://schemas.microsoft.com/office/spreadsheetml/2017/richdata2" ref="A1115:R1358">
    <sortCondition ref="J1115:J1358"/>
  </sortState>
  <mergeCells count="1">
    <mergeCell ref="G1:H1"/>
  </mergeCells>
  <pageMargins left="0" right="0" top="0" bottom="0" header="0" footer="0"/>
  <pageSetup paperSize="9" scale="62" fitToHeight="5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T116"/>
  <sheetViews>
    <sheetView workbookViewId="0">
      <selection activeCell="M63" sqref="M63"/>
    </sheetView>
  </sheetViews>
  <sheetFormatPr baseColWidth="10" defaultRowHeight="15" x14ac:dyDescent="0.25"/>
  <cols>
    <col min="1" max="1" width="3.7109375" customWidth="1"/>
    <col min="2" max="2" width="30.42578125" bestFit="1" customWidth="1"/>
    <col min="3" max="3" width="10.85546875" bestFit="1" customWidth="1"/>
    <col min="4" max="4" width="13.7109375" style="31" bestFit="1" customWidth="1"/>
    <col min="5" max="5" width="16" style="31" bestFit="1" customWidth="1"/>
    <col min="6" max="6" width="12.42578125" bestFit="1" customWidth="1"/>
    <col min="7" max="7" width="2" style="13" bestFit="1" customWidth="1"/>
    <col min="8" max="8" width="2" bestFit="1" customWidth="1"/>
    <col min="9" max="9" width="12.42578125" style="13" bestFit="1" customWidth="1"/>
    <col min="10" max="10" width="12.5703125" bestFit="1" customWidth="1"/>
    <col min="11" max="11" width="14.42578125" style="31" bestFit="1" customWidth="1"/>
    <col min="12" max="12" width="12.140625" bestFit="1" customWidth="1"/>
    <col min="13" max="13" width="13.85546875" bestFit="1" customWidth="1"/>
    <col min="20" max="20" width="11.42578125" style="13"/>
  </cols>
  <sheetData>
    <row r="1" spans="1:20" s="160" customFormat="1" ht="12.75" x14ac:dyDescent="0.2">
      <c r="A1" s="155" t="s">
        <v>206</v>
      </c>
      <c r="B1" s="155" t="s">
        <v>207</v>
      </c>
      <c r="C1" s="156" t="s">
        <v>208</v>
      </c>
      <c r="D1" s="157" t="s">
        <v>209</v>
      </c>
      <c r="E1" s="157" t="s">
        <v>210</v>
      </c>
      <c r="F1" s="162" t="s">
        <v>211</v>
      </c>
      <c r="G1" s="676" t="s">
        <v>212</v>
      </c>
      <c r="H1" s="676"/>
      <c r="I1" s="158" t="s">
        <v>213</v>
      </c>
      <c r="J1" s="158" t="s">
        <v>201</v>
      </c>
      <c r="K1" s="157" t="s">
        <v>10</v>
      </c>
      <c r="L1" s="159" t="s">
        <v>214</v>
      </c>
      <c r="M1" s="159" t="s">
        <v>215</v>
      </c>
      <c r="T1" s="181"/>
    </row>
    <row r="2" spans="1:20" x14ac:dyDescent="0.25">
      <c r="A2" t="s">
        <v>216</v>
      </c>
      <c r="B2" t="s">
        <v>225</v>
      </c>
      <c r="C2" s="154" t="s">
        <v>226</v>
      </c>
      <c r="D2" s="31">
        <v>43105</v>
      </c>
      <c r="F2" s="13">
        <f t="shared" ref="F2:F28" si="0">SUM(I2*G2)</f>
        <v>522.74599999999998</v>
      </c>
      <c r="G2" s="573">
        <v>1</v>
      </c>
      <c r="H2" s="574">
        <f t="shared" ref="H2:H28" si="1">IF(E2="",1,0)</f>
        <v>1</v>
      </c>
      <c r="I2" s="182">
        <v>522.74599999999998</v>
      </c>
      <c r="J2" s="13" t="s">
        <v>227</v>
      </c>
      <c r="K2" s="31">
        <f>D2</f>
        <v>43105</v>
      </c>
      <c r="L2" s="154" t="s">
        <v>228</v>
      </c>
      <c r="M2" s="161" t="s">
        <v>249</v>
      </c>
    </row>
    <row r="3" spans="1:20" x14ac:dyDescent="0.25">
      <c r="A3" t="s">
        <v>216</v>
      </c>
      <c r="B3" t="s">
        <v>971</v>
      </c>
      <c r="C3" s="154" t="s">
        <v>1400</v>
      </c>
      <c r="D3" s="31">
        <v>45008</v>
      </c>
      <c r="F3" s="13">
        <f t="shared" si="0"/>
        <v>436.74099999999999</v>
      </c>
      <c r="G3" s="581">
        <v>1</v>
      </c>
      <c r="H3" s="183">
        <f t="shared" si="1"/>
        <v>1</v>
      </c>
      <c r="I3" s="13">
        <v>436.74099999999999</v>
      </c>
      <c r="L3" s="154" t="s">
        <v>1440</v>
      </c>
    </row>
    <row r="4" spans="1:20" x14ac:dyDescent="0.25">
      <c r="A4" t="s">
        <v>216</v>
      </c>
      <c r="B4" t="s">
        <v>971</v>
      </c>
      <c r="C4" s="154" t="s">
        <v>1395</v>
      </c>
      <c r="D4" s="31">
        <v>45020</v>
      </c>
      <c r="F4" s="13">
        <f t="shared" si="0"/>
        <v>257.67</v>
      </c>
      <c r="G4" s="573">
        <v>1</v>
      </c>
      <c r="H4" s="574">
        <f t="shared" si="1"/>
        <v>1</v>
      </c>
      <c r="I4" s="13">
        <v>257.67</v>
      </c>
      <c r="L4" s="154" t="s">
        <v>1435</v>
      </c>
    </row>
    <row r="5" spans="1:20" x14ac:dyDescent="0.25">
      <c r="A5" t="s">
        <v>216</v>
      </c>
      <c r="B5" t="s">
        <v>971</v>
      </c>
      <c r="C5" s="154" t="s">
        <v>1369</v>
      </c>
      <c r="D5" s="31">
        <v>45058</v>
      </c>
      <c r="F5" s="13">
        <f t="shared" si="0"/>
        <v>478.50599999999997</v>
      </c>
      <c r="G5" s="581">
        <v>1</v>
      </c>
      <c r="H5" s="183">
        <f t="shared" si="1"/>
        <v>1</v>
      </c>
      <c r="I5" s="13">
        <v>478.50599999999997</v>
      </c>
      <c r="L5" s="154" t="s">
        <v>1409</v>
      </c>
    </row>
    <row r="6" spans="1:20" x14ac:dyDescent="0.25">
      <c r="A6" t="s">
        <v>216</v>
      </c>
      <c r="B6" t="s">
        <v>229</v>
      </c>
      <c r="C6" s="154" t="s">
        <v>230</v>
      </c>
      <c r="D6" s="31">
        <v>43284</v>
      </c>
      <c r="F6" s="13">
        <f t="shared" si="0"/>
        <v>95.2</v>
      </c>
      <c r="G6" s="573">
        <v>1</v>
      </c>
      <c r="H6" s="574">
        <f t="shared" si="1"/>
        <v>1</v>
      </c>
      <c r="I6" s="182">
        <v>95.2</v>
      </c>
      <c r="J6" s="13" t="s">
        <v>227</v>
      </c>
      <c r="K6" s="31">
        <f>D6</f>
        <v>43284</v>
      </c>
      <c r="L6" s="154" t="s">
        <v>231</v>
      </c>
      <c r="M6" t="s">
        <v>249</v>
      </c>
    </row>
    <row r="7" spans="1:20" x14ac:dyDescent="0.25">
      <c r="A7" t="s">
        <v>216</v>
      </c>
      <c r="B7" t="s">
        <v>229</v>
      </c>
      <c r="C7" s="154" t="s">
        <v>232</v>
      </c>
      <c r="D7" s="31">
        <v>43287</v>
      </c>
      <c r="F7" s="13">
        <f t="shared" si="0"/>
        <v>303.45</v>
      </c>
      <c r="G7" s="573">
        <v>1</v>
      </c>
      <c r="H7" s="574">
        <f t="shared" si="1"/>
        <v>1</v>
      </c>
      <c r="I7" s="182">
        <v>303.45</v>
      </c>
      <c r="J7" s="13" t="s">
        <v>227</v>
      </c>
      <c r="K7" s="31">
        <f>D7</f>
        <v>43287</v>
      </c>
      <c r="L7" s="154" t="s">
        <v>233</v>
      </c>
      <c r="M7" t="s">
        <v>249</v>
      </c>
    </row>
    <row r="8" spans="1:20" x14ac:dyDescent="0.25">
      <c r="A8" t="s">
        <v>216</v>
      </c>
      <c r="B8" t="s">
        <v>971</v>
      </c>
      <c r="C8" s="154" t="s">
        <v>1399</v>
      </c>
      <c r="D8" s="31">
        <v>45014</v>
      </c>
      <c r="F8" s="13">
        <f t="shared" si="0"/>
        <v>1223.413</v>
      </c>
      <c r="G8" s="573">
        <v>1</v>
      </c>
      <c r="H8" s="574">
        <f t="shared" si="1"/>
        <v>1</v>
      </c>
      <c r="I8" s="13">
        <v>1223.413</v>
      </c>
      <c r="L8" s="154" t="s">
        <v>1439</v>
      </c>
    </row>
    <row r="9" spans="1:20" x14ac:dyDescent="0.25">
      <c r="A9" t="s">
        <v>216</v>
      </c>
      <c r="B9" t="s">
        <v>971</v>
      </c>
      <c r="C9" s="154" t="s">
        <v>1385</v>
      </c>
      <c r="D9" s="31">
        <v>45035</v>
      </c>
      <c r="F9" s="13">
        <f t="shared" si="0"/>
        <v>559.60400000000004</v>
      </c>
      <c r="G9" s="573">
        <v>1</v>
      </c>
      <c r="H9" s="574">
        <f t="shared" si="1"/>
        <v>1</v>
      </c>
      <c r="I9" s="13">
        <v>559.60400000000004</v>
      </c>
      <c r="L9" s="154" t="s">
        <v>1425</v>
      </c>
    </row>
    <row r="10" spans="1:20" x14ac:dyDescent="0.25">
      <c r="A10" t="s">
        <v>216</v>
      </c>
      <c r="B10" t="s">
        <v>971</v>
      </c>
      <c r="C10" s="154" t="s">
        <v>1367</v>
      </c>
      <c r="D10" s="31">
        <v>45063</v>
      </c>
      <c r="F10" s="13">
        <f t="shared" si="0"/>
        <v>494.125</v>
      </c>
      <c r="G10" s="573">
        <v>1</v>
      </c>
      <c r="H10" s="574">
        <f t="shared" si="1"/>
        <v>1</v>
      </c>
      <c r="I10" s="13">
        <v>494.125</v>
      </c>
      <c r="L10" s="154" t="s">
        <v>1407</v>
      </c>
    </row>
    <row r="11" spans="1:20" x14ac:dyDescent="0.25">
      <c r="A11" t="s">
        <v>216</v>
      </c>
      <c r="B11" t="s">
        <v>971</v>
      </c>
      <c r="C11" s="154" t="s">
        <v>1288</v>
      </c>
      <c r="D11" s="31">
        <v>44985</v>
      </c>
      <c r="F11" s="13">
        <f t="shared" si="0"/>
        <v>1340.396</v>
      </c>
      <c r="G11" s="573">
        <v>1</v>
      </c>
      <c r="H11" s="574">
        <f t="shared" si="1"/>
        <v>1</v>
      </c>
      <c r="I11" s="13">
        <v>1340.396</v>
      </c>
      <c r="J11" t="s">
        <v>1308</v>
      </c>
      <c r="K11" s="31">
        <f>+D11</f>
        <v>44985</v>
      </c>
      <c r="L11" s="154" t="s">
        <v>1298</v>
      </c>
    </row>
    <row r="12" spans="1:20" x14ac:dyDescent="0.25">
      <c r="A12" t="s">
        <v>216</v>
      </c>
      <c r="B12" t="s">
        <v>971</v>
      </c>
      <c r="C12" s="154" t="s">
        <v>1364</v>
      </c>
      <c r="D12" s="31">
        <v>45063</v>
      </c>
      <c r="F12" s="13">
        <f t="shared" si="0"/>
        <v>36.4</v>
      </c>
      <c r="G12" s="573">
        <v>1</v>
      </c>
      <c r="H12" s="574">
        <f t="shared" si="1"/>
        <v>1</v>
      </c>
      <c r="I12" s="13">
        <v>36.4</v>
      </c>
      <c r="L12" s="154" t="s">
        <v>1298</v>
      </c>
    </row>
    <row r="13" spans="1:20" x14ac:dyDescent="0.25">
      <c r="A13" t="s">
        <v>216</v>
      </c>
      <c r="B13" t="s">
        <v>971</v>
      </c>
      <c r="C13" s="154" t="s">
        <v>1394</v>
      </c>
      <c r="D13" s="31">
        <v>45020</v>
      </c>
      <c r="F13" s="13">
        <f t="shared" si="0"/>
        <v>554.82500000000005</v>
      </c>
      <c r="G13" s="581">
        <v>1</v>
      </c>
      <c r="H13" s="183">
        <f t="shared" si="1"/>
        <v>1</v>
      </c>
      <c r="I13" s="13">
        <v>554.82500000000005</v>
      </c>
      <c r="L13" s="154" t="s">
        <v>1434</v>
      </c>
    </row>
    <row r="14" spans="1:20" x14ac:dyDescent="0.25">
      <c r="A14" t="s">
        <v>216</v>
      </c>
      <c r="B14" t="s">
        <v>971</v>
      </c>
      <c r="C14" s="154" t="s">
        <v>1386</v>
      </c>
      <c r="D14" s="31">
        <v>45035</v>
      </c>
      <c r="F14" s="13">
        <f t="shared" si="0"/>
        <v>420.5</v>
      </c>
      <c r="G14" s="573">
        <v>1</v>
      </c>
      <c r="H14" s="574">
        <f t="shared" si="1"/>
        <v>1</v>
      </c>
      <c r="I14" s="13">
        <v>420.5</v>
      </c>
      <c r="L14" s="154" t="s">
        <v>1426</v>
      </c>
    </row>
    <row r="15" spans="1:20" x14ac:dyDescent="0.25">
      <c r="A15" t="s">
        <v>216</v>
      </c>
      <c r="B15" t="s">
        <v>971</v>
      </c>
      <c r="C15" s="154" t="s">
        <v>1380</v>
      </c>
      <c r="D15" s="31">
        <v>45050</v>
      </c>
      <c r="F15" s="13">
        <f t="shared" si="0"/>
        <v>778.798</v>
      </c>
      <c r="G15" s="581">
        <v>1</v>
      </c>
      <c r="H15" s="183">
        <f t="shared" si="1"/>
        <v>1</v>
      </c>
      <c r="I15" s="13">
        <v>778.798</v>
      </c>
      <c r="L15" s="154" t="s">
        <v>1420</v>
      </c>
    </row>
    <row r="16" spans="1:20" x14ac:dyDescent="0.25">
      <c r="A16" t="s">
        <v>216</v>
      </c>
      <c r="B16" t="s">
        <v>971</v>
      </c>
      <c r="C16" s="154" t="s">
        <v>1366</v>
      </c>
      <c r="D16" s="31">
        <v>45063</v>
      </c>
      <c r="F16" s="13">
        <f t="shared" si="0"/>
        <v>461.68900000000002</v>
      </c>
      <c r="G16" s="573">
        <v>1</v>
      </c>
      <c r="H16" s="574">
        <f t="shared" si="1"/>
        <v>1</v>
      </c>
      <c r="I16" s="13">
        <v>461.68900000000002</v>
      </c>
      <c r="L16" s="154" t="s">
        <v>1406</v>
      </c>
    </row>
    <row r="17" spans="1:13" x14ac:dyDescent="0.25">
      <c r="A17" t="s">
        <v>216</v>
      </c>
      <c r="B17" t="s">
        <v>971</v>
      </c>
      <c r="C17" s="154" t="s">
        <v>1287</v>
      </c>
      <c r="D17" s="31">
        <v>44985</v>
      </c>
      <c r="F17" s="13">
        <f t="shared" si="0"/>
        <v>2240.3629999999998</v>
      </c>
      <c r="G17" s="581">
        <v>1</v>
      </c>
      <c r="H17" s="183">
        <f t="shared" si="1"/>
        <v>1</v>
      </c>
      <c r="I17" s="13">
        <v>2240.3629999999998</v>
      </c>
      <c r="J17" t="s">
        <v>972</v>
      </c>
      <c r="K17" s="31">
        <f>+D17</f>
        <v>44985</v>
      </c>
      <c r="L17" s="154" t="s">
        <v>1297</v>
      </c>
    </row>
    <row r="18" spans="1:13" x14ac:dyDescent="0.25">
      <c r="A18" t="s">
        <v>216</v>
      </c>
      <c r="B18" t="s">
        <v>971</v>
      </c>
      <c r="C18" s="154" t="s">
        <v>1396</v>
      </c>
      <c r="D18" s="31">
        <v>45020</v>
      </c>
      <c r="F18" s="13">
        <f t="shared" si="0"/>
        <v>710.91399999999999</v>
      </c>
      <c r="G18" s="573">
        <v>1</v>
      </c>
      <c r="H18" s="574">
        <f t="shared" si="1"/>
        <v>1</v>
      </c>
      <c r="I18" s="13">
        <v>710.91399999999999</v>
      </c>
      <c r="L18" s="154" t="s">
        <v>1436</v>
      </c>
    </row>
    <row r="19" spans="1:13" x14ac:dyDescent="0.25">
      <c r="A19" t="s">
        <v>216</v>
      </c>
      <c r="B19" t="s">
        <v>971</v>
      </c>
      <c r="C19" s="154" t="s">
        <v>1365</v>
      </c>
      <c r="D19" s="31">
        <v>45063</v>
      </c>
      <c r="F19" s="13">
        <f t="shared" si="0"/>
        <v>362.34500000000003</v>
      </c>
      <c r="G19" s="573">
        <v>1</v>
      </c>
      <c r="H19" s="574">
        <f t="shared" si="1"/>
        <v>1</v>
      </c>
      <c r="I19" s="13">
        <v>362.34500000000003</v>
      </c>
      <c r="L19" s="154" t="s">
        <v>1405</v>
      </c>
    </row>
    <row r="20" spans="1:13" x14ac:dyDescent="0.25">
      <c r="A20" t="s">
        <v>216</v>
      </c>
      <c r="B20" t="s">
        <v>971</v>
      </c>
      <c r="C20" s="154" t="s">
        <v>1363</v>
      </c>
      <c r="D20" s="31">
        <v>45063</v>
      </c>
      <c r="F20" s="13">
        <f t="shared" si="0"/>
        <v>1705.4059999999999</v>
      </c>
      <c r="G20" s="573">
        <v>1</v>
      </c>
      <c r="H20" s="574">
        <f t="shared" si="1"/>
        <v>1</v>
      </c>
      <c r="I20" s="13">
        <v>1705.4059999999999</v>
      </c>
      <c r="L20" s="154" t="s">
        <v>1404</v>
      </c>
    </row>
    <row r="21" spans="1:13" x14ac:dyDescent="0.25">
      <c r="A21" t="s">
        <v>216</v>
      </c>
      <c r="B21" t="s">
        <v>971</v>
      </c>
      <c r="C21" s="154" t="s">
        <v>1401</v>
      </c>
      <c r="D21" s="31">
        <v>45006</v>
      </c>
      <c r="F21" s="13">
        <f t="shared" si="0"/>
        <v>1669.098</v>
      </c>
      <c r="G21" s="581">
        <v>1</v>
      </c>
      <c r="H21" s="183">
        <f t="shared" si="1"/>
        <v>1</v>
      </c>
      <c r="I21" s="13">
        <v>1669.098</v>
      </c>
      <c r="L21" s="154" t="s">
        <v>1441</v>
      </c>
    </row>
    <row r="22" spans="1:13" x14ac:dyDescent="0.25">
      <c r="A22" t="s">
        <v>216</v>
      </c>
      <c r="B22" t="s">
        <v>971</v>
      </c>
      <c r="C22" s="154" t="s">
        <v>1381</v>
      </c>
      <c r="D22" s="31">
        <v>45049</v>
      </c>
      <c r="F22" s="13">
        <f t="shared" si="0"/>
        <v>659.49800000000005</v>
      </c>
      <c r="G22" s="581">
        <v>1</v>
      </c>
      <c r="H22" s="183">
        <f t="shared" si="1"/>
        <v>1</v>
      </c>
      <c r="I22" s="13">
        <v>659.49800000000005</v>
      </c>
      <c r="L22" s="154" t="s">
        <v>1421</v>
      </c>
    </row>
    <row r="23" spans="1:13" x14ac:dyDescent="0.25">
      <c r="A23" t="s">
        <v>216</v>
      </c>
      <c r="B23" t="s">
        <v>971</v>
      </c>
      <c r="C23" s="154" t="s">
        <v>1379</v>
      </c>
      <c r="D23" s="31">
        <v>45055</v>
      </c>
      <c r="F23" s="13">
        <f t="shared" si="0"/>
        <v>1146.895</v>
      </c>
      <c r="G23" s="581">
        <v>1</v>
      </c>
      <c r="H23" s="183">
        <f t="shared" si="1"/>
        <v>1</v>
      </c>
      <c r="I23" s="13">
        <v>1146.895</v>
      </c>
      <c r="L23" s="154" t="s">
        <v>1419</v>
      </c>
    </row>
    <row r="24" spans="1:13" x14ac:dyDescent="0.25">
      <c r="A24" t="s">
        <v>216</v>
      </c>
      <c r="B24" t="s">
        <v>311</v>
      </c>
      <c r="C24" s="154" t="s">
        <v>315</v>
      </c>
      <c r="D24" s="31">
        <v>43845</v>
      </c>
      <c r="F24" s="13">
        <f t="shared" si="0"/>
        <v>60.1</v>
      </c>
      <c r="G24" s="573">
        <v>1</v>
      </c>
      <c r="H24" s="574">
        <f t="shared" si="1"/>
        <v>1</v>
      </c>
      <c r="I24" s="13">
        <v>60.1</v>
      </c>
      <c r="J24" t="s">
        <v>227</v>
      </c>
      <c r="K24" s="31">
        <f t="shared" ref="K24:K31" si="2">+D24</f>
        <v>43845</v>
      </c>
      <c r="L24" s="154" t="s">
        <v>316</v>
      </c>
      <c r="M24" t="s">
        <v>249</v>
      </c>
    </row>
    <row r="25" spans="1:13" x14ac:dyDescent="0.25">
      <c r="A25" t="s">
        <v>216</v>
      </c>
      <c r="B25" t="s">
        <v>178</v>
      </c>
      <c r="C25" s="154" t="s">
        <v>325</v>
      </c>
      <c r="D25" s="31">
        <v>43900</v>
      </c>
      <c r="F25" s="13">
        <f t="shared" si="0"/>
        <v>115.083</v>
      </c>
      <c r="G25" s="573">
        <v>1</v>
      </c>
      <c r="H25" s="574">
        <f t="shared" si="1"/>
        <v>1</v>
      </c>
      <c r="I25" s="13">
        <v>115.083</v>
      </c>
      <c r="J25" t="s">
        <v>227</v>
      </c>
      <c r="K25" s="31">
        <f t="shared" si="2"/>
        <v>43900</v>
      </c>
      <c r="L25" s="154" t="s">
        <v>326</v>
      </c>
      <c r="M25" t="s">
        <v>249</v>
      </c>
    </row>
    <row r="26" spans="1:13" x14ac:dyDescent="0.25">
      <c r="A26" t="s">
        <v>216</v>
      </c>
      <c r="B26" t="s">
        <v>1307</v>
      </c>
      <c r="C26" s="154" t="s">
        <v>1293</v>
      </c>
      <c r="D26" s="31">
        <v>44859</v>
      </c>
      <c r="F26" s="13">
        <f t="shared" si="0"/>
        <v>0</v>
      </c>
      <c r="G26" s="573">
        <v>1</v>
      </c>
      <c r="H26" s="574">
        <f t="shared" si="1"/>
        <v>1</v>
      </c>
      <c r="I26" s="13">
        <v>0</v>
      </c>
      <c r="J26" t="s">
        <v>227</v>
      </c>
      <c r="K26" s="31">
        <f t="shared" si="2"/>
        <v>44859</v>
      </c>
      <c r="L26" s="154" t="s">
        <v>1303</v>
      </c>
    </row>
    <row r="27" spans="1:13" x14ac:dyDescent="0.25">
      <c r="A27" t="s">
        <v>216</v>
      </c>
      <c r="B27" t="s">
        <v>479</v>
      </c>
      <c r="C27" s="154" t="s">
        <v>1291</v>
      </c>
      <c r="D27" s="31">
        <v>44974</v>
      </c>
      <c r="F27" s="13">
        <f t="shared" si="0"/>
        <v>541.40099999999995</v>
      </c>
      <c r="G27" s="581">
        <v>1</v>
      </c>
      <c r="H27" s="183">
        <f t="shared" si="1"/>
        <v>1</v>
      </c>
      <c r="I27" s="13">
        <v>541.40099999999995</v>
      </c>
      <c r="J27" t="s">
        <v>227</v>
      </c>
      <c r="K27" s="31">
        <f t="shared" si="2"/>
        <v>44974</v>
      </c>
      <c r="L27" s="154" t="s">
        <v>1301</v>
      </c>
    </row>
    <row r="28" spans="1:13" x14ac:dyDescent="0.25">
      <c r="A28" t="s">
        <v>216</v>
      </c>
      <c r="B28" t="s">
        <v>1309</v>
      </c>
      <c r="C28" s="154" t="s">
        <v>1286</v>
      </c>
      <c r="D28" s="31">
        <v>44956</v>
      </c>
      <c r="F28" s="13">
        <f t="shared" si="0"/>
        <v>577.15</v>
      </c>
      <c r="G28" s="581">
        <v>1</v>
      </c>
      <c r="H28" s="183">
        <f t="shared" si="1"/>
        <v>1</v>
      </c>
      <c r="I28" s="13">
        <v>577.15</v>
      </c>
      <c r="J28" t="s">
        <v>227</v>
      </c>
      <c r="K28" s="31">
        <f t="shared" si="2"/>
        <v>44956</v>
      </c>
      <c r="L28" s="154" t="s">
        <v>1296</v>
      </c>
    </row>
    <row r="29" spans="1:13" x14ac:dyDescent="0.25">
      <c r="A29" t="s">
        <v>216</v>
      </c>
      <c r="B29" t="s">
        <v>735</v>
      </c>
      <c r="C29" s="154" t="s">
        <v>1284</v>
      </c>
      <c r="D29" s="31">
        <v>44981</v>
      </c>
      <c r="F29" s="13">
        <f t="shared" ref="F29:F36" si="3">SUM(I29*G29)</f>
        <v>1827.452</v>
      </c>
      <c r="G29" s="573">
        <v>1</v>
      </c>
      <c r="H29" s="574">
        <f t="shared" ref="H29:H34" si="4">IF(E29="",1,0)</f>
        <v>1</v>
      </c>
      <c r="I29" s="13">
        <v>1827.452</v>
      </c>
      <c r="J29" t="s">
        <v>227</v>
      </c>
      <c r="K29" s="31">
        <f t="shared" si="2"/>
        <v>44981</v>
      </c>
      <c r="L29" s="154" t="s">
        <v>1294</v>
      </c>
    </row>
    <row r="30" spans="1:13" x14ac:dyDescent="0.25">
      <c r="A30" t="s">
        <v>216</v>
      </c>
      <c r="B30" t="s">
        <v>479</v>
      </c>
      <c r="C30" s="154" t="s">
        <v>1290</v>
      </c>
      <c r="D30" s="31">
        <v>44981</v>
      </c>
      <c r="F30" s="13">
        <f t="shared" si="3"/>
        <v>525.39</v>
      </c>
      <c r="G30" s="573">
        <v>1</v>
      </c>
      <c r="H30" s="574">
        <f t="shared" si="4"/>
        <v>1</v>
      </c>
      <c r="I30" s="13">
        <v>525.39</v>
      </c>
      <c r="J30" t="s">
        <v>227</v>
      </c>
      <c r="K30" s="31">
        <f t="shared" si="2"/>
        <v>44981</v>
      </c>
      <c r="L30" s="154" t="s">
        <v>1300</v>
      </c>
    </row>
    <row r="31" spans="1:13" x14ac:dyDescent="0.25">
      <c r="A31" t="s">
        <v>216</v>
      </c>
      <c r="B31" t="s">
        <v>1305</v>
      </c>
      <c r="C31" s="154" t="s">
        <v>1285</v>
      </c>
      <c r="D31" s="31">
        <v>44986</v>
      </c>
      <c r="F31" s="13">
        <f t="shared" si="3"/>
        <v>902.42499999999995</v>
      </c>
      <c r="G31" s="581">
        <v>1</v>
      </c>
      <c r="H31" s="183">
        <f t="shared" si="4"/>
        <v>1</v>
      </c>
      <c r="I31" s="13">
        <v>902.42499999999995</v>
      </c>
      <c r="J31" t="s">
        <v>227</v>
      </c>
      <c r="K31" s="31">
        <f t="shared" si="2"/>
        <v>44986</v>
      </c>
      <c r="L31" s="154" t="s">
        <v>1295</v>
      </c>
    </row>
    <row r="32" spans="1:13" x14ac:dyDescent="0.25">
      <c r="A32" t="s">
        <v>216</v>
      </c>
      <c r="B32" t="s">
        <v>479</v>
      </c>
      <c r="C32" s="154" t="s">
        <v>1398</v>
      </c>
      <c r="D32" s="31">
        <v>45000</v>
      </c>
      <c r="F32" s="13">
        <f t="shared" si="3"/>
        <v>729.53099999999995</v>
      </c>
      <c r="G32" s="573">
        <v>1</v>
      </c>
      <c r="H32" s="574">
        <f t="shared" si="4"/>
        <v>1</v>
      </c>
      <c r="I32" s="13">
        <v>729.53099999999995</v>
      </c>
      <c r="L32" s="154" t="s">
        <v>1438</v>
      </c>
    </row>
    <row r="33" spans="1:12" x14ac:dyDescent="0.25">
      <c r="A33" t="s">
        <v>1357</v>
      </c>
      <c r="B33" t="s">
        <v>332</v>
      </c>
      <c r="C33" s="154" t="s">
        <v>1397</v>
      </c>
      <c r="D33" s="31">
        <v>45013</v>
      </c>
      <c r="F33" s="13">
        <f t="shared" si="3"/>
        <v>3634.32</v>
      </c>
      <c r="G33" s="573">
        <v>1</v>
      </c>
      <c r="H33" s="574">
        <f t="shared" si="4"/>
        <v>1</v>
      </c>
      <c r="I33" s="13">
        <v>3634.32</v>
      </c>
      <c r="L33" s="154" t="s">
        <v>1437</v>
      </c>
    </row>
    <row r="34" spans="1:12" x14ac:dyDescent="0.25">
      <c r="A34" t="s">
        <v>216</v>
      </c>
      <c r="B34" t="s">
        <v>479</v>
      </c>
      <c r="C34" s="154" t="s">
        <v>1393</v>
      </c>
      <c r="D34" s="31">
        <v>45021</v>
      </c>
      <c r="F34" s="13">
        <f t="shared" si="3"/>
        <v>0</v>
      </c>
      <c r="G34" s="581">
        <v>1</v>
      </c>
      <c r="H34" s="183">
        <f t="shared" si="4"/>
        <v>1</v>
      </c>
      <c r="I34" s="13">
        <v>0</v>
      </c>
      <c r="L34" s="154" t="s">
        <v>1433</v>
      </c>
    </row>
    <row r="35" spans="1:12" x14ac:dyDescent="0.25">
      <c r="A35" t="s">
        <v>216</v>
      </c>
      <c r="B35" t="s">
        <v>479</v>
      </c>
      <c r="C35" s="154" t="s">
        <v>1392</v>
      </c>
      <c r="D35" s="31">
        <v>45021</v>
      </c>
      <c r="F35" s="13">
        <f t="shared" si="3"/>
        <v>0</v>
      </c>
      <c r="G35" s="581">
        <v>1</v>
      </c>
      <c r="H35" s="183">
        <v>1</v>
      </c>
      <c r="I35" s="13">
        <v>0</v>
      </c>
      <c r="L35" s="154" t="s">
        <v>1432</v>
      </c>
    </row>
    <row r="36" spans="1:12" x14ac:dyDescent="0.25">
      <c r="A36" t="s">
        <v>216</v>
      </c>
      <c r="B36" t="s">
        <v>479</v>
      </c>
      <c r="C36" s="154" t="s">
        <v>1391</v>
      </c>
      <c r="D36" s="31">
        <v>45021</v>
      </c>
      <c r="F36" s="13">
        <f t="shared" si="3"/>
        <v>0</v>
      </c>
      <c r="G36" s="573">
        <v>1</v>
      </c>
      <c r="H36" s="574">
        <f t="shared" ref="H36:H43" si="5">IF(E36="",1,0)</f>
        <v>1</v>
      </c>
      <c r="I36" s="13">
        <v>0</v>
      </c>
      <c r="L36" s="154" t="s">
        <v>1431</v>
      </c>
    </row>
    <row r="37" spans="1:12" x14ac:dyDescent="0.25">
      <c r="A37" t="s">
        <v>216</v>
      </c>
      <c r="B37" t="s">
        <v>1316</v>
      </c>
      <c r="C37" s="154" t="s">
        <v>1390</v>
      </c>
      <c r="D37" s="31">
        <v>45028</v>
      </c>
      <c r="F37" s="13">
        <f t="shared" ref="F37:F45" si="6">SUM(I37*G37)</f>
        <v>301</v>
      </c>
      <c r="G37" s="581">
        <v>1</v>
      </c>
      <c r="H37" s="183">
        <f t="shared" si="5"/>
        <v>1</v>
      </c>
      <c r="I37" s="13">
        <v>301</v>
      </c>
      <c r="L37" s="154" t="s">
        <v>1430</v>
      </c>
    </row>
    <row r="38" spans="1:12" x14ac:dyDescent="0.25">
      <c r="A38" t="s">
        <v>216</v>
      </c>
      <c r="B38" t="s">
        <v>1316</v>
      </c>
      <c r="C38" s="154" t="s">
        <v>1389</v>
      </c>
      <c r="D38" s="31">
        <v>45028</v>
      </c>
      <c r="F38" s="13">
        <f t="shared" si="6"/>
        <v>1930</v>
      </c>
      <c r="G38" s="581">
        <v>1</v>
      </c>
      <c r="H38" s="183">
        <f t="shared" si="5"/>
        <v>1</v>
      </c>
      <c r="I38" s="13">
        <v>1930</v>
      </c>
      <c r="L38" s="154" t="s">
        <v>1429</v>
      </c>
    </row>
    <row r="39" spans="1:12" x14ac:dyDescent="0.25">
      <c r="A39" t="s">
        <v>216</v>
      </c>
      <c r="B39" t="s">
        <v>1442</v>
      </c>
      <c r="C39" s="154" t="s">
        <v>1388</v>
      </c>
      <c r="D39" s="31">
        <v>45028</v>
      </c>
      <c r="F39" s="13">
        <f t="shared" si="6"/>
        <v>80</v>
      </c>
      <c r="G39" s="581">
        <v>1</v>
      </c>
      <c r="H39" s="183">
        <f t="shared" si="5"/>
        <v>1</v>
      </c>
      <c r="I39" s="13">
        <v>80</v>
      </c>
      <c r="L39" s="154" t="s">
        <v>1428</v>
      </c>
    </row>
    <row r="40" spans="1:12" x14ac:dyDescent="0.25">
      <c r="A40" t="s">
        <v>216</v>
      </c>
      <c r="B40" t="s">
        <v>735</v>
      </c>
      <c r="C40" s="154" t="s">
        <v>1387</v>
      </c>
      <c r="D40" s="31">
        <v>45028</v>
      </c>
      <c r="F40" s="13">
        <f t="shared" si="6"/>
        <v>344.59</v>
      </c>
      <c r="G40" s="581">
        <v>1</v>
      </c>
      <c r="H40" s="183">
        <f t="shared" si="5"/>
        <v>1</v>
      </c>
      <c r="I40" s="13">
        <v>344.59</v>
      </c>
      <c r="L40" s="154" t="s">
        <v>1427</v>
      </c>
    </row>
    <row r="41" spans="1:12" x14ac:dyDescent="0.25">
      <c r="A41" t="s">
        <v>1357</v>
      </c>
      <c r="B41" t="s">
        <v>1442</v>
      </c>
      <c r="C41" s="154" t="s">
        <v>1384</v>
      </c>
      <c r="D41" s="31">
        <v>45042</v>
      </c>
      <c r="F41" s="13">
        <f t="shared" si="6"/>
        <v>170</v>
      </c>
      <c r="G41" s="581">
        <v>1</v>
      </c>
      <c r="H41" s="183">
        <f t="shared" si="5"/>
        <v>1</v>
      </c>
      <c r="I41" s="13">
        <v>170</v>
      </c>
      <c r="L41" s="154" t="s">
        <v>1424</v>
      </c>
    </row>
    <row r="42" spans="1:12" x14ac:dyDescent="0.25">
      <c r="A42" t="s">
        <v>216</v>
      </c>
      <c r="B42" t="s">
        <v>735</v>
      </c>
      <c r="C42" s="154" t="s">
        <v>1383</v>
      </c>
      <c r="D42" s="31">
        <v>45042</v>
      </c>
      <c r="F42" s="13">
        <f t="shared" si="6"/>
        <v>243.214</v>
      </c>
      <c r="G42" s="573">
        <v>1</v>
      </c>
      <c r="H42" s="574">
        <f t="shared" si="5"/>
        <v>1</v>
      </c>
      <c r="I42" s="13">
        <v>243.214</v>
      </c>
      <c r="L42" s="154" t="s">
        <v>1423</v>
      </c>
    </row>
    <row r="43" spans="1:12" x14ac:dyDescent="0.25">
      <c r="A43" t="s">
        <v>216</v>
      </c>
      <c r="B43" t="s">
        <v>332</v>
      </c>
      <c r="C43" s="154" t="s">
        <v>1382</v>
      </c>
      <c r="D43" s="31">
        <v>45042</v>
      </c>
      <c r="F43" s="13">
        <f t="shared" si="6"/>
        <v>213.9</v>
      </c>
      <c r="G43" s="581">
        <v>1</v>
      </c>
      <c r="H43" s="183">
        <f t="shared" si="5"/>
        <v>1</v>
      </c>
      <c r="I43" s="13">
        <v>213.9</v>
      </c>
      <c r="L43" s="154" t="s">
        <v>1422</v>
      </c>
    </row>
    <row r="44" spans="1:12" x14ac:dyDescent="0.25">
      <c r="A44" t="s">
        <v>216</v>
      </c>
      <c r="B44" t="s">
        <v>479</v>
      </c>
      <c r="C44" s="154" t="s">
        <v>1378</v>
      </c>
      <c r="D44" s="31">
        <v>45058</v>
      </c>
      <c r="F44" s="13">
        <f t="shared" si="6"/>
        <v>390.92700000000002</v>
      </c>
      <c r="G44" s="581">
        <v>1</v>
      </c>
      <c r="H44" s="183">
        <f t="shared" ref="H44:H64" si="7">IF(E44="",1,0)</f>
        <v>1</v>
      </c>
      <c r="I44" s="13">
        <v>390.92700000000002</v>
      </c>
      <c r="L44" s="154" t="s">
        <v>1418</v>
      </c>
    </row>
    <row r="45" spans="1:12" x14ac:dyDescent="0.25">
      <c r="A45" t="s">
        <v>1357</v>
      </c>
      <c r="B45" t="s">
        <v>1306</v>
      </c>
      <c r="C45" s="154" t="s">
        <v>1377</v>
      </c>
      <c r="D45" s="31">
        <v>45058</v>
      </c>
      <c r="F45" s="13">
        <f t="shared" si="6"/>
        <v>1679.145</v>
      </c>
      <c r="G45" s="573">
        <v>1</v>
      </c>
      <c r="H45" s="574">
        <f t="shared" si="7"/>
        <v>1</v>
      </c>
      <c r="I45" s="13">
        <v>1679.145</v>
      </c>
      <c r="L45" s="154" t="s">
        <v>1417</v>
      </c>
    </row>
    <row r="46" spans="1:12" x14ac:dyDescent="0.25">
      <c r="A46" t="s">
        <v>1357</v>
      </c>
      <c r="B46" t="s">
        <v>332</v>
      </c>
      <c r="C46" s="154" t="s">
        <v>1376</v>
      </c>
      <c r="D46" s="31">
        <v>45058</v>
      </c>
      <c r="F46" s="13">
        <f t="shared" ref="F46:F68" si="8">SUM(I46*G46)</f>
        <v>2068.3679999999999</v>
      </c>
      <c r="G46" s="581">
        <v>1</v>
      </c>
      <c r="H46" s="183">
        <f t="shared" si="7"/>
        <v>1</v>
      </c>
      <c r="I46" s="13">
        <v>2068.3679999999999</v>
      </c>
      <c r="L46" s="154" t="s">
        <v>1416</v>
      </c>
    </row>
    <row r="47" spans="1:12" x14ac:dyDescent="0.25">
      <c r="A47" t="s">
        <v>1357</v>
      </c>
      <c r="B47" t="s">
        <v>1306</v>
      </c>
      <c r="C47" s="154" t="s">
        <v>1375</v>
      </c>
      <c r="D47" s="31">
        <v>45058</v>
      </c>
      <c r="F47" s="13">
        <f t="shared" si="8"/>
        <v>1767.328</v>
      </c>
      <c r="G47" s="581">
        <v>1</v>
      </c>
      <c r="H47" s="183">
        <f t="shared" si="7"/>
        <v>1</v>
      </c>
      <c r="I47" s="13">
        <v>1767.328</v>
      </c>
      <c r="L47" s="154" t="s">
        <v>1415</v>
      </c>
    </row>
    <row r="48" spans="1:12" x14ac:dyDescent="0.25">
      <c r="A48" t="s">
        <v>1357</v>
      </c>
      <c r="B48" t="s">
        <v>1304</v>
      </c>
      <c r="C48" s="154" t="s">
        <v>1374</v>
      </c>
      <c r="D48" s="31">
        <v>45058</v>
      </c>
      <c r="F48" s="13">
        <f t="shared" si="8"/>
        <v>16557.638999999999</v>
      </c>
      <c r="G48" s="581">
        <v>1</v>
      </c>
      <c r="H48" s="183">
        <f t="shared" si="7"/>
        <v>1</v>
      </c>
      <c r="I48" s="13">
        <v>16557.638999999999</v>
      </c>
      <c r="L48" s="154" t="s">
        <v>1414</v>
      </c>
    </row>
    <row r="49" spans="1:12" x14ac:dyDescent="0.25">
      <c r="A49" t="s">
        <v>1357</v>
      </c>
      <c r="B49" t="s">
        <v>1316</v>
      </c>
      <c r="C49" s="154" t="s">
        <v>1373</v>
      </c>
      <c r="D49" s="31">
        <v>45058</v>
      </c>
      <c r="F49" s="13">
        <f t="shared" si="8"/>
        <v>2644</v>
      </c>
      <c r="G49" s="581">
        <v>1</v>
      </c>
      <c r="H49" s="183">
        <f t="shared" si="7"/>
        <v>1</v>
      </c>
      <c r="I49" s="13">
        <v>2644</v>
      </c>
      <c r="L49" s="154" t="s">
        <v>1413</v>
      </c>
    </row>
    <row r="50" spans="1:12" x14ac:dyDescent="0.25">
      <c r="A50" t="s">
        <v>1357</v>
      </c>
      <c r="B50" t="s">
        <v>630</v>
      </c>
      <c r="C50" s="154" t="s">
        <v>1372</v>
      </c>
      <c r="D50" s="31">
        <v>45058</v>
      </c>
      <c r="F50" s="13">
        <f t="shared" si="8"/>
        <v>552.93499999999995</v>
      </c>
      <c r="G50" s="581">
        <v>1</v>
      </c>
      <c r="H50" s="183">
        <f t="shared" si="7"/>
        <v>1</v>
      </c>
      <c r="I50" s="13">
        <v>552.93499999999995</v>
      </c>
      <c r="L50" s="154" t="s">
        <v>1412</v>
      </c>
    </row>
    <row r="51" spans="1:12" x14ac:dyDescent="0.25">
      <c r="A51" t="s">
        <v>1357</v>
      </c>
      <c r="B51" t="s">
        <v>1443</v>
      </c>
      <c r="C51" s="154" t="s">
        <v>1371</v>
      </c>
      <c r="D51" s="31">
        <v>45058</v>
      </c>
      <c r="F51" s="13">
        <f t="shared" si="8"/>
        <v>580</v>
      </c>
      <c r="G51" s="581">
        <v>1</v>
      </c>
      <c r="H51" s="183">
        <f t="shared" si="7"/>
        <v>1</v>
      </c>
      <c r="I51" s="13">
        <v>580</v>
      </c>
      <c r="L51" s="154" t="s">
        <v>1411</v>
      </c>
    </row>
    <row r="52" spans="1:12" x14ac:dyDescent="0.25">
      <c r="A52" t="s">
        <v>1357</v>
      </c>
      <c r="B52" t="s">
        <v>1442</v>
      </c>
      <c r="C52" s="154" t="s">
        <v>1370</v>
      </c>
      <c r="D52" s="31">
        <v>45058</v>
      </c>
      <c r="F52" s="13">
        <f t="shared" si="8"/>
        <v>170</v>
      </c>
      <c r="G52" s="581">
        <v>1</v>
      </c>
      <c r="H52" s="183">
        <f t="shared" si="7"/>
        <v>1</v>
      </c>
      <c r="I52" s="13">
        <v>170</v>
      </c>
      <c r="L52" s="154" t="s">
        <v>1410</v>
      </c>
    </row>
    <row r="53" spans="1:12" x14ac:dyDescent="0.25">
      <c r="A53" t="s">
        <v>216</v>
      </c>
      <c r="B53" t="s">
        <v>971</v>
      </c>
      <c r="C53" s="154" t="s">
        <v>1289</v>
      </c>
      <c r="D53" s="31">
        <v>44881</v>
      </c>
      <c r="F53" s="13">
        <f t="shared" si="8"/>
        <v>142.303</v>
      </c>
      <c r="G53" s="573">
        <v>1</v>
      </c>
      <c r="H53" s="574">
        <f t="shared" si="7"/>
        <v>1</v>
      </c>
      <c r="I53" s="13">
        <v>142.303</v>
      </c>
      <c r="J53" t="s">
        <v>227</v>
      </c>
      <c r="K53" s="31">
        <f>+D53</f>
        <v>44881</v>
      </c>
      <c r="L53" s="154" t="s">
        <v>1299</v>
      </c>
    </row>
    <row r="54" spans="1:12" x14ac:dyDescent="0.25">
      <c r="A54" t="s">
        <v>216</v>
      </c>
      <c r="B54" t="s">
        <v>479</v>
      </c>
      <c r="C54" s="154" t="s">
        <v>1292</v>
      </c>
      <c r="D54" s="31">
        <v>44881</v>
      </c>
      <c r="F54" s="13">
        <f t="shared" si="8"/>
        <v>1500</v>
      </c>
      <c r="G54" s="581">
        <v>1</v>
      </c>
      <c r="H54" s="183">
        <f t="shared" si="7"/>
        <v>1</v>
      </c>
      <c r="I54" s="13">
        <v>1500</v>
      </c>
      <c r="J54" t="s">
        <v>227</v>
      </c>
      <c r="K54" s="31">
        <f>+D54</f>
        <v>44881</v>
      </c>
      <c r="L54" s="154" t="s">
        <v>1302</v>
      </c>
    </row>
    <row r="55" spans="1:12" x14ac:dyDescent="0.25">
      <c r="A55" t="s">
        <v>216</v>
      </c>
      <c r="B55" t="s">
        <v>1226</v>
      </c>
      <c r="C55" s="154" t="s">
        <v>1368</v>
      </c>
      <c r="D55" s="31">
        <v>45062</v>
      </c>
      <c r="F55" s="13">
        <f t="shared" si="8"/>
        <v>0</v>
      </c>
      <c r="G55" s="573">
        <v>1</v>
      </c>
      <c r="H55" s="574">
        <f t="shared" si="7"/>
        <v>1</v>
      </c>
      <c r="I55" s="13">
        <v>0</v>
      </c>
      <c r="L55" s="154" t="s">
        <v>1408</v>
      </c>
    </row>
    <row r="56" spans="1:12" x14ac:dyDescent="0.25">
      <c r="A56" t="s">
        <v>216</v>
      </c>
      <c r="B56" t="s">
        <v>1226</v>
      </c>
      <c r="C56" s="154" t="s">
        <v>1362</v>
      </c>
      <c r="D56" s="31">
        <v>45064</v>
      </c>
      <c r="F56" s="13">
        <f t="shared" si="8"/>
        <v>0</v>
      </c>
      <c r="G56" s="581">
        <v>1</v>
      </c>
      <c r="H56" s="183">
        <f t="shared" si="7"/>
        <v>1</v>
      </c>
      <c r="I56" s="13">
        <v>0</v>
      </c>
      <c r="L56" s="154" t="s">
        <v>1319</v>
      </c>
    </row>
    <row r="57" spans="1:12" x14ac:dyDescent="0.25">
      <c r="A57" t="s">
        <v>216</v>
      </c>
      <c r="B57" t="s">
        <v>1359</v>
      </c>
      <c r="C57" s="154" t="s">
        <v>1361</v>
      </c>
      <c r="D57" s="31">
        <v>45065</v>
      </c>
      <c r="F57" s="13">
        <f t="shared" si="8"/>
        <v>0</v>
      </c>
      <c r="G57" s="573">
        <v>1</v>
      </c>
      <c r="H57" s="574">
        <f t="shared" si="7"/>
        <v>1</v>
      </c>
      <c r="I57" s="13">
        <v>0</v>
      </c>
      <c r="L57" s="154" t="s">
        <v>1403</v>
      </c>
    </row>
    <row r="58" spans="1:12" x14ac:dyDescent="0.25">
      <c r="F58" s="13">
        <f t="shared" si="8"/>
        <v>0</v>
      </c>
      <c r="G58" s="573">
        <v>1</v>
      </c>
      <c r="H58" s="574">
        <f t="shared" si="7"/>
        <v>1</v>
      </c>
    </row>
    <row r="59" spans="1:12" x14ac:dyDescent="0.25">
      <c r="F59" s="13">
        <f t="shared" si="8"/>
        <v>0</v>
      </c>
      <c r="G59" s="573">
        <v>1</v>
      </c>
      <c r="H59" s="574">
        <f t="shared" si="7"/>
        <v>1</v>
      </c>
    </row>
    <row r="60" spans="1:12" x14ac:dyDescent="0.25">
      <c r="F60" s="13">
        <f t="shared" si="8"/>
        <v>0</v>
      </c>
      <c r="G60" s="573">
        <v>1</v>
      </c>
      <c r="H60" s="574">
        <f t="shared" si="7"/>
        <v>1</v>
      </c>
    </row>
    <row r="61" spans="1:12" x14ac:dyDescent="0.25">
      <c r="F61" s="13">
        <f t="shared" si="8"/>
        <v>0</v>
      </c>
      <c r="G61" s="573">
        <v>1</v>
      </c>
      <c r="H61" s="574">
        <f t="shared" si="7"/>
        <v>1</v>
      </c>
    </row>
    <row r="62" spans="1:12" x14ac:dyDescent="0.25">
      <c r="F62" s="13">
        <f t="shared" si="8"/>
        <v>0</v>
      </c>
      <c r="G62" s="581">
        <v>1</v>
      </c>
      <c r="H62" s="183">
        <f t="shared" si="7"/>
        <v>1</v>
      </c>
    </row>
    <row r="63" spans="1:12" x14ac:dyDescent="0.25">
      <c r="F63" s="13">
        <f t="shared" si="8"/>
        <v>0</v>
      </c>
      <c r="G63" s="581">
        <v>1</v>
      </c>
      <c r="H63" s="183">
        <f t="shared" si="7"/>
        <v>1</v>
      </c>
    </row>
    <row r="64" spans="1:12" x14ac:dyDescent="0.25">
      <c r="F64" s="13">
        <f t="shared" si="8"/>
        <v>0</v>
      </c>
      <c r="G64" s="581">
        <v>1</v>
      </c>
      <c r="H64" s="183">
        <f t="shared" si="7"/>
        <v>1</v>
      </c>
    </row>
    <row r="65" spans="6:8" x14ac:dyDescent="0.25">
      <c r="F65" s="13">
        <f t="shared" si="8"/>
        <v>0</v>
      </c>
      <c r="G65" s="581">
        <v>1</v>
      </c>
      <c r="H65" s="183">
        <v>1</v>
      </c>
    </row>
    <row r="66" spans="6:8" x14ac:dyDescent="0.25">
      <c r="F66" s="13">
        <f t="shared" si="8"/>
        <v>0</v>
      </c>
      <c r="G66" s="573">
        <v>1</v>
      </c>
      <c r="H66" s="574">
        <f t="shared" ref="H66:H92" si="9">IF(E66="",1,0)</f>
        <v>1</v>
      </c>
    </row>
    <row r="67" spans="6:8" x14ac:dyDescent="0.25">
      <c r="F67" s="13">
        <f t="shared" si="8"/>
        <v>0</v>
      </c>
      <c r="G67" s="581">
        <v>1</v>
      </c>
      <c r="H67" s="183">
        <f t="shared" si="9"/>
        <v>1</v>
      </c>
    </row>
    <row r="68" spans="6:8" x14ac:dyDescent="0.25">
      <c r="F68" s="13">
        <f t="shared" si="8"/>
        <v>0</v>
      </c>
      <c r="G68" s="581">
        <v>1</v>
      </c>
      <c r="H68" s="183">
        <f t="shared" si="9"/>
        <v>1</v>
      </c>
    </row>
    <row r="69" spans="6:8" x14ac:dyDescent="0.25">
      <c r="F69" s="13">
        <f t="shared" ref="F69:F100" si="10">SUM(I69*G69)</f>
        <v>0</v>
      </c>
      <c r="G69" s="581">
        <v>1</v>
      </c>
      <c r="H69" s="183">
        <f t="shared" si="9"/>
        <v>1</v>
      </c>
    </row>
    <row r="70" spans="6:8" x14ac:dyDescent="0.25">
      <c r="F70" s="13">
        <f t="shared" si="10"/>
        <v>0</v>
      </c>
      <c r="G70" s="581">
        <v>1</v>
      </c>
      <c r="H70" s="183">
        <f t="shared" si="9"/>
        <v>1</v>
      </c>
    </row>
    <row r="71" spans="6:8" x14ac:dyDescent="0.25">
      <c r="F71" s="13">
        <f t="shared" si="10"/>
        <v>0</v>
      </c>
      <c r="G71" s="581">
        <v>1</v>
      </c>
      <c r="H71" s="183">
        <f t="shared" si="9"/>
        <v>1</v>
      </c>
    </row>
    <row r="72" spans="6:8" x14ac:dyDescent="0.25">
      <c r="F72" s="13">
        <f t="shared" si="10"/>
        <v>0</v>
      </c>
      <c r="G72" s="573">
        <v>1</v>
      </c>
      <c r="H72" s="574">
        <f t="shared" si="9"/>
        <v>1</v>
      </c>
    </row>
    <row r="73" spans="6:8" x14ac:dyDescent="0.25">
      <c r="F73" s="13">
        <f t="shared" si="10"/>
        <v>0</v>
      </c>
      <c r="G73" s="573">
        <v>1</v>
      </c>
      <c r="H73" s="574">
        <f t="shared" si="9"/>
        <v>1</v>
      </c>
    </row>
    <row r="74" spans="6:8" x14ac:dyDescent="0.25">
      <c r="F74" s="13">
        <f t="shared" si="10"/>
        <v>0</v>
      </c>
      <c r="G74" s="573">
        <v>1</v>
      </c>
      <c r="H74" s="574">
        <f t="shared" si="9"/>
        <v>1</v>
      </c>
    </row>
    <row r="75" spans="6:8" x14ac:dyDescent="0.25">
      <c r="F75" s="13">
        <f t="shared" si="10"/>
        <v>0</v>
      </c>
      <c r="G75" s="573">
        <v>1</v>
      </c>
      <c r="H75" s="574">
        <f t="shared" si="9"/>
        <v>1</v>
      </c>
    </row>
    <row r="76" spans="6:8" x14ac:dyDescent="0.25">
      <c r="F76" s="13">
        <f t="shared" si="10"/>
        <v>0</v>
      </c>
      <c r="G76" s="581">
        <v>1</v>
      </c>
      <c r="H76" s="183">
        <f t="shared" si="9"/>
        <v>1</v>
      </c>
    </row>
    <row r="77" spans="6:8" x14ac:dyDescent="0.25">
      <c r="F77" s="13">
        <f t="shared" si="10"/>
        <v>0</v>
      </c>
      <c r="G77" s="573">
        <v>1</v>
      </c>
      <c r="H77" s="574">
        <f t="shared" si="9"/>
        <v>1</v>
      </c>
    </row>
    <row r="78" spans="6:8" x14ac:dyDescent="0.25">
      <c r="F78" s="13">
        <f t="shared" si="10"/>
        <v>0</v>
      </c>
      <c r="G78" s="573">
        <v>1</v>
      </c>
      <c r="H78" s="574">
        <f t="shared" si="9"/>
        <v>1</v>
      </c>
    </row>
    <row r="79" spans="6:8" x14ac:dyDescent="0.25">
      <c r="F79" s="13">
        <f t="shared" si="10"/>
        <v>0</v>
      </c>
      <c r="G79" s="581">
        <v>1</v>
      </c>
      <c r="H79" s="183">
        <f t="shared" si="9"/>
        <v>1</v>
      </c>
    </row>
    <row r="80" spans="6:8" x14ac:dyDescent="0.25">
      <c r="F80" s="13">
        <f t="shared" si="10"/>
        <v>0</v>
      </c>
      <c r="G80" s="573">
        <v>1</v>
      </c>
      <c r="H80" s="574">
        <f t="shared" si="9"/>
        <v>1</v>
      </c>
    </row>
    <row r="81" spans="6:8" x14ac:dyDescent="0.25">
      <c r="F81" s="13">
        <f t="shared" si="10"/>
        <v>0</v>
      </c>
      <c r="G81" s="573">
        <v>1</v>
      </c>
      <c r="H81" s="574">
        <f t="shared" si="9"/>
        <v>1</v>
      </c>
    </row>
    <row r="82" spans="6:8" x14ac:dyDescent="0.25">
      <c r="F82" s="13">
        <f t="shared" si="10"/>
        <v>0</v>
      </c>
      <c r="G82" s="581">
        <v>1</v>
      </c>
      <c r="H82" s="183">
        <f t="shared" si="9"/>
        <v>1</v>
      </c>
    </row>
    <row r="83" spans="6:8" x14ac:dyDescent="0.25">
      <c r="F83" s="13">
        <f t="shared" si="10"/>
        <v>0</v>
      </c>
      <c r="G83" s="581">
        <v>1</v>
      </c>
      <c r="H83" s="183">
        <f t="shared" si="9"/>
        <v>1</v>
      </c>
    </row>
    <row r="84" spans="6:8" x14ac:dyDescent="0.25">
      <c r="F84" s="13">
        <f t="shared" si="10"/>
        <v>0</v>
      </c>
      <c r="G84" s="573">
        <v>1</v>
      </c>
      <c r="H84" s="574">
        <f t="shared" si="9"/>
        <v>1</v>
      </c>
    </row>
    <row r="85" spans="6:8" x14ac:dyDescent="0.25">
      <c r="F85" s="13">
        <f t="shared" si="10"/>
        <v>0</v>
      </c>
      <c r="G85" s="581">
        <v>1</v>
      </c>
      <c r="H85" s="183">
        <f t="shared" si="9"/>
        <v>1</v>
      </c>
    </row>
    <row r="86" spans="6:8" x14ac:dyDescent="0.25">
      <c r="F86" s="13">
        <f t="shared" si="10"/>
        <v>0</v>
      </c>
      <c r="G86" s="573">
        <v>1</v>
      </c>
      <c r="H86" s="574">
        <f t="shared" si="9"/>
        <v>1</v>
      </c>
    </row>
    <row r="87" spans="6:8" x14ac:dyDescent="0.25">
      <c r="F87" s="13">
        <f t="shared" si="10"/>
        <v>0</v>
      </c>
      <c r="G87" s="573">
        <v>1</v>
      </c>
      <c r="H87" s="574">
        <f t="shared" si="9"/>
        <v>1</v>
      </c>
    </row>
    <row r="88" spans="6:8" x14ac:dyDescent="0.25">
      <c r="F88" s="13">
        <f t="shared" si="10"/>
        <v>0</v>
      </c>
      <c r="G88" s="573">
        <v>1</v>
      </c>
      <c r="H88" s="574">
        <f t="shared" si="9"/>
        <v>1</v>
      </c>
    </row>
    <row r="89" spans="6:8" x14ac:dyDescent="0.25">
      <c r="F89" s="13">
        <f t="shared" si="10"/>
        <v>0</v>
      </c>
      <c r="G89" s="573">
        <v>1</v>
      </c>
      <c r="H89" s="574">
        <f t="shared" si="9"/>
        <v>1</v>
      </c>
    </row>
    <row r="90" spans="6:8" x14ac:dyDescent="0.25">
      <c r="F90" s="13">
        <f t="shared" si="10"/>
        <v>0</v>
      </c>
      <c r="G90" s="581">
        <v>1</v>
      </c>
      <c r="H90" s="183">
        <f t="shared" si="9"/>
        <v>1</v>
      </c>
    </row>
    <row r="91" spans="6:8" x14ac:dyDescent="0.25">
      <c r="F91" s="13">
        <f t="shared" si="10"/>
        <v>0</v>
      </c>
      <c r="G91" s="581">
        <v>1</v>
      </c>
      <c r="H91" s="183">
        <f t="shared" si="9"/>
        <v>1</v>
      </c>
    </row>
    <row r="92" spans="6:8" x14ac:dyDescent="0.25">
      <c r="F92" s="13">
        <f t="shared" si="10"/>
        <v>0</v>
      </c>
      <c r="G92" s="581">
        <v>1</v>
      </c>
      <c r="H92" s="183">
        <f t="shared" si="9"/>
        <v>1</v>
      </c>
    </row>
    <row r="93" spans="6:8" x14ac:dyDescent="0.25">
      <c r="F93" s="13">
        <f t="shared" si="10"/>
        <v>0</v>
      </c>
      <c r="G93" s="581">
        <v>1</v>
      </c>
      <c r="H93" s="183">
        <v>1</v>
      </c>
    </row>
    <row r="94" spans="6:8" x14ac:dyDescent="0.25">
      <c r="F94" s="13">
        <f t="shared" si="10"/>
        <v>0</v>
      </c>
      <c r="G94" s="581">
        <v>1</v>
      </c>
      <c r="H94" s="183">
        <f t="shared" ref="H94:H116" si="11">IF(E94="",1,0)</f>
        <v>1</v>
      </c>
    </row>
    <row r="95" spans="6:8" x14ac:dyDescent="0.25">
      <c r="F95" s="13">
        <f t="shared" si="10"/>
        <v>0</v>
      </c>
      <c r="G95" s="581">
        <v>1</v>
      </c>
      <c r="H95" s="183">
        <f t="shared" si="11"/>
        <v>1</v>
      </c>
    </row>
    <row r="96" spans="6:8" x14ac:dyDescent="0.25">
      <c r="F96" s="13">
        <f t="shared" si="10"/>
        <v>0</v>
      </c>
      <c r="G96" s="581">
        <v>1</v>
      </c>
      <c r="H96" s="183">
        <f t="shared" si="11"/>
        <v>1</v>
      </c>
    </row>
    <row r="97" spans="6:8" x14ac:dyDescent="0.25">
      <c r="F97" s="13">
        <f t="shared" si="10"/>
        <v>0</v>
      </c>
      <c r="G97" s="581">
        <v>1</v>
      </c>
      <c r="H97" s="183">
        <f t="shared" si="11"/>
        <v>1</v>
      </c>
    </row>
    <row r="98" spans="6:8" x14ac:dyDescent="0.25">
      <c r="F98" s="13">
        <f t="shared" si="10"/>
        <v>0</v>
      </c>
      <c r="G98" s="581">
        <v>1</v>
      </c>
      <c r="H98" s="183">
        <f t="shared" si="11"/>
        <v>1</v>
      </c>
    </row>
    <row r="99" spans="6:8" x14ac:dyDescent="0.25">
      <c r="F99" s="13">
        <f t="shared" si="10"/>
        <v>0</v>
      </c>
      <c r="G99" s="581">
        <v>1</v>
      </c>
      <c r="H99" s="183">
        <f t="shared" si="11"/>
        <v>1</v>
      </c>
    </row>
    <row r="100" spans="6:8" x14ac:dyDescent="0.25">
      <c r="F100" s="13">
        <f t="shared" si="10"/>
        <v>0</v>
      </c>
      <c r="G100" s="581">
        <v>1</v>
      </c>
      <c r="H100" s="183">
        <f t="shared" si="11"/>
        <v>1</v>
      </c>
    </row>
    <row r="101" spans="6:8" x14ac:dyDescent="0.25">
      <c r="F101" s="13">
        <f t="shared" ref="F101:F116" si="12">SUM(I101*G101)</f>
        <v>0</v>
      </c>
      <c r="G101" s="581">
        <v>1</v>
      </c>
      <c r="H101" s="183">
        <f t="shared" si="11"/>
        <v>1</v>
      </c>
    </row>
    <row r="102" spans="6:8" x14ac:dyDescent="0.25">
      <c r="F102" s="13">
        <f t="shared" si="12"/>
        <v>0</v>
      </c>
      <c r="G102" s="573">
        <v>1</v>
      </c>
      <c r="H102" s="574">
        <f t="shared" si="11"/>
        <v>1</v>
      </c>
    </row>
    <row r="103" spans="6:8" x14ac:dyDescent="0.25">
      <c r="F103" s="13">
        <f t="shared" si="12"/>
        <v>0</v>
      </c>
      <c r="G103" s="573">
        <v>1</v>
      </c>
      <c r="H103" s="574">
        <f t="shared" si="11"/>
        <v>1</v>
      </c>
    </row>
    <row r="104" spans="6:8" x14ac:dyDescent="0.25">
      <c r="F104" s="13">
        <f t="shared" si="12"/>
        <v>0</v>
      </c>
      <c r="G104" s="573">
        <v>1</v>
      </c>
      <c r="H104" s="574">
        <f t="shared" si="11"/>
        <v>1</v>
      </c>
    </row>
    <row r="105" spans="6:8" x14ac:dyDescent="0.25">
      <c r="F105" s="13">
        <f t="shared" si="12"/>
        <v>0</v>
      </c>
      <c r="G105" s="573">
        <v>1</v>
      </c>
      <c r="H105" s="574">
        <f t="shared" si="11"/>
        <v>1</v>
      </c>
    </row>
    <row r="106" spans="6:8" x14ac:dyDescent="0.25">
      <c r="F106" s="13">
        <f t="shared" si="12"/>
        <v>0</v>
      </c>
      <c r="G106" s="581">
        <v>1</v>
      </c>
      <c r="H106" s="183">
        <f t="shared" si="11"/>
        <v>1</v>
      </c>
    </row>
    <row r="107" spans="6:8" x14ac:dyDescent="0.25">
      <c r="F107" s="13">
        <f t="shared" si="12"/>
        <v>0</v>
      </c>
      <c r="G107" s="581">
        <v>1</v>
      </c>
      <c r="H107" s="183">
        <f t="shared" si="11"/>
        <v>1</v>
      </c>
    </row>
    <row r="108" spans="6:8" x14ac:dyDescent="0.25">
      <c r="F108" s="13">
        <f t="shared" si="12"/>
        <v>0</v>
      </c>
      <c r="G108" s="581">
        <v>1</v>
      </c>
      <c r="H108" s="183">
        <f t="shared" si="11"/>
        <v>1</v>
      </c>
    </row>
    <row r="109" spans="6:8" x14ac:dyDescent="0.25">
      <c r="F109" s="13">
        <f t="shared" si="12"/>
        <v>0</v>
      </c>
      <c r="G109" s="581">
        <v>1</v>
      </c>
      <c r="H109" s="183">
        <f t="shared" si="11"/>
        <v>1</v>
      </c>
    </row>
    <row r="110" spans="6:8" x14ac:dyDescent="0.25">
      <c r="F110" s="13">
        <f t="shared" si="12"/>
        <v>0</v>
      </c>
      <c r="G110" s="581">
        <v>1</v>
      </c>
      <c r="H110" s="183">
        <f t="shared" si="11"/>
        <v>1</v>
      </c>
    </row>
    <row r="111" spans="6:8" x14ac:dyDescent="0.25">
      <c r="F111" s="13">
        <f t="shared" si="12"/>
        <v>0</v>
      </c>
      <c r="G111" s="581">
        <v>1</v>
      </c>
      <c r="H111" s="183">
        <f t="shared" si="11"/>
        <v>1</v>
      </c>
    </row>
    <row r="112" spans="6:8" x14ac:dyDescent="0.25">
      <c r="F112" s="13">
        <f t="shared" si="12"/>
        <v>0</v>
      </c>
      <c r="G112" s="581">
        <v>1</v>
      </c>
      <c r="H112" s="183">
        <f t="shared" si="11"/>
        <v>1</v>
      </c>
    </row>
    <row r="113" spans="6:8" x14ac:dyDescent="0.25">
      <c r="F113" s="13">
        <f t="shared" si="12"/>
        <v>0</v>
      </c>
      <c r="G113" s="581">
        <v>1</v>
      </c>
      <c r="H113" s="183">
        <f t="shared" si="11"/>
        <v>1</v>
      </c>
    </row>
    <row r="114" spans="6:8" x14ac:dyDescent="0.25">
      <c r="F114" s="13">
        <f t="shared" si="12"/>
        <v>0</v>
      </c>
      <c r="G114" s="581">
        <v>1</v>
      </c>
      <c r="H114" s="183">
        <f t="shared" si="11"/>
        <v>1</v>
      </c>
    </row>
    <row r="115" spans="6:8" x14ac:dyDescent="0.25">
      <c r="F115" s="13">
        <f t="shared" si="12"/>
        <v>0</v>
      </c>
      <c r="G115" s="581">
        <v>1</v>
      </c>
      <c r="H115" s="183">
        <f t="shared" si="11"/>
        <v>1</v>
      </c>
    </row>
    <row r="116" spans="6:8" x14ac:dyDescent="0.25">
      <c r="F116" s="13">
        <f t="shared" si="12"/>
        <v>0</v>
      </c>
      <c r="G116" s="581">
        <v>1</v>
      </c>
      <c r="H116" s="183">
        <f t="shared" si="11"/>
        <v>1</v>
      </c>
    </row>
  </sheetData>
  <autoFilter ref="A1:M1" xr:uid="{00000000-0009-0000-0000-000007000000}">
    <filterColumn colId="6" showButton="0"/>
  </autoFilter>
  <sortState xmlns:xlrd2="http://schemas.microsoft.com/office/spreadsheetml/2017/richdata2" ref="A2:T116">
    <sortCondition ref="L2:L116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 filterMode="1"/>
  <dimension ref="A1:P93"/>
  <sheetViews>
    <sheetView zoomScale="85" zoomScaleNormal="85" workbookViewId="0">
      <selection activeCell="I102" sqref="I102"/>
    </sheetView>
  </sheetViews>
  <sheetFormatPr baseColWidth="10" defaultRowHeight="15" x14ac:dyDescent="0.25"/>
  <cols>
    <col min="1" max="1" width="5.7109375" bestFit="1" customWidth="1"/>
    <col min="2" max="2" width="33.28515625" bestFit="1" customWidth="1"/>
    <col min="3" max="3" width="9" bestFit="1" customWidth="1"/>
    <col min="4" max="4" width="10.85546875" style="31" bestFit="1" customWidth="1"/>
    <col min="5" max="5" width="11.42578125" style="31" bestFit="1" customWidth="1"/>
    <col min="6" max="6" width="11" bestFit="1" customWidth="1"/>
    <col min="7" max="7" width="2.140625" style="13" bestFit="1" customWidth="1"/>
    <col min="8" max="8" width="2" bestFit="1" customWidth="1"/>
    <col min="9" max="9" width="11" style="13" bestFit="1" customWidth="1"/>
    <col min="10" max="10" width="10.85546875" style="31" bestFit="1" customWidth="1"/>
    <col min="11" max="11" width="8.140625" bestFit="1" customWidth="1"/>
    <col min="12" max="12" width="13.85546875" bestFit="1" customWidth="1"/>
    <col min="16" max="16" width="11.42578125" style="13"/>
  </cols>
  <sheetData>
    <row r="1" spans="1:16" s="160" customFormat="1" ht="12.75" x14ac:dyDescent="0.2">
      <c r="A1" s="155" t="s">
        <v>206</v>
      </c>
      <c r="B1" s="155" t="s">
        <v>207</v>
      </c>
      <c r="C1" s="156" t="s">
        <v>208</v>
      </c>
      <c r="D1" s="157" t="s">
        <v>209</v>
      </c>
      <c r="E1" s="157" t="s">
        <v>210</v>
      </c>
      <c r="F1" s="162" t="s">
        <v>211</v>
      </c>
      <c r="G1" s="676" t="s">
        <v>212</v>
      </c>
      <c r="H1" s="676"/>
      <c r="I1" s="158" t="s">
        <v>213</v>
      </c>
      <c r="J1" s="157" t="s">
        <v>10</v>
      </c>
      <c r="K1" s="159" t="s">
        <v>214</v>
      </c>
      <c r="L1" s="159" t="s">
        <v>215</v>
      </c>
      <c r="P1" s="181"/>
    </row>
    <row r="2" spans="1:16" x14ac:dyDescent="0.25">
      <c r="A2" t="s">
        <v>216</v>
      </c>
      <c r="B2" t="s">
        <v>736</v>
      </c>
      <c r="C2" s="154" t="s">
        <v>2805</v>
      </c>
      <c r="D2" s="31">
        <v>45069</v>
      </c>
      <c r="F2" s="13">
        <f t="shared" ref="F2:F33" si="0">SUM(I2*G2)</f>
        <v>315.97300000000001</v>
      </c>
      <c r="G2" s="573">
        <v>1</v>
      </c>
      <c r="H2" s="574">
        <f t="shared" ref="H2:H41" si="1">IF(E2="",1,0)</f>
        <v>1</v>
      </c>
      <c r="I2" s="606">
        <v>315.97300000000001</v>
      </c>
      <c r="J2" s="31">
        <f t="shared" ref="J2:J29" si="2">D2</f>
        <v>45069</v>
      </c>
      <c r="K2" s="154" t="s">
        <v>2821</v>
      </c>
    </row>
    <row r="3" spans="1:16" x14ac:dyDescent="0.25">
      <c r="A3" t="s">
        <v>216</v>
      </c>
      <c r="B3" t="s">
        <v>332</v>
      </c>
      <c r="C3" s="154" t="s">
        <v>2804</v>
      </c>
      <c r="D3" s="31">
        <v>45090</v>
      </c>
      <c r="F3" s="13">
        <f t="shared" si="0"/>
        <v>2389.712</v>
      </c>
      <c r="G3" s="581">
        <v>1</v>
      </c>
      <c r="H3" s="183">
        <f t="shared" si="1"/>
        <v>1</v>
      </c>
      <c r="I3" s="606">
        <v>2389.712</v>
      </c>
      <c r="J3" s="31">
        <f t="shared" si="2"/>
        <v>45090</v>
      </c>
      <c r="K3" s="154" t="s">
        <v>2820</v>
      </c>
    </row>
    <row r="4" spans="1:16" hidden="1" x14ac:dyDescent="0.25">
      <c r="A4" t="s">
        <v>216</v>
      </c>
      <c r="B4" t="s">
        <v>1446</v>
      </c>
      <c r="C4" s="154" t="s">
        <v>2803</v>
      </c>
      <c r="D4" s="31">
        <v>45111</v>
      </c>
      <c r="F4" s="13">
        <f t="shared" si="0"/>
        <v>0</v>
      </c>
      <c r="G4" s="581">
        <v>0</v>
      </c>
      <c r="H4" s="183">
        <f t="shared" si="1"/>
        <v>1</v>
      </c>
      <c r="I4" s="606">
        <v>590.04999999999995</v>
      </c>
      <c r="J4" s="31">
        <f t="shared" si="2"/>
        <v>45111</v>
      </c>
      <c r="K4" s="154" t="s">
        <v>2819</v>
      </c>
    </row>
    <row r="5" spans="1:16" x14ac:dyDescent="0.25">
      <c r="A5" t="s">
        <v>216</v>
      </c>
      <c r="B5" t="s">
        <v>1313</v>
      </c>
      <c r="C5" s="154" t="s">
        <v>2802</v>
      </c>
      <c r="D5" s="31">
        <v>45118</v>
      </c>
      <c r="F5" s="13">
        <f t="shared" si="0"/>
        <v>3535.29</v>
      </c>
      <c r="G5" s="581">
        <v>1</v>
      </c>
      <c r="H5" s="183">
        <f t="shared" si="1"/>
        <v>1</v>
      </c>
      <c r="I5" s="606">
        <v>3535.29</v>
      </c>
      <c r="J5" s="31">
        <f t="shared" si="2"/>
        <v>45118</v>
      </c>
      <c r="K5" s="154" t="s">
        <v>2818</v>
      </c>
    </row>
    <row r="6" spans="1:16" hidden="1" x14ac:dyDescent="0.25">
      <c r="A6" t="s">
        <v>216</v>
      </c>
      <c r="B6" t="s">
        <v>2824</v>
      </c>
      <c r="C6" s="154" t="s">
        <v>2801</v>
      </c>
      <c r="D6" s="31">
        <v>45190</v>
      </c>
      <c r="F6" s="13">
        <f t="shared" si="0"/>
        <v>0</v>
      </c>
      <c r="G6" s="573">
        <v>0</v>
      </c>
      <c r="H6" s="574">
        <f t="shared" si="1"/>
        <v>1</v>
      </c>
      <c r="I6" s="13">
        <v>888.90200000000004</v>
      </c>
      <c r="J6" s="31">
        <f t="shared" si="2"/>
        <v>45190</v>
      </c>
      <c r="K6" s="154" t="s">
        <v>2817</v>
      </c>
    </row>
    <row r="7" spans="1:16" x14ac:dyDescent="0.25">
      <c r="A7" t="s">
        <v>216</v>
      </c>
      <c r="B7" t="s">
        <v>2823</v>
      </c>
      <c r="C7" s="154" t="s">
        <v>2800</v>
      </c>
      <c r="D7" s="31">
        <v>45190</v>
      </c>
      <c r="F7" s="13">
        <f t="shared" si="0"/>
        <v>0</v>
      </c>
      <c r="G7" s="573">
        <v>0</v>
      </c>
      <c r="H7" s="574">
        <f t="shared" si="1"/>
        <v>1</v>
      </c>
      <c r="I7" s="13">
        <v>845.29899999999998</v>
      </c>
      <c r="J7" s="31">
        <f t="shared" si="2"/>
        <v>45190</v>
      </c>
      <c r="K7" s="154" t="s">
        <v>2816</v>
      </c>
    </row>
    <row r="8" spans="1:16" x14ac:dyDescent="0.25">
      <c r="A8" t="s">
        <v>216</v>
      </c>
      <c r="B8" t="s">
        <v>336</v>
      </c>
      <c r="C8" s="154" t="s">
        <v>2799</v>
      </c>
      <c r="D8" s="31">
        <v>45190</v>
      </c>
      <c r="F8" s="13">
        <f t="shared" si="0"/>
        <v>4715.04</v>
      </c>
      <c r="G8" s="573">
        <v>1</v>
      </c>
      <c r="H8" s="574">
        <f t="shared" si="1"/>
        <v>1</v>
      </c>
      <c r="I8" s="13">
        <v>4715.04</v>
      </c>
      <c r="J8" s="31">
        <f t="shared" si="2"/>
        <v>45190</v>
      </c>
      <c r="K8" s="154" t="s">
        <v>2815</v>
      </c>
    </row>
    <row r="9" spans="1:16" x14ac:dyDescent="0.25">
      <c r="A9" t="s">
        <v>216</v>
      </c>
      <c r="B9" t="s">
        <v>971</v>
      </c>
      <c r="C9" s="154" t="s">
        <v>2798</v>
      </c>
      <c r="D9" s="31">
        <v>45194</v>
      </c>
      <c r="F9" s="13">
        <f t="shared" si="0"/>
        <v>75</v>
      </c>
      <c r="G9" s="581">
        <v>1</v>
      </c>
      <c r="H9" s="183">
        <f t="shared" si="1"/>
        <v>1</v>
      </c>
      <c r="I9" s="13">
        <v>75</v>
      </c>
      <c r="J9" s="31">
        <f t="shared" si="2"/>
        <v>45194</v>
      </c>
      <c r="K9" s="154" t="s">
        <v>2814</v>
      </c>
    </row>
    <row r="10" spans="1:16" hidden="1" x14ac:dyDescent="0.25">
      <c r="A10" t="s">
        <v>216</v>
      </c>
      <c r="B10" t="s">
        <v>1274</v>
      </c>
      <c r="C10" s="154" t="s">
        <v>2797</v>
      </c>
      <c r="D10" s="31">
        <v>45195</v>
      </c>
      <c r="F10" s="13">
        <f t="shared" si="0"/>
        <v>0</v>
      </c>
      <c r="G10" s="581">
        <v>0</v>
      </c>
      <c r="H10" s="183">
        <f t="shared" si="1"/>
        <v>1</v>
      </c>
      <c r="I10" s="13">
        <v>6503.7380000000003</v>
      </c>
      <c r="J10" s="31">
        <f t="shared" si="2"/>
        <v>45195</v>
      </c>
      <c r="K10" s="154" t="s">
        <v>2813</v>
      </c>
    </row>
    <row r="11" spans="1:16" hidden="1" x14ac:dyDescent="0.25">
      <c r="A11" t="s">
        <v>216</v>
      </c>
      <c r="B11" t="s">
        <v>1042</v>
      </c>
      <c r="C11" s="154" t="s">
        <v>2796</v>
      </c>
      <c r="D11" s="31">
        <v>45195</v>
      </c>
      <c r="F11" s="13">
        <f t="shared" si="0"/>
        <v>0</v>
      </c>
      <c r="G11" s="581">
        <v>0</v>
      </c>
      <c r="H11" s="183">
        <f t="shared" si="1"/>
        <v>1</v>
      </c>
      <c r="I11" s="13">
        <v>9815.3670000000002</v>
      </c>
      <c r="J11" s="31">
        <f t="shared" si="2"/>
        <v>45195</v>
      </c>
      <c r="K11" s="154" t="s">
        <v>2812</v>
      </c>
    </row>
    <row r="12" spans="1:16" hidden="1" x14ac:dyDescent="0.25">
      <c r="A12" t="s">
        <v>216</v>
      </c>
      <c r="B12" t="s">
        <v>2822</v>
      </c>
      <c r="C12" s="154" t="s">
        <v>2795</v>
      </c>
      <c r="D12" s="31">
        <v>45195</v>
      </c>
      <c r="F12" s="13">
        <f t="shared" si="0"/>
        <v>0</v>
      </c>
      <c r="G12" s="581">
        <v>0</v>
      </c>
      <c r="H12" s="183">
        <f t="shared" si="1"/>
        <v>1</v>
      </c>
      <c r="I12" s="13">
        <v>1885.95</v>
      </c>
      <c r="J12" s="31">
        <f t="shared" si="2"/>
        <v>45195</v>
      </c>
      <c r="K12" s="154" t="s">
        <v>2811</v>
      </c>
    </row>
    <row r="13" spans="1:16" x14ac:dyDescent="0.25">
      <c r="A13" t="s">
        <v>216</v>
      </c>
      <c r="B13" t="s">
        <v>336</v>
      </c>
      <c r="C13" s="154" t="s">
        <v>2794</v>
      </c>
      <c r="D13" s="31">
        <v>45195</v>
      </c>
      <c r="F13" s="13">
        <f t="shared" si="0"/>
        <v>4763.8280000000004</v>
      </c>
      <c r="G13" s="581">
        <v>1</v>
      </c>
      <c r="H13" s="183">
        <f t="shared" si="1"/>
        <v>1</v>
      </c>
      <c r="I13" s="13">
        <v>4763.8280000000004</v>
      </c>
      <c r="J13" s="31">
        <f t="shared" si="2"/>
        <v>45195</v>
      </c>
      <c r="K13" s="154" t="s">
        <v>2810</v>
      </c>
    </row>
    <row r="14" spans="1:16" hidden="1" x14ac:dyDescent="0.25">
      <c r="A14" t="s">
        <v>216</v>
      </c>
      <c r="B14" t="s">
        <v>1445</v>
      </c>
      <c r="C14" s="154" t="s">
        <v>2793</v>
      </c>
      <c r="D14" s="31">
        <v>45195</v>
      </c>
      <c r="F14" s="13">
        <f t="shared" si="0"/>
        <v>0</v>
      </c>
      <c r="G14" s="581">
        <v>0</v>
      </c>
      <c r="H14" s="183">
        <f t="shared" si="1"/>
        <v>1</v>
      </c>
      <c r="I14" s="13">
        <v>450</v>
      </c>
      <c r="J14" s="31">
        <f t="shared" si="2"/>
        <v>45195</v>
      </c>
      <c r="K14" s="154" t="s">
        <v>2809</v>
      </c>
    </row>
    <row r="15" spans="1:16" x14ac:dyDescent="0.25">
      <c r="A15" t="s">
        <v>216</v>
      </c>
      <c r="B15" t="s">
        <v>1055</v>
      </c>
      <c r="C15" s="154" t="s">
        <v>2792</v>
      </c>
      <c r="D15" s="31">
        <v>45195</v>
      </c>
      <c r="F15" s="13">
        <f t="shared" si="0"/>
        <v>144.863</v>
      </c>
      <c r="G15" s="581">
        <v>1</v>
      </c>
      <c r="H15" s="183">
        <f t="shared" si="1"/>
        <v>1</v>
      </c>
      <c r="I15" s="13">
        <v>144.863</v>
      </c>
      <c r="J15" s="31">
        <f t="shared" si="2"/>
        <v>45195</v>
      </c>
      <c r="K15" s="154" t="s">
        <v>2808</v>
      </c>
    </row>
    <row r="16" spans="1:16" hidden="1" x14ac:dyDescent="0.25">
      <c r="A16" t="s">
        <v>216</v>
      </c>
      <c r="B16" t="s">
        <v>1444</v>
      </c>
      <c r="C16" s="154" t="s">
        <v>2791</v>
      </c>
      <c r="D16" s="31">
        <v>45195</v>
      </c>
      <c r="F16" s="13">
        <f t="shared" si="0"/>
        <v>0</v>
      </c>
      <c r="G16" s="581">
        <v>0</v>
      </c>
      <c r="H16" s="183">
        <f t="shared" si="1"/>
        <v>1</v>
      </c>
      <c r="I16" s="13">
        <v>11358.674000000001</v>
      </c>
      <c r="J16" s="31">
        <f t="shared" si="2"/>
        <v>45195</v>
      </c>
      <c r="K16" s="154" t="s">
        <v>2807</v>
      </c>
    </row>
    <row r="17" spans="1:11" hidden="1" x14ac:dyDescent="0.25">
      <c r="A17" t="s">
        <v>216</v>
      </c>
      <c r="B17" t="s">
        <v>1444</v>
      </c>
      <c r="C17" s="154" t="s">
        <v>2790</v>
      </c>
      <c r="D17" s="31">
        <v>45195</v>
      </c>
      <c r="F17" s="13">
        <f t="shared" si="0"/>
        <v>0</v>
      </c>
      <c r="G17" s="581">
        <v>0</v>
      </c>
      <c r="H17" s="183">
        <f t="shared" si="1"/>
        <v>1</v>
      </c>
      <c r="I17" s="13">
        <v>12369.18</v>
      </c>
      <c r="J17" s="31">
        <f t="shared" si="2"/>
        <v>45195</v>
      </c>
      <c r="K17" s="154" t="s">
        <v>2806</v>
      </c>
    </row>
    <row r="18" spans="1:11" x14ac:dyDescent="0.25">
      <c r="A18" t="s">
        <v>1402</v>
      </c>
      <c r="B18" t="s">
        <v>971</v>
      </c>
      <c r="C18" s="154" t="s">
        <v>7731</v>
      </c>
      <c r="D18" s="31">
        <v>45198</v>
      </c>
      <c r="F18" s="13">
        <f t="shared" si="0"/>
        <v>6041.8410000000003</v>
      </c>
      <c r="G18" s="581">
        <v>1</v>
      </c>
      <c r="H18" s="183">
        <f t="shared" si="1"/>
        <v>1</v>
      </c>
      <c r="I18" s="13">
        <v>6041.8410000000003</v>
      </c>
      <c r="J18" s="31">
        <f t="shared" si="2"/>
        <v>45198</v>
      </c>
      <c r="K18" s="154" t="s">
        <v>7743</v>
      </c>
    </row>
    <row r="19" spans="1:11" hidden="1" x14ac:dyDescent="0.25">
      <c r="A19" t="s">
        <v>1402</v>
      </c>
      <c r="B19" t="s">
        <v>971</v>
      </c>
      <c r="C19" s="154" t="s">
        <v>7730</v>
      </c>
      <c r="D19" s="31">
        <v>45212</v>
      </c>
      <c r="F19" s="13">
        <f t="shared" si="0"/>
        <v>0</v>
      </c>
      <c r="G19" s="581">
        <v>0</v>
      </c>
      <c r="H19" s="183">
        <f t="shared" si="1"/>
        <v>1</v>
      </c>
      <c r="I19" s="13">
        <v>6414.69</v>
      </c>
      <c r="J19" s="31">
        <f t="shared" si="2"/>
        <v>45212</v>
      </c>
      <c r="K19" s="154" t="s">
        <v>7742</v>
      </c>
    </row>
    <row r="20" spans="1:11" hidden="1" x14ac:dyDescent="0.25">
      <c r="A20" t="s">
        <v>216</v>
      </c>
      <c r="B20" t="s">
        <v>385</v>
      </c>
      <c r="C20" s="154" t="s">
        <v>7729</v>
      </c>
      <c r="D20" s="31">
        <v>45216</v>
      </c>
      <c r="F20" s="13">
        <f t="shared" si="0"/>
        <v>0</v>
      </c>
      <c r="G20" s="581">
        <v>0</v>
      </c>
      <c r="H20" s="183">
        <f t="shared" si="1"/>
        <v>1</v>
      </c>
      <c r="I20" s="13">
        <v>350</v>
      </c>
      <c r="J20" s="31">
        <f t="shared" si="2"/>
        <v>45216</v>
      </c>
      <c r="K20" s="154" t="s">
        <v>7741</v>
      </c>
    </row>
    <row r="21" spans="1:11" hidden="1" x14ac:dyDescent="0.25">
      <c r="A21" t="s">
        <v>216</v>
      </c>
      <c r="B21" t="s">
        <v>385</v>
      </c>
      <c r="C21" s="154" t="s">
        <v>7728</v>
      </c>
      <c r="D21" s="31">
        <v>45216</v>
      </c>
      <c r="F21" s="13">
        <f t="shared" si="0"/>
        <v>0</v>
      </c>
      <c r="G21" s="573">
        <v>0</v>
      </c>
      <c r="H21" s="574">
        <f t="shared" si="1"/>
        <v>1</v>
      </c>
      <c r="I21" s="13">
        <v>1534.5</v>
      </c>
      <c r="J21" s="31">
        <f t="shared" si="2"/>
        <v>45216</v>
      </c>
      <c r="K21" s="154" t="s">
        <v>7740</v>
      </c>
    </row>
    <row r="22" spans="1:11" hidden="1" x14ac:dyDescent="0.25">
      <c r="A22" t="s">
        <v>216</v>
      </c>
      <c r="B22" t="s">
        <v>1448</v>
      </c>
      <c r="C22" s="154" t="s">
        <v>7727</v>
      </c>
      <c r="D22" s="31">
        <v>45226</v>
      </c>
      <c r="F22" s="13">
        <f t="shared" si="0"/>
        <v>0</v>
      </c>
      <c r="G22" s="573">
        <v>0</v>
      </c>
      <c r="H22" s="574">
        <f t="shared" si="1"/>
        <v>1</v>
      </c>
      <c r="I22" s="13">
        <v>1152.6569999999999</v>
      </c>
      <c r="J22" s="31">
        <f t="shared" si="2"/>
        <v>45226</v>
      </c>
      <c r="K22" s="154" t="s">
        <v>7739</v>
      </c>
    </row>
    <row r="23" spans="1:11" hidden="1" x14ac:dyDescent="0.25">
      <c r="A23" t="s">
        <v>1402</v>
      </c>
      <c r="B23" t="s">
        <v>971</v>
      </c>
      <c r="C23" s="154" t="s">
        <v>7726</v>
      </c>
      <c r="D23" s="31">
        <v>45230</v>
      </c>
      <c r="F23" s="13">
        <f t="shared" si="0"/>
        <v>0</v>
      </c>
      <c r="G23" s="573">
        <v>0</v>
      </c>
      <c r="H23" s="574">
        <f t="shared" si="1"/>
        <v>1</v>
      </c>
      <c r="I23" s="13">
        <v>6734.9449999999997</v>
      </c>
      <c r="J23" s="31">
        <f t="shared" si="2"/>
        <v>45230</v>
      </c>
      <c r="K23" s="154" t="s">
        <v>7738</v>
      </c>
    </row>
    <row r="24" spans="1:11" hidden="1" x14ac:dyDescent="0.25">
      <c r="A24" t="s">
        <v>1402</v>
      </c>
      <c r="B24" t="s">
        <v>7745</v>
      </c>
      <c r="C24" s="154" t="s">
        <v>7725</v>
      </c>
      <c r="D24" s="31">
        <v>45230</v>
      </c>
      <c r="F24" s="13">
        <f t="shared" si="0"/>
        <v>0</v>
      </c>
      <c r="G24" s="573">
        <v>0</v>
      </c>
      <c r="H24" s="574">
        <f t="shared" si="1"/>
        <v>1</v>
      </c>
      <c r="I24" s="13">
        <v>1445.63</v>
      </c>
      <c r="J24" s="31">
        <f t="shared" si="2"/>
        <v>45230</v>
      </c>
      <c r="K24" s="154" t="s">
        <v>7737</v>
      </c>
    </row>
    <row r="25" spans="1:11" hidden="1" x14ac:dyDescent="0.25">
      <c r="A25" t="s">
        <v>216</v>
      </c>
      <c r="B25" t="s">
        <v>1445</v>
      </c>
      <c r="C25" s="154" t="s">
        <v>7724</v>
      </c>
      <c r="D25" s="31">
        <v>45230</v>
      </c>
      <c r="F25" s="13">
        <f t="shared" si="0"/>
        <v>0</v>
      </c>
      <c r="G25" s="573">
        <v>0</v>
      </c>
      <c r="H25" s="574">
        <f t="shared" si="1"/>
        <v>1</v>
      </c>
      <c r="I25" s="13">
        <v>2772</v>
      </c>
      <c r="J25" s="31">
        <f t="shared" si="2"/>
        <v>45230</v>
      </c>
      <c r="K25" s="154" t="s">
        <v>7736</v>
      </c>
    </row>
    <row r="26" spans="1:11" x14ac:dyDescent="0.25">
      <c r="A26" t="s">
        <v>216</v>
      </c>
      <c r="B26" t="s">
        <v>1054</v>
      </c>
      <c r="C26" s="154" t="s">
        <v>7723</v>
      </c>
      <c r="D26" s="31">
        <v>45233</v>
      </c>
      <c r="F26" s="13">
        <f t="shared" si="0"/>
        <v>0</v>
      </c>
      <c r="G26" s="573">
        <v>0</v>
      </c>
      <c r="H26" s="574">
        <f t="shared" si="1"/>
        <v>1</v>
      </c>
      <c r="I26" s="13">
        <v>1721.83</v>
      </c>
      <c r="J26" s="31">
        <f t="shared" si="2"/>
        <v>45233</v>
      </c>
      <c r="K26" s="154" t="s">
        <v>7735</v>
      </c>
    </row>
    <row r="27" spans="1:11" x14ac:dyDescent="0.25">
      <c r="A27" t="s">
        <v>216</v>
      </c>
      <c r="B27" t="s">
        <v>2824</v>
      </c>
      <c r="C27" s="154" t="s">
        <v>7722</v>
      </c>
      <c r="D27" s="31">
        <v>45233</v>
      </c>
      <c r="F27" s="13">
        <f t="shared" si="0"/>
        <v>1402.4829999999999</v>
      </c>
      <c r="G27" s="581">
        <v>1</v>
      </c>
      <c r="H27" s="183">
        <f t="shared" si="1"/>
        <v>1</v>
      </c>
      <c r="I27" s="13">
        <v>1402.4829999999999</v>
      </c>
      <c r="J27" s="31">
        <f t="shared" si="2"/>
        <v>45233</v>
      </c>
      <c r="K27" s="154" t="s">
        <v>7734</v>
      </c>
    </row>
    <row r="28" spans="1:11" x14ac:dyDescent="0.25">
      <c r="A28" t="s">
        <v>216</v>
      </c>
      <c r="B28" t="s">
        <v>1042</v>
      </c>
      <c r="C28" s="154" t="s">
        <v>7721</v>
      </c>
      <c r="D28" s="31">
        <v>45233</v>
      </c>
      <c r="F28" s="13">
        <f t="shared" si="0"/>
        <v>2869.3020000000001</v>
      </c>
      <c r="G28" s="573">
        <v>1</v>
      </c>
      <c r="H28" s="574">
        <f t="shared" si="1"/>
        <v>1</v>
      </c>
      <c r="I28" s="13">
        <v>2869.3020000000001</v>
      </c>
      <c r="J28" s="31">
        <f t="shared" si="2"/>
        <v>45233</v>
      </c>
      <c r="K28" s="154" t="s">
        <v>7733</v>
      </c>
    </row>
    <row r="29" spans="1:11" x14ac:dyDescent="0.25">
      <c r="A29" t="s">
        <v>216</v>
      </c>
      <c r="B29" t="s">
        <v>7744</v>
      </c>
      <c r="C29" s="154" t="s">
        <v>7720</v>
      </c>
      <c r="D29" s="31">
        <v>45233</v>
      </c>
      <c r="F29" s="13">
        <f t="shared" si="0"/>
        <v>0</v>
      </c>
      <c r="G29" s="573">
        <v>0</v>
      </c>
      <c r="H29" s="574">
        <f t="shared" si="1"/>
        <v>1</v>
      </c>
      <c r="I29" s="13">
        <v>4917.18</v>
      </c>
      <c r="J29" s="31">
        <f t="shared" si="2"/>
        <v>45233</v>
      </c>
      <c r="K29" s="154" t="s">
        <v>7732</v>
      </c>
    </row>
    <row r="30" spans="1:11" hidden="1" x14ac:dyDescent="0.25">
      <c r="F30" s="13">
        <f t="shared" si="0"/>
        <v>0</v>
      </c>
      <c r="G30" s="581">
        <v>1</v>
      </c>
      <c r="H30" s="183">
        <f t="shared" si="1"/>
        <v>1</v>
      </c>
    </row>
    <row r="31" spans="1:11" hidden="1" x14ac:dyDescent="0.25">
      <c r="F31" s="13">
        <f t="shared" si="0"/>
        <v>0</v>
      </c>
      <c r="G31" s="573">
        <v>1</v>
      </c>
      <c r="H31" s="574">
        <f t="shared" si="1"/>
        <v>1</v>
      </c>
    </row>
    <row r="32" spans="1:11" hidden="1" x14ac:dyDescent="0.25">
      <c r="F32" s="13">
        <f t="shared" si="0"/>
        <v>0</v>
      </c>
      <c r="G32" s="581">
        <v>1</v>
      </c>
      <c r="H32" s="183">
        <f t="shared" si="1"/>
        <v>1</v>
      </c>
    </row>
    <row r="33" spans="6:8" hidden="1" x14ac:dyDescent="0.25">
      <c r="F33" s="13">
        <f t="shared" si="0"/>
        <v>0</v>
      </c>
      <c r="G33" s="581">
        <v>1</v>
      </c>
      <c r="H33" s="183">
        <f t="shared" si="1"/>
        <v>1</v>
      </c>
    </row>
    <row r="34" spans="6:8" hidden="1" x14ac:dyDescent="0.25">
      <c r="F34" s="13">
        <f t="shared" ref="F34:F65" si="3">SUM(I34*G34)</f>
        <v>0</v>
      </c>
      <c r="G34" s="573">
        <v>1</v>
      </c>
      <c r="H34" s="574">
        <f t="shared" si="1"/>
        <v>1</v>
      </c>
    </row>
    <row r="35" spans="6:8" hidden="1" x14ac:dyDescent="0.25">
      <c r="F35" s="13">
        <f t="shared" si="3"/>
        <v>0</v>
      </c>
      <c r="G35" s="573">
        <v>1</v>
      </c>
      <c r="H35" s="574">
        <f t="shared" si="1"/>
        <v>1</v>
      </c>
    </row>
    <row r="36" spans="6:8" hidden="1" x14ac:dyDescent="0.25">
      <c r="F36" s="13">
        <f t="shared" si="3"/>
        <v>0</v>
      </c>
      <c r="G36" s="573">
        <v>1</v>
      </c>
      <c r="H36" s="574">
        <f t="shared" si="1"/>
        <v>1</v>
      </c>
    </row>
    <row r="37" spans="6:8" hidden="1" x14ac:dyDescent="0.25">
      <c r="F37" s="13">
        <f t="shared" si="3"/>
        <v>0</v>
      </c>
      <c r="G37" s="573">
        <v>1</v>
      </c>
      <c r="H37" s="574">
        <f t="shared" si="1"/>
        <v>1</v>
      </c>
    </row>
    <row r="38" spans="6:8" hidden="1" x14ac:dyDescent="0.25">
      <c r="F38" s="13">
        <f t="shared" si="3"/>
        <v>0</v>
      </c>
      <c r="G38" s="573">
        <v>1</v>
      </c>
      <c r="H38" s="574">
        <f t="shared" si="1"/>
        <v>1</v>
      </c>
    </row>
    <row r="39" spans="6:8" hidden="1" x14ac:dyDescent="0.25">
      <c r="F39" s="13">
        <f t="shared" si="3"/>
        <v>0</v>
      </c>
      <c r="G39" s="581">
        <v>1</v>
      </c>
      <c r="H39" s="183">
        <f t="shared" si="1"/>
        <v>1</v>
      </c>
    </row>
    <row r="40" spans="6:8" hidden="1" x14ac:dyDescent="0.25">
      <c r="F40" s="13">
        <f t="shared" si="3"/>
        <v>0</v>
      </c>
      <c r="G40" s="581">
        <v>1</v>
      </c>
      <c r="H40" s="183">
        <f t="shared" si="1"/>
        <v>1</v>
      </c>
    </row>
    <row r="41" spans="6:8" hidden="1" x14ac:dyDescent="0.25">
      <c r="F41" s="13">
        <f t="shared" si="3"/>
        <v>0</v>
      </c>
      <c r="G41" s="581">
        <v>1</v>
      </c>
      <c r="H41" s="183">
        <f t="shared" si="1"/>
        <v>1</v>
      </c>
    </row>
    <row r="42" spans="6:8" hidden="1" x14ac:dyDescent="0.25">
      <c r="F42" s="13">
        <f t="shared" si="3"/>
        <v>0</v>
      </c>
      <c r="G42" s="581">
        <v>1</v>
      </c>
      <c r="H42" s="183">
        <v>1</v>
      </c>
    </row>
    <row r="43" spans="6:8" hidden="1" x14ac:dyDescent="0.25">
      <c r="F43" s="13">
        <f t="shared" si="3"/>
        <v>0</v>
      </c>
      <c r="G43" s="573">
        <v>1</v>
      </c>
      <c r="H43" s="574">
        <f t="shared" ref="H43:H69" si="4">IF(E43="",1,0)</f>
        <v>1</v>
      </c>
    </row>
    <row r="44" spans="6:8" hidden="1" x14ac:dyDescent="0.25">
      <c r="F44" s="13">
        <f t="shared" si="3"/>
        <v>0</v>
      </c>
      <c r="G44" s="581">
        <v>1</v>
      </c>
      <c r="H44" s="183">
        <f t="shared" si="4"/>
        <v>1</v>
      </c>
    </row>
    <row r="45" spans="6:8" hidden="1" x14ac:dyDescent="0.25">
      <c r="F45" s="13">
        <f t="shared" si="3"/>
        <v>0</v>
      </c>
      <c r="G45" s="581">
        <v>1</v>
      </c>
      <c r="H45" s="183">
        <f t="shared" si="4"/>
        <v>1</v>
      </c>
    </row>
    <row r="46" spans="6:8" hidden="1" x14ac:dyDescent="0.25">
      <c r="F46" s="13">
        <f t="shared" si="3"/>
        <v>0</v>
      </c>
      <c r="G46" s="581">
        <v>1</v>
      </c>
      <c r="H46" s="183">
        <f t="shared" si="4"/>
        <v>1</v>
      </c>
    </row>
    <row r="47" spans="6:8" hidden="1" x14ac:dyDescent="0.25">
      <c r="F47" s="13">
        <f t="shared" si="3"/>
        <v>0</v>
      </c>
      <c r="G47" s="581">
        <v>1</v>
      </c>
      <c r="H47" s="183">
        <f t="shared" si="4"/>
        <v>1</v>
      </c>
    </row>
    <row r="48" spans="6:8" hidden="1" x14ac:dyDescent="0.25">
      <c r="F48" s="13">
        <f t="shared" si="3"/>
        <v>0</v>
      </c>
      <c r="G48" s="581">
        <v>1</v>
      </c>
      <c r="H48" s="183">
        <f t="shared" si="4"/>
        <v>1</v>
      </c>
    </row>
    <row r="49" spans="6:8" hidden="1" x14ac:dyDescent="0.25">
      <c r="F49" s="13">
        <f t="shared" si="3"/>
        <v>0</v>
      </c>
      <c r="G49" s="573">
        <v>1</v>
      </c>
      <c r="H49" s="574">
        <f t="shared" si="4"/>
        <v>1</v>
      </c>
    </row>
    <row r="50" spans="6:8" hidden="1" x14ac:dyDescent="0.25">
      <c r="F50" s="13">
        <f t="shared" si="3"/>
        <v>0</v>
      </c>
      <c r="G50" s="573">
        <v>1</v>
      </c>
      <c r="H50" s="574">
        <f t="shared" si="4"/>
        <v>1</v>
      </c>
    </row>
    <row r="51" spans="6:8" hidden="1" x14ac:dyDescent="0.25">
      <c r="F51" s="13">
        <f t="shared" si="3"/>
        <v>0</v>
      </c>
      <c r="G51" s="573">
        <v>1</v>
      </c>
      <c r="H51" s="574">
        <f t="shared" si="4"/>
        <v>1</v>
      </c>
    </row>
    <row r="52" spans="6:8" hidden="1" x14ac:dyDescent="0.25">
      <c r="F52" s="13">
        <f t="shared" si="3"/>
        <v>0</v>
      </c>
      <c r="G52" s="573">
        <v>1</v>
      </c>
      <c r="H52" s="574">
        <f t="shared" si="4"/>
        <v>1</v>
      </c>
    </row>
    <row r="53" spans="6:8" hidden="1" x14ac:dyDescent="0.25">
      <c r="F53" s="13">
        <f t="shared" si="3"/>
        <v>0</v>
      </c>
      <c r="G53" s="581">
        <v>1</v>
      </c>
      <c r="H53" s="183">
        <f t="shared" si="4"/>
        <v>1</v>
      </c>
    </row>
    <row r="54" spans="6:8" hidden="1" x14ac:dyDescent="0.25">
      <c r="F54" s="13">
        <f t="shared" si="3"/>
        <v>0</v>
      </c>
      <c r="G54" s="573">
        <v>1</v>
      </c>
      <c r="H54" s="574">
        <f t="shared" si="4"/>
        <v>1</v>
      </c>
    </row>
    <row r="55" spans="6:8" hidden="1" x14ac:dyDescent="0.25">
      <c r="F55" s="13">
        <f t="shared" si="3"/>
        <v>0</v>
      </c>
      <c r="G55" s="573">
        <v>1</v>
      </c>
      <c r="H55" s="574">
        <f t="shared" si="4"/>
        <v>1</v>
      </c>
    </row>
    <row r="56" spans="6:8" hidden="1" x14ac:dyDescent="0.25">
      <c r="F56" s="13">
        <f t="shared" si="3"/>
        <v>0</v>
      </c>
      <c r="G56" s="581">
        <v>1</v>
      </c>
      <c r="H56" s="183">
        <f t="shared" si="4"/>
        <v>1</v>
      </c>
    </row>
    <row r="57" spans="6:8" hidden="1" x14ac:dyDescent="0.25">
      <c r="F57" s="13">
        <f t="shared" si="3"/>
        <v>0</v>
      </c>
      <c r="G57" s="573">
        <v>1</v>
      </c>
      <c r="H57" s="574">
        <f t="shared" si="4"/>
        <v>1</v>
      </c>
    </row>
    <row r="58" spans="6:8" hidden="1" x14ac:dyDescent="0.25">
      <c r="F58" s="13">
        <f t="shared" si="3"/>
        <v>0</v>
      </c>
      <c r="G58" s="573">
        <v>1</v>
      </c>
      <c r="H58" s="574">
        <f t="shared" si="4"/>
        <v>1</v>
      </c>
    </row>
    <row r="59" spans="6:8" hidden="1" x14ac:dyDescent="0.25">
      <c r="F59" s="13">
        <f t="shared" si="3"/>
        <v>0</v>
      </c>
      <c r="G59" s="581">
        <v>1</v>
      </c>
      <c r="H59" s="183">
        <f t="shared" si="4"/>
        <v>1</v>
      </c>
    </row>
    <row r="60" spans="6:8" hidden="1" x14ac:dyDescent="0.25">
      <c r="F60" s="13">
        <f t="shared" si="3"/>
        <v>0</v>
      </c>
      <c r="G60" s="581">
        <v>1</v>
      </c>
      <c r="H60" s="183">
        <f t="shared" si="4"/>
        <v>1</v>
      </c>
    </row>
    <row r="61" spans="6:8" hidden="1" x14ac:dyDescent="0.25">
      <c r="F61" s="13">
        <f t="shared" si="3"/>
        <v>0</v>
      </c>
      <c r="G61" s="573">
        <v>1</v>
      </c>
      <c r="H61" s="574">
        <f t="shared" si="4"/>
        <v>1</v>
      </c>
    </row>
    <row r="62" spans="6:8" hidden="1" x14ac:dyDescent="0.25">
      <c r="F62" s="13">
        <f t="shared" si="3"/>
        <v>0</v>
      </c>
      <c r="G62" s="581">
        <v>1</v>
      </c>
      <c r="H62" s="183">
        <f t="shared" si="4"/>
        <v>1</v>
      </c>
    </row>
    <row r="63" spans="6:8" hidden="1" x14ac:dyDescent="0.25">
      <c r="F63" s="13">
        <f t="shared" si="3"/>
        <v>0</v>
      </c>
      <c r="G63" s="573">
        <v>1</v>
      </c>
      <c r="H63" s="574">
        <f t="shared" si="4"/>
        <v>1</v>
      </c>
    </row>
    <row r="64" spans="6:8" hidden="1" x14ac:dyDescent="0.25">
      <c r="F64" s="13">
        <f t="shared" si="3"/>
        <v>0</v>
      </c>
      <c r="G64" s="573">
        <v>1</v>
      </c>
      <c r="H64" s="574">
        <f t="shared" si="4"/>
        <v>1</v>
      </c>
    </row>
    <row r="65" spans="6:8" hidden="1" x14ac:dyDescent="0.25">
      <c r="F65" s="13">
        <f t="shared" si="3"/>
        <v>0</v>
      </c>
      <c r="G65" s="573">
        <v>1</v>
      </c>
      <c r="H65" s="574">
        <f t="shared" si="4"/>
        <v>1</v>
      </c>
    </row>
    <row r="66" spans="6:8" hidden="1" x14ac:dyDescent="0.25">
      <c r="F66" s="13">
        <f t="shared" ref="F66:F93" si="5">SUM(I66*G66)</f>
        <v>0</v>
      </c>
      <c r="G66" s="573">
        <v>1</v>
      </c>
      <c r="H66" s="574">
        <f t="shared" si="4"/>
        <v>1</v>
      </c>
    </row>
    <row r="67" spans="6:8" hidden="1" x14ac:dyDescent="0.25">
      <c r="F67" s="13">
        <f t="shared" si="5"/>
        <v>0</v>
      </c>
      <c r="G67" s="581">
        <v>1</v>
      </c>
      <c r="H67" s="183">
        <f t="shared" si="4"/>
        <v>1</v>
      </c>
    </row>
    <row r="68" spans="6:8" hidden="1" x14ac:dyDescent="0.25">
      <c r="F68" s="13">
        <f t="shared" si="5"/>
        <v>0</v>
      </c>
      <c r="G68" s="581">
        <v>1</v>
      </c>
      <c r="H68" s="183">
        <f t="shared" si="4"/>
        <v>1</v>
      </c>
    </row>
    <row r="69" spans="6:8" hidden="1" x14ac:dyDescent="0.25">
      <c r="F69" s="13">
        <f t="shared" si="5"/>
        <v>0</v>
      </c>
      <c r="G69" s="581">
        <v>1</v>
      </c>
      <c r="H69" s="183">
        <f t="shared" si="4"/>
        <v>1</v>
      </c>
    </row>
    <row r="70" spans="6:8" hidden="1" x14ac:dyDescent="0.25">
      <c r="F70" s="13">
        <f t="shared" si="5"/>
        <v>0</v>
      </c>
      <c r="G70" s="581">
        <v>1</v>
      </c>
      <c r="H70" s="183">
        <v>1</v>
      </c>
    </row>
    <row r="71" spans="6:8" hidden="1" x14ac:dyDescent="0.25">
      <c r="F71" s="13">
        <f t="shared" si="5"/>
        <v>0</v>
      </c>
      <c r="G71" s="581">
        <v>1</v>
      </c>
      <c r="H71" s="183">
        <f t="shared" ref="H71:H93" si="6">IF(E71="",1,0)</f>
        <v>1</v>
      </c>
    </row>
    <row r="72" spans="6:8" hidden="1" x14ac:dyDescent="0.25">
      <c r="F72" s="13">
        <f t="shared" si="5"/>
        <v>0</v>
      </c>
      <c r="G72" s="581">
        <v>1</v>
      </c>
      <c r="H72" s="183">
        <f t="shared" si="6"/>
        <v>1</v>
      </c>
    </row>
    <row r="73" spans="6:8" hidden="1" x14ac:dyDescent="0.25">
      <c r="F73" s="13">
        <f t="shared" si="5"/>
        <v>0</v>
      </c>
      <c r="G73" s="581">
        <v>1</v>
      </c>
      <c r="H73" s="183">
        <f t="shared" si="6"/>
        <v>1</v>
      </c>
    </row>
    <row r="74" spans="6:8" hidden="1" x14ac:dyDescent="0.25">
      <c r="F74" s="13">
        <f t="shared" si="5"/>
        <v>0</v>
      </c>
      <c r="G74" s="581">
        <v>1</v>
      </c>
      <c r="H74" s="183">
        <f t="shared" si="6"/>
        <v>1</v>
      </c>
    </row>
    <row r="75" spans="6:8" hidden="1" x14ac:dyDescent="0.25">
      <c r="F75" s="13">
        <f t="shared" si="5"/>
        <v>0</v>
      </c>
      <c r="G75" s="581">
        <v>1</v>
      </c>
      <c r="H75" s="183">
        <f t="shared" si="6"/>
        <v>1</v>
      </c>
    </row>
    <row r="76" spans="6:8" hidden="1" x14ac:dyDescent="0.25">
      <c r="F76" s="13">
        <f t="shared" si="5"/>
        <v>0</v>
      </c>
      <c r="G76" s="581">
        <v>1</v>
      </c>
      <c r="H76" s="183">
        <f t="shared" si="6"/>
        <v>1</v>
      </c>
    </row>
    <row r="77" spans="6:8" hidden="1" x14ac:dyDescent="0.25">
      <c r="F77" s="13">
        <f t="shared" si="5"/>
        <v>0</v>
      </c>
      <c r="G77" s="581">
        <v>1</v>
      </c>
      <c r="H77" s="183">
        <f t="shared" si="6"/>
        <v>1</v>
      </c>
    </row>
    <row r="78" spans="6:8" hidden="1" x14ac:dyDescent="0.25">
      <c r="F78" s="13">
        <f t="shared" si="5"/>
        <v>0</v>
      </c>
      <c r="G78" s="581">
        <v>1</v>
      </c>
      <c r="H78" s="183">
        <f t="shared" si="6"/>
        <v>1</v>
      </c>
    </row>
    <row r="79" spans="6:8" hidden="1" x14ac:dyDescent="0.25">
      <c r="F79" s="13">
        <f t="shared" si="5"/>
        <v>0</v>
      </c>
      <c r="G79" s="573">
        <v>1</v>
      </c>
      <c r="H79" s="574">
        <f t="shared" si="6"/>
        <v>1</v>
      </c>
    </row>
    <row r="80" spans="6:8" hidden="1" x14ac:dyDescent="0.25">
      <c r="F80" s="13">
        <f t="shared" si="5"/>
        <v>0</v>
      </c>
      <c r="G80" s="573">
        <v>1</v>
      </c>
      <c r="H80" s="574">
        <f t="shared" si="6"/>
        <v>1</v>
      </c>
    </row>
    <row r="81" spans="6:8" hidden="1" x14ac:dyDescent="0.25">
      <c r="F81" s="13">
        <f t="shared" si="5"/>
        <v>0</v>
      </c>
      <c r="G81" s="573">
        <v>1</v>
      </c>
      <c r="H81" s="574">
        <f t="shared" si="6"/>
        <v>1</v>
      </c>
    </row>
    <row r="82" spans="6:8" hidden="1" x14ac:dyDescent="0.25">
      <c r="F82" s="13">
        <f t="shared" si="5"/>
        <v>0</v>
      </c>
      <c r="G82" s="573">
        <v>1</v>
      </c>
      <c r="H82" s="574">
        <f t="shared" si="6"/>
        <v>1</v>
      </c>
    </row>
    <row r="83" spans="6:8" hidden="1" x14ac:dyDescent="0.25">
      <c r="F83" s="13">
        <f t="shared" si="5"/>
        <v>0</v>
      </c>
      <c r="G83" s="581">
        <v>1</v>
      </c>
      <c r="H83" s="183">
        <f t="shared" si="6"/>
        <v>1</v>
      </c>
    </row>
    <row r="84" spans="6:8" hidden="1" x14ac:dyDescent="0.25">
      <c r="F84" s="13">
        <f t="shared" si="5"/>
        <v>0</v>
      </c>
      <c r="G84" s="581">
        <v>1</v>
      </c>
      <c r="H84" s="183">
        <f t="shared" si="6"/>
        <v>1</v>
      </c>
    </row>
    <row r="85" spans="6:8" hidden="1" x14ac:dyDescent="0.25">
      <c r="F85" s="13">
        <f t="shared" si="5"/>
        <v>0</v>
      </c>
      <c r="G85" s="581">
        <v>1</v>
      </c>
      <c r="H85" s="183">
        <f t="shared" si="6"/>
        <v>1</v>
      </c>
    </row>
    <row r="86" spans="6:8" hidden="1" x14ac:dyDescent="0.25">
      <c r="F86" s="13">
        <f t="shared" si="5"/>
        <v>0</v>
      </c>
      <c r="G86" s="581">
        <v>1</v>
      </c>
      <c r="H86" s="183">
        <f t="shared" si="6"/>
        <v>1</v>
      </c>
    </row>
    <row r="87" spans="6:8" hidden="1" x14ac:dyDescent="0.25">
      <c r="F87" s="13">
        <f t="shared" si="5"/>
        <v>0</v>
      </c>
      <c r="G87" s="581">
        <v>1</v>
      </c>
      <c r="H87" s="183">
        <f t="shared" si="6"/>
        <v>1</v>
      </c>
    </row>
    <row r="88" spans="6:8" hidden="1" x14ac:dyDescent="0.25">
      <c r="F88" s="13">
        <f t="shared" si="5"/>
        <v>0</v>
      </c>
      <c r="G88" s="581">
        <v>1</v>
      </c>
      <c r="H88" s="183">
        <f t="shared" si="6"/>
        <v>1</v>
      </c>
    </row>
    <row r="89" spans="6:8" hidden="1" x14ac:dyDescent="0.25">
      <c r="F89" s="13">
        <f t="shared" si="5"/>
        <v>0</v>
      </c>
      <c r="G89" s="581">
        <v>1</v>
      </c>
      <c r="H89" s="183">
        <f t="shared" si="6"/>
        <v>1</v>
      </c>
    </row>
    <row r="90" spans="6:8" hidden="1" x14ac:dyDescent="0.25">
      <c r="F90" s="13">
        <f t="shared" si="5"/>
        <v>0</v>
      </c>
      <c r="G90" s="581">
        <v>1</v>
      </c>
      <c r="H90" s="183">
        <f t="shared" si="6"/>
        <v>1</v>
      </c>
    </row>
    <row r="91" spans="6:8" hidden="1" x14ac:dyDescent="0.25">
      <c r="F91" s="13">
        <f t="shared" si="5"/>
        <v>0</v>
      </c>
      <c r="G91" s="581">
        <v>1</v>
      </c>
      <c r="H91" s="183">
        <f t="shared" si="6"/>
        <v>1</v>
      </c>
    </row>
    <row r="92" spans="6:8" hidden="1" x14ac:dyDescent="0.25">
      <c r="F92" s="13">
        <f t="shared" si="5"/>
        <v>0</v>
      </c>
      <c r="G92" s="581">
        <v>1</v>
      </c>
      <c r="H92" s="183">
        <f t="shared" si="6"/>
        <v>1</v>
      </c>
    </row>
    <row r="93" spans="6:8" hidden="1" x14ac:dyDescent="0.25">
      <c r="F93" s="13">
        <f t="shared" si="5"/>
        <v>0</v>
      </c>
      <c r="G93" s="581">
        <v>1</v>
      </c>
      <c r="H93" s="183">
        <f t="shared" si="6"/>
        <v>1</v>
      </c>
    </row>
  </sheetData>
  <autoFilter ref="A1:L93" xr:uid="{00000000-0009-0000-0000-000008000000}">
    <filterColumn colId="5">
      <filters>
        <filter val="1 402,483"/>
        <filter val="1 721,830"/>
        <filter val="144,863"/>
        <filter val="2 389,712"/>
        <filter val="2 869,302"/>
        <filter val="3 535,290"/>
        <filter val="315,973"/>
        <filter val="4 715,040"/>
        <filter val="4 763,828"/>
        <filter val="4 917,180"/>
        <filter val="6 041,841"/>
        <filter val="75,000"/>
        <filter val="845,299"/>
      </filters>
    </filterColumn>
    <filterColumn colId="6" showButton="0"/>
  </autoFilter>
  <sortState xmlns:xlrd2="http://schemas.microsoft.com/office/spreadsheetml/2017/richdata2" ref="A2:P95">
    <sortCondition ref="D2:D95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L13"/>
  <sheetViews>
    <sheetView zoomScale="85" zoomScaleNormal="85" workbookViewId="0">
      <selection activeCell="A2" sqref="A2:XFD2"/>
    </sheetView>
  </sheetViews>
  <sheetFormatPr baseColWidth="10" defaultRowHeight="15" x14ac:dyDescent="0.25"/>
  <cols>
    <col min="1" max="1" width="5.7109375" bestFit="1" customWidth="1"/>
    <col min="2" max="2" width="32.28515625" bestFit="1" customWidth="1"/>
    <col min="3" max="3" width="9" bestFit="1" customWidth="1"/>
    <col min="4" max="4" width="10.85546875" style="31" bestFit="1" customWidth="1"/>
    <col min="5" max="5" width="11.42578125" style="31"/>
    <col min="6" max="6" width="11" bestFit="1" customWidth="1"/>
    <col min="7" max="7" width="2.140625" bestFit="1" customWidth="1"/>
    <col min="8" max="8" width="2" bestFit="1" customWidth="1"/>
    <col min="9" max="9" width="11.28515625" bestFit="1" customWidth="1"/>
    <col min="10" max="10" width="10.85546875" style="31" bestFit="1" customWidth="1"/>
    <col min="11" max="11" width="8.140625" bestFit="1" customWidth="1"/>
    <col min="12" max="12" width="13.85546875" bestFit="1" customWidth="1"/>
  </cols>
  <sheetData>
    <row r="1" spans="1:12" s="160" customFormat="1" ht="12.75" x14ac:dyDescent="0.2">
      <c r="A1" s="155" t="s">
        <v>206</v>
      </c>
      <c r="B1" s="155" t="s">
        <v>207</v>
      </c>
      <c r="C1" s="156" t="s">
        <v>208</v>
      </c>
      <c r="D1" s="157" t="s">
        <v>209</v>
      </c>
      <c r="E1" s="157" t="s">
        <v>210</v>
      </c>
      <c r="F1" s="162" t="s">
        <v>211</v>
      </c>
      <c r="G1" s="676" t="s">
        <v>212</v>
      </c>
      <c r="H1" s="676"/>
      <c r="I1" s="158" t="s">
        <v>213</v>
      </c>
      <c r="J1" s="157" t="s">
        <v>10</v>
      </c>
      <c r="K1" s="159" t="s">
        <v>214</v>
      </c>
      <c r="L1" s="159" t="s">
        <v>215</v>
      </c>
    </row>
    <row r="2" spans="1:12" x14ac:dyDescent="0.25">
      <c r="F2" s="13">
        <f t="shared" ref="F2:F12" si="0">SUM(I2*G2)</f>
        <v>0</v>
      </c>
      <c r="G2" s="163">
        <v>1</v>
      </c>
      <c r="H2" s="164">
        <f t="shared" ref="H2:H12" si="1">IF(E2="",1,0)</f>
        <v>1</v>
      </c>
    </row>
    <row r="3" spans="1:12" x14ac:dyDescent="0.25">
      <c r="F3" s="13">
        <f t="shared" si="0"/>
        <v>0</v>
      </c>
      <c r="G3" s="163">
        <v>1</v>
      </c>
      <c r="H3" s="164">
        <f t="shared" si="1"/>
        <v>1</v>
      </c>
    </row>
    <row r="4" spans="1:12" x14ac:dyDescent="0.25">
      <c r="F4" s="13">
        <f t="shared" si="0"/>
        <v>0</v>
      </c>
      <c r="G4" s="163">
        <v>1</v>
      </c>
      <c r="H4" s="164">
        <f t="shared" si="1"/>
        <v>1</v>
      </c>
    </row>
    <row r="5" spans="1:12" x14ac:dyDescent="0.25">
      <c r="F5" s="13">
        <f t="shared" si="0"/>
        <v>0</v>
      </c>
      <c r="G5" s="163">
        <v>1</v>
      </c>
      <c r="H5" s="164">
        <f t="shared" si="1"/>
        <v>1</v>
      </c>
    </row>
    <row r="6" spans="1:12" x14ac:dyDescent="0.25">
      <c r="F6" s="13">
        <f t="shared" si="0"/>
        <v>0</v>
      </c>
      <c r="G6" s="163">
        <v>1</v>
      </c>
      <c r="H6" s="164">
        <f t="shared" si="1"/>
        <v>1</v>
      </c>
    </row>
    <row r="7" spans="1:12" x14ac:dyDescent="0.25">
      <c r="F7" s="13">
        <f t="shared" si="0"/>
        <v>0</v>
      </c>
      <c r="G7" s="163">
        <v>1</v>
      </c>
      <c r="H7" s="164">
        <f t="shared" si="1"/>
        <v>1</v>
      </c>
    </row>
    <row r="8" spans="1:12" x14ac:dyDescent="0.25">
      <c r="F8" s="13">
        <f t="shared" si="0"/>
        <v>0</v>
      </c>
      <c r="G8" s="163">
        <v>1</v>
      </c>
      <c r="H8" s="164">
        <f t="shared" si="1"/>
        <v>1</v>
      </c>
    </row>
    <row r="9" spans="1:12" x14ac:dyDescent="0.25">
      <c r="F9" s="13">
        <f t="shared" si="0"/>
        <v>0</v>
      </c>
      <c r="G9" s="163">
        <v>1</v>
      </c>
      <c r="H9" s="164">
        <f t="shared" si="1"/>
        <v>1</v>
      </c>
    </row>
    <row r="10" spans="1:12" x14ac:dyDescent="0.25">
      <c r="F10" s="13">
        <f t="shared" si="0"/>
        <v>0</v>
      </c>
      <c r="G10" s="163">
        <v>1</v>
      </c>
      <c r="H10" s="164">
        <f t="shared" si="1"/>
        <v>1</v>
      </c>
    </row>
    <row r="11" spans="1:12" x14ac:dyDescent="0.25">
      <c r="F11" s="13">
        <f t="shared" si="0"/>
        <v>0</v>
      </c>
      <c r="G11" s="163">
        <v>1</v>
      </c>
      <c r="H11" s="164">
        <f t="shared" si="1"/>
        <v>1</v>
      </c>
    </row>
    <row r="12" spans="1:12" x14ac:dyDescent="0.25">
      <c r="F12" s="13">
        <f t="shared" si="0"/>
        <v>0</v>
      </c>
      <c r="G12" s="163">
        <v>1</v>
      </c>
      <c r="H12" s="164">
        <f t="shared" si="1"/>
        <v>1</v>
      </c>
    </row>
    <row r="13" spans="1:12" x14ac:dyDescent="0.25">
      <c r="F13" s="13">
        <f>SUM(I13*G13)</f>
        <v>0</v>
      </c>
      <c r="G13" s="163">
        <v>1</v>
      </c>
      <c r="H13" s="164">
        <f>IF(E13="",1,0)</f>
        <v>1</v>
      </c>
    </row>
  </sheetData>
  <autoFilter ref="A1:L1" xr:uid="{00000000-0009-0000-0000-000009000000}">
    <filterColumn colId="6" showButton="0"/>
  </autoFilter>
  <sortState xmlns:xlrd2="http://schemas.microsoft.com/office/spreadsheetml/2017/richdata2" ref="A2:L22">
    <sortCondition ref="L2:L22"/>
    <sortCondition ref="J2:J22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7"/>
  <sheetViews>
    <sheetView workbookViewId="0">
      <selection activeCell="J7" sqref="J7"/>
    </sheetView>
  </sheetViews>
  <sheetFormatPr baseColWidth="10" defaultRowHeight="15" x14ac:dyDescent="0.25"/>
  <cols>
    <col min="1" max="1" width="26.42578125" bestFit="1" customWidth="1"/>
    <col min="2" max="2" width="13.140625" bestFit="1" customWidth="1"/>
    <col min="3" max="3" width="11.28515625" bestFit="1" customWidth="1"/>
    <col min="4" max="4" width="11.5703125" bestFit="1" customWidth="1"/>
    <col min="5" max="5" width="8.7109375" bestFit="1" customWidth="1"/>
  </cols>
  <sheetData>
    <row r="1" spans="1:5" ht="15.75" thickBot="1" x14ac:dyDescent="0.3">
      <c r="A1" s="677" t="s">
        <v>652</v>
      </c>
      <c r="B1" s="678"/>
      <c r="C1" s="678"/>
      <c r="D1" s="678"/>
      <c r="E1" s="679"/>
    </row>
    <row r="2" spans="1:5" ht="15.75" thickBot="1" x14ac:dyDescent="0.3"/>
    <row r="3" spans="1:5" ht="15.75" thickBot="1" x14ac:dyDescent="0.3">
      <c r="B3" s="165" t="s">
        <v>595</v>
      </c>
      <c r="C3" s="166" t="s">
        <v>596</v>
      </c>
      <c r="D3" s="166" t="s">
        <v>448</v>
      </c>
      <c r="E3" s="307" t="s">
        <v>248</v>
      </c>
    </row>
    <row r="4" spans="1:5" x14ac:dyDescent="0.25">
      <c r="A4" s="301" t="s">
        <v>591</v>
      </c>
      <c r="B4" s="304">
        <v>1.9</v>
      </c>
      <c r="C4" s="295">
        <v>1.9</v>
      </c>
      <c r="D4" s="295">
        <v>1.9</v>
      </c>
      <c r="E4" s="296">
        <v>1.9</v>
      </c>
    </row>
    <row r="5" spans="1:5" x14ac:dyDescent="0.25">
      <c r="A5" s="302" t="s">
        <v>592</v>
      </c>
      <c r="B5" s="305"/>
      <c r="C5" s="297"/>
      <c r="D5" s="297"/>
      <c r="E5" s="298"/>
    </row>
    <row r="6" spans="1:5" x14ac:dyDescent="0.25">
      <c r="A6" s="302" t="s">
        <v>593</v>
      </c>
      <c r="B6" s="305"/>
      <c r="C6" s="297"/>
      <c r="D6" s="297"/>
      <c r="E6" s="298"/>
    </row>
    <row r="7" spans="1:5" ht="15.75" thickBot="1" x14ac:dyDescent="0.3">
      <c r="A7" s="303" t="s">
        <v>594</v>
      </c>
      <c r="B7" s="306"/>
      <c r="C7" s="299"/>
      <c r="D7" s="299"/>
      <c r="E7" s="300"/>
    </row>
  </sheetData>
  <mergeCells count="1">
    <mergeCell ref="A1:E1"/>
  </mergeCells>
  <pageMargins left="0.7" right="0.7" top="0.75" bottom="0.75" header="0.3" footer="0.3"/>
  <pageSetup paperSize="9" orientation="portrait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2"/>
  <sheetViews>
    <sheetView workbookViewId="0">
      <selection activeCell="K29" sqref="K29"/>
    </sheetView>
  </sheetViews>
  <sheetFormatPr baseColWidth="10" defaultRowHeight="15" x14ac:dyDescent="0.25"/>
  <cols>
    <col min="1" max="1" width="9.28515625" bestFit="1" customWidth="1"/>
    <col min="2" max="2" width="11.42578125" style="359" bestFit="1" customWidth="1"/>
    <col min="3" max="3" width="16.140625" style="359" bestFit="1" customWidth="1"/>
    <col min="4" max="4" width="13.140625" style="31" bestFit="1" customWidth="1"/>
    <col min="5" max="5" width="3.140625" customWidth="1"/>
    <col min="6" max="6" width="11.42578125" style="359"/>
  </cols>
  <sheetData>
    <row r="1" spans="1:6" s="316" customFormat="1" ht="15.75" thickBot="1" x14ac:dyDescent="0.3">
      <c r="A1" s="308" t="s">
        <v>665</v>
      </c>
      <c r="B1" s="352" t="s">
        <v>668</v>
      </c>
      <c r="C1" s="352" t="s">
        <v>666</v>
      </c>
      <c r="D1" s="320" t="s">
        <v>667</v>
      </c>
      <c r="F1" s="360" t="s">
        <v>669</v>
      </c>
    </row>
    <row r="2" spans="1:6" x14ac:dyDescent="0.25">
      <c r="A2" s="323">
        <v>44409</v>
      </c>
      <c r="B2" s="353">
        <v>5330</v>
      </c>
      <c r="C2" s="602">
        <v>5000</v>
      </c>
      <c r="D2" s="321">
        <v>44454</v>
      </c>
      <c r="F2" s="361">
        <f>B2-C2</f>
        <v>330</v>
      </c>
    </row>
    <row r="3" spans="1:6" x14ac:dyDescent="0.25">
      <c r="A3" s="324">
        <v>44440</v>
      </c>
      <c r="B3" s="354">
        <v>5330</v>
      </c>
      <c r="C3" s="603">
        <v>5600</v>
      </c>
      <c r="D3" s="322">
        <v>44494</v>
      </c>
      <c r="F3" s="362">
        <f>F2+B3-C3</f>
        <v>60</v>
      </c>
    </row>
    <row r="4" spans="1:6" x14ac:dyDescent="0.25">
      <c r="A4" s="324">
        <v>44470</v>
      </c>
      <c r="B4" s="354">
        <v>5330</v>
      </c>
      <c r="C4" s="603">
        <v>8176</v>
      </c>
      <c r="D4" s="322">
        <v>44538</v>
      </c>
      <c r="F4" s="362">
        <f t="shared" ref="F4:F31" si="0">F3+B4-C4</f>
        <v>-2786</v>
      </c>
    </row>
    <row r="5" spans="1:6" x14ac:dyDescent="0.25">
      <c r="A5" s="324">
        <v>44501</v>
      </c>
      <c r="B5" s="354">
        <v>5330</v>
      </c>
      <c r="C5" s="603">
        <f>7000+4000</f>
        <v>11000</v>
      </c>
      <c r="D5" s="322">
        <v>44649</v>
      </c>
      <c r="F5" s="362">
        <f t="shared" si="0"/>
        <v>-8456</v>
      </c>
    </row>
    <row r="6" spans="1:6" x14ac:dyDescent="0.25">
      <c r="A6" s="324">
        <v>44531</v>
      </c>
      <c r="B6" s="354">
        <v>5330</v>
      </c>
      <c r="C6" s="603">
        <v>6000</v>
      </c>
      <c r="D6" s="322">
        <v>44666</v>
      </c>
      <c r="F6" s="362">
        <f t="shared" si="0"/>
        <v>-9126</v>
      </c>
    </row>
    <row r="7" spans="1:6" x14ac:dyDescent="0.25">
      <c r="A7" s="324">
        <v>44562</v>
      </c>
      <c r="B7" s="354">
        <v>5330</v>
      </c>
      <c r="C7" s="603">
        <v>4000</v>
      </c>
      <c r="D7" s="322">
        <v>44713</v>
      </c>
      <c r="F7" s="362">
        <f t="shared" si="0"/>
        <v>-7796</v>
      </c>
    </row>
    <row r="8" spans="1:6" x14ac:dyDescent="0.25">
      <c r="A8" s="324">
        <v>44593</v>
      </c>
      <c r="B8" s="354">
        <v>5330</v>
      </c>
      <c r="C8" s="603">
        <v>9615.86</v>
      </c>
      <c r="D8" s="322">
        <v>44768</v>
      </c>
      <c r="F8" s="362">
        <f t="shared" si="0"/>
        <v>-12081.86</v>
      </c>
    </row>
    <row r="9" spans="1:6" x14ac:dyDescent="0.25">
      <c r="A9" s="324">
        <v>44621</v>
      </c>
      <c r="B9" s="354">
        <v>5330</v>
      </c>
      <c r="C9" s="603">
        <v>5000</v>
      </c>
      <c r="D9" s="322">
        <v>44830</v>
      </c>
      <c r="F9" s="362">
        <f t="shared" si="0"/>
        <v>-11751.86</v>
      </c>
    </row>
    <row r="10" spans="1:6" x14ac:dyDescent="0.25">
      <c r="A10" s="324">
        <v>44652</v>
      </c>
      <c r="B10" s="354">
        <v>5330</v>
      </c>
      <c r="C10" s="603">
        <v>5000</v>
      </c>
      <c r="D10" s="322">
        <v>44889</v>
      </c>
      <c r="F10" s="362">
        <f t="shared" si="0"/>
        <v>-11421.86</v>
      </c>
    </row>
    <row r="11" spans="1:6" x14ac:dyDescent="0.25">
      <c r="A11" s="324">
        <v>44682</v>
      </c>
      <c r="B11" s="354">
        <v>5330</v>
      </c>
      <c r="C11" s="603">
        <v>5000</v>
      </c>
      <c r="D11" s="322">
        <v>44953</v>
      </c>
      <c r="F11" s="362">
        <f t="shared" si="0"/>
        <v>-11091.86</v>
      </c>
    </row>
    <row r="12" spans="1:6" x14ac:dyDescent="0.25">
      <c r="A12" s="324">
        <v>44713</v>
      </c>
      <c r="B12" s="354">
        <v>5330</v>
      </c>
      <c r="C12" s="603">
        <v>2000</v>
      </c>
      <c r="D12" s="322">
        <v>45040</v>
      </c>
      <c r="F12" s="362">
        <f t="shared" si="0"/>
        <v>-7761.8600000000006</v>
      </c>
    </row>
    <row r="13" spans="1:6" x14ac:dyDescent="0.25">
      <c r="A13" s="324">
        <v>44743</v>
      </c>
      <c r="B13" s="354">
        <v>5330</v>
      </c>
      <c r="C13" s="603">
        <v>8000</v>
      </c>
      <c r="D13" s="322">
        <v>45044</v>
      </c>
      <c r="F13" s="362">
        <f t="shared" si="0"/>
        <v>-10431.86</v>
      </c>
    </row>
    <row r="14" spans="1:6" x14ac:dyDescent="0.25">
      <c r="A14" s="324">
        <v>44774</v>
      </c>
      <c r="B14" s="354">
        <v>5330</v>
      </c>
      <c r="C14" s="603">
        <v>6000</v>
      </c>
      <c r="D14" s="322">
        <v>45131</v>
      </c>
      <c r="F14" s="362">
        <f t="shared" si="0"/>
        <v>-11101.86</v>
      </c>
    </row>
    <row r="15" spans="1:6" x14ac:dyDescent="0.25">
      <c r="A15" s="324">
        <v>44805</v>
      </c>
      <c r="B15" s="354">
        <v>5330</v>
      </c>
      <c r="C15" s="603"/>
      <c r="D15" s="322"/>
      <c r="F15" s="362">
        <f t="shared" si="0"/>
        <v>-5771.8600000000006</v>
      </c>
    </row>
    <row r="16" spans="1:6" x14ac:dyDescent="0.25">
      <c r="A16" s="324">
        <v>44835</v>
      </c>
      <c r="B16" s="354">
        <v>5330</v>
      </c>
      <c r="C16" s="603"/>
      <c r="D16" s="322"/>
      <c r="F16" s="362">
        <f t="shared" si="0"/>
        <v>-441.86000000000058</v>
      </c>
    </row>
    <row r="17" spans="1:6" x14ac:dyDescent="0.25">
      <c r="A17" s="325">
        <v>44866</v>
      </c>
      <c r="B17" s="355">
        <v>5330</v>
      </c>
      <c r="C17" s="604"/>
      <c r="D17" s="318"/>
      <c r="F17" s="362">
        <f t="shared" si="0"/>
        <v>4888.1399999999994</v>
      </c>
    </row>
    <row r="18" spans="1:6" x14ac:dyDescent="0.25">
      <c r="A18" s="325">
        <v>44896</v>
      </c>
      <c r="B18" s="355">
        <v>5330</v>
      </c>
      <c r="C18" s="604"/>
      <c r="D18" s="318"/>
      <c r="F18" s="362">
        <f t="shared" si="0"/>
        <v>10218.14</v>
      </c>
    </row>
    <row r="19" spans="1:6" x14ac:dyDescent="0.25">
      <c r="A19" s="325">
        <v>44927</v>
      </c>
      <c r="B19" s="355">
        <v>5330</v>
      </c>
      <c r="C19" s="604"/>
      <c r="D19" s="318"/>
      <c r="F19" s="362">
        <f t="shared" si="0"/>
        <v>15548.14</v>
      </c>
    </row>
    <row r="20" spans="1:6" x14ac:dyDescent="0.25">
      <c r="A20" s="325">
        <v>44958</v>
      </c>
      <c r="B20" s="355">
        <v>5330</v>
      </c>
      <c r="C20" s="604"/>
      <c r="D20" s="318"/>
      <c r="F20" s="362">
        <f t="shared" si="0"/>
        <v>20878.14</v>
      </c>
    </row>
    <row r="21" spans="1:6" x14ac:dyDescent="0.25">
      <c r="A21" s="325">
        <v>44986</v>
      </c>
      <c r="B21" s="355">
        <v>5330</v>
      </c>
      <c r="C21" s="604"/>
      <c r="D21" s="318"/>
      <c r="F21" s="362">
        <f t="shared" si="0"/>
        <v>26208.14</v>
      </c>
    </row>
    <row r="22" spans="1:6" x14ac:dyDescent="0.25">
      <c r="A22" s="325">
        <v>45017</v>
      </c>
      <c r="B22" s="355">
        <v>5330</v>
      </c>
      <c r="C22" s="604"/>
      <c r="D22" s="318"/>
      <c r="F22" s="362">
        <f t="shared" si="0"/>
        <v>31538.14</v>
      </c>
    </row>
    <row r="23" spans="1:6" x14ac:dyDescent="0.25">
      <c r="A23" s="325">
        <v>45047</v>
      </c>
      <c r="B23" s="355">
        <v>5330</v>
      </c>
      <c r="C23" s="604"/>
      <c r="D23" s="318"/>
      <c r="F23" s="362">
        <f t="shared" si="0"/>
        <v>36868.14</v>
      </c>
    </row>
    <row r="24" spans="1:6" x14ac:dyDescent="0.25">
      <c r="A24" s="325">
        <v>45078</v>
      </c>
      <c r="B24" s="355">
        <v>5330</v>
      </c>
      <c r="C24" s="604"/>
      <c r="D24" s="318"/>
      <c r="F24" s="362">
        <f t="shared" si="0"/>
        <v>42198.14</v>
      </c>
    </row>
    <row r="25" spans="1:6" x14ac:dyDescent="0.25">
      <c r="A25" s="325">
        <v>45108</v>
      </c>
      <c r="B25" s="355">
        <v>5330</v>
      </c>
      <c r="C25" s="604"/>
      <c r="D25" s="318"/>
      <c r="F25" s="362">
        <f t="shared" si="0"/>
        <v>47528.14</v>
      </c>
    </row>
    <row r="26" spans="1:6" x14ac:dyDescent="0.25">
      <c r="A26" s="325">
        <v>45139</v>
      </c>
      <c r="B26" s="355">
        <v>5330</v>
      </c>
      <c r="C26" s="604"/>
      <c r="D26" s="318"/>
      <c r="F26" s="362">
        <f t="shared" si="0"/>
        <v>52858.14</v>
      </c>
    </row>
    <row r="27" spans="1:6" x14ac:dyDescent="0.25">
      <c r="A27" s="325">
        <v>45170</v>
      </c>
      <c r="B27" s="355">
        <v>5330</v>
      </c>
      <c r="C27" s="604"/>
      <c r="D27" s="318"/>
      <c r="F27" s="362">
        <f t="shared" si="0"/>
        <v>58188.14</v>
      </c>
    </row>
    <row r="28" spans="1:6" x14ac:dyDescent="0.25">
      <c r="A28" s="325">
        <v>45200</v>
      </c>
      <c r="B28" s="355">
        <v>5330</v>
      </c>
      <c r="C28" s="604"/>
      <c r="D28" s="318"/>
      <c r="F28" s="362">
        <f t="shared" si="0"/>
        <v>63518.14</v>
      </c>
    </row>
    <row r="29" spans="1:6" x14ac:dyDescent="0.25">
      <c r="A29" s="325">
        <v>45231</v>
      </c>
      <c r="B29" s="355">
        <v>5330</v>
      </c>
      <c r="C29" s="604"/>
      <c r="D29" s="318"/>
      <c r="F29" s="362">
        <f t="shared" si="0"/>
        <v>68848.14</v>
      </c>
    </row>
    <row r="30" spans="1:6" x14ac:dyDescent="0.25">
      <c r="A30" s="325">
        <v>45261</v>
      </c>
      <c r="B30" s="355">
        <v>5330</v>
      </c>
      <c r="C30" s="604"/>
      <c r="D30" s="318"/>
      <c r="F30" s="362">
        <f t="shared" si="0"/>
        <v>74178.14</v>
      </c>
    </row>
    <row r="31" spans="1:6" ht="15.75" thickBot="1" x14ac:dyDescent="0.3">
      <c r="A31" s="326">
        <v>45292</v>
      </c>
      <c r="B31" s="356">
        <v>5430</v>
      </c>
      <c r="C31" s="605"/>
      <c r="D31" s="319"/>
      <c r="F31" s="363">
        <f t="shared" si="0"/>
        <v>79608.14</v>
      </c>
    </row>
    <row r="32" spans="1:6" s="316" customFormat="1" ht="15.75" thickBot="1" x14ac:dyDescent="0.3">
      <c r="B32" s="357">
        <f>SUM(B2:B31)</f>
        <v>160000</v>
      </c>
      <c r="C32" s="358">
        <f>SUM(C2:C31)</f>
        <v>80391.86</v>
      </c>
      <c r="D32" s="317"/>
      <c r="F32" s="364"/>
    </row>
  </sheetData>
  <pageMargins left="0.7" right="0.7" top="0.75" bottom="0.75" header="0.3" footer="0.3"/>
  <pageSetup paperSize="9" orientation="portrait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37"/>
  <sheetViews>
    <sheetView workbookViewId="0">
      <selection activeCell="J29" sqref="J29"/>
    </sheetView>
  </sheetViews>
  <sheetFormatPr baseColWidth="10" defaultColWidth="11.42578125" defaultRowHeight="15" x14ac:dyDescent="0.25"/>
  <cols>
    <col min="1" max="1" width="8.140625" style="450" bestFit="1" customWidth="1"/>
    <col min="2" max="2" width="13.5703125" style="453" bestFit="1" customWidth="1"/>
    <col min="3" max="3" width="25.85546875" style="453" bestFit="1" customWidth="1"/>
    <col min="4" max="4" width="7.140625" style="450" bestFit="1" customWidth="1"/>
    <col min="5" max="5" width="15.28515625" style="460" bestFit="1" customWidth="1"/>
    <col min="6" max="6" width="10" style="460" bestFit="1" customWidth="1"/>
    <col min="7" max="7" width="13.42578125" style="450" bestFit="1" customWidth="1"/>
    <col min="8" max="8" width="15.5703125" style="450" bestFit="1" customWidth="1"/>
    <col min="9" max="9" width="16.85546875" style="450" bestFit="1" customWidth="1"/>
    <col min="10" max="10" width="21.85546875" style="460" bestFit="1" customWidth="1"/>
    <col min="11" max="16384" width="11.42578125" style="450"/>
  </cols>
  <sheetData>
    <row r="1" spans="1:13" s="442" customFormat="1" ht="15.75" thickBot="1" x14ac:dyDescent="0.3">
      <c r="A1" s="437" t="s">
        <v>763</v>
      </c>
      <c r="B1" s="438" t="s">
        <v>764</v>
      </c>
      <c r="C1" s="438" t="s">
        <v>765</v>
      </c>
      <c r="D1" s="439" t="s">
        <v>766</v>
      </c>
      <c r="E1" s="440" t="s">
        <v>767</v>
      </c>
      <c r="F1" s="440" t="s">
        <v>768</v>
      </c>
      <c r="G1" s="439" t="s">
        <v>769</v>
      </c>
      <c r="H1" s="439" t="s">
        <v>770</v>
      </c>
      <c r="I1" s="439" t="s">
        <v>771</v>
      </c>
      <c r="J1" s="441" t="s">
        <v>772</v>
      </c>
    </row>
    <row r="2" spans="1:13" ht="15.75" thickBot="1" x14ac:dyDescent="0.3">
      <c r="A2" s="443" t="s">
        <v>22</v>
      </c>
      <c r="B2" s="444" t="s">
        <v>773</v>
      </c>
      <c r="C2" s="444" t="s">
        <v>774</v>
      </c>
      <c r="D2" s="445" t="s">
        <v>16</v>
      </c>
      <c r="E2" s="446">
        <v>52150</v>
      </c>
      <c r="F2" s="446">
        <f>15645+10430</f>
        <v>26075</v>
      </c>
      <c r="G2" s="447">
        <v>44665</v>
      </c>
      <c r="H2" s="447">
        <f>+G2+150</f>
        <v>44815</v>
      </c>
      <c r="I2" s="448">
        <f>+H2</f>
        <v>44815</v>
      </c>
      <c r="J2" s="449">
        <f>+E2-F2</f>
        <v>26075</v>
      </c>
    </row>
    <row r="3" spans="1:13" x14ac:dyDescent="0.25">
      <c r="A3" s="698" t="s">
        <v>22</v>
      </c>
      <c r="B3" s="699" t="s">
        <v>627</v>
      </c>
      <c r="C3" s="699" t="s">
        <v>775</v>
      </c>
      <c r="D3" s="700" t="s">
        <v>18</v>
      </c>
      <c r="E3" s="702">
        <v>567200</v>
      </c>
      <c r="F3" s="702">
        <v>0</v>
      </c>
      <c r="G3" s="695"/>
      <c r="H3" s="697">
        <v>44727</v>
      </c>
      <c r="I3" s="582">
        <v>44834</v>
      </c>
      <c r="J3" s="583">
        <f>+E3*0.9</f>
        <v>510480</v>
      </c>
    </row>
    <row r="4" spans="1:13" ht="15.75" thickBot="1" x14ac:dyDescent="0.3">
      <c r="A4" s="685"/>
      <c r="B4" s="688"/>
      <c r="C4" s="688"/>
      <c r="D4" s="691"/>
      <c r="E4" s="703"/>
      <c r="F4" s="703"/>
      <c r="G4" s="696"/>
      <c r="H4" s="682"/>
      <c r="I4" s="451">
        <f>+I3+90</f>
        <v>44924</v>
      </c>
      <c r="J4" s="452">
        <f>+E3*0.1</f>
        <v>56720</v>
      </c>
    </row>
    <row r="5" spans="1:13" ht="15.75" thickBot="1" x14ac:dyDescent="0.3">
      <c r="E5" s="454"/>
      <c r="F5" s="454"/>
      <c r="G5" s="455"/>
      <c r="H5" s="455"/>
      <c r="J5" s="454"/>
    </row>
    <row r="6" spans="1:13" ht="15.75" thickBot="1" x14ac:dyDescent="0.3">
      <c r="A6" s="503" t="s">
        <v>698</v>
      </c>
      <c r="B6" s="504" t="s">
        <v>776</v>
      </c>
      <c r="C6" s="504" t="s">
        <v>777</v>
      </c>
      <c r="D6" s="505" t="s">
        <v>18</v>
      </c>
      <c r="E6" s="506">
        <v>9363</v>
      </c>
      <c r="F6" s="506">
        <v>0</v>
      </c>
      <c r="G6" s="507"/>
      <c r="H6" s="508">
        <v>44696</v>
      </c>
      <c r="I6" s="509">
        <v>44696</v>
      </c>
      <c r="J6" s="510">
        <v>9363</v>
      </c>
      <c r="K6" s="511" t="s">
        <v>884</v>
      </c>
      <c r="L6" s="511" t="s">
        <v>885</v>
      </c>
      <c r="M6" s="512">
        <v>44760</v>
      </c>
    </row>
    <row r="7" spans="1:13" x14ac:dyDescent="0.25">
      <c r="A7" s="698" t="s">
        <v>698</v>
      </c>
      <c r="B7" s="699" t="s">
        <v>709</v>
      </c>
      <c r="C7" s="699" t="s">
        <v>778</v>
      </c>
      <c r="D7" s="700" t="s">
        <v>16</v>
      </c>
      <c r="E7" s="701">
        <v>555000</v>
      </c>
      <c r="F7" s="701">
        <v>166500</v>
      </c>
      <c r="G7" s="697">
        <v>44658</v>
      </c>
      <c r="H7" s="697">
        <f>+G7+180</f>
        <v>44838</v>
      </c>
      <c r="I7" s="582">
        <v>44838</v>
      </c>
      <c r="J7" s="583">
        <v>222000</v>
      </c>
    </row>
    <row r="8" spans="1:13" ht="15.75" thickBot="1" x14ac:dyDescent="0.3">
      <c r="A8" s="685"/>
      <c r="B8" s="688"/>
      <c r="C8" s="688"/>
      <c r="D8" s="691"/>
      <c r="E8" s="694"/>
      <c r="F8" s="694"/>
      <c r="G8" s="682"/>
      <c r="H8" s="682"/>
      <c r="I8" s="451">
        <f>+H7+180</f>
        <v>45018</v>
      </c>
      <c r="J8" s="452">
        <v>166500</v>
      </c>
    </row>
    <row r="9" spans="1:13" x14ac:dyDescent="0.25">
      <c r="A9" s="683" t="s">
        <v>698</v>
      </c>
      <c r="B9" s="686" t="s">
        <v>708</v>
      </c>
      <c r="C9" s="686" t="s">
        <v>779</v>
      </c>
      <c r="D9" s="689" t="s">
        <v>16</v>
      </c>
      <c r="E9" s="692">
        <v>740000</v>
      </c>
      <c r="F9" s="692">
        <v>222000</v>
      </c>
      <c r="G9" s="680">
        <v>44657</v>
      </c>
      <c r="H9" s="680">
        <f>+G9+180</f>
        <v>44837</v>
      </c>
      <c r="I9" s="456">
        <f>+H9</f>
        <v>44837</v>
      </c>
      <c r="J9" s="457">
        <v>413000</v>
      </c>
    </row>
    <row r="10" spans="1:13" x14ac:dyDescent="0.25">
      <c r="A10" s="684"/>
      <c r="B10" s="687"/>
      <c r="C10" s="687"/>
      <c r="D10" s="690"/>
      <c r="E10" s="693"/>
      <c r="F10" s="693"/>
      <c r="G10" s="681"/>
      <c r="H10" s="681"/>
      <c r="I10" s="458">
        <f>+I9+60</f>
        <v>44897</v>
      </c>
      <c r="J10" s="459">
        <v>52500</v>
      </c>
    </row>
    <row r="11" spans="1:13" ht="15.75" thickBot="1" x14ac:dyDescent="0.3">
      <c r="A11" s="685"/>
      <c r="B11" s="688"/>
      <c r="C11" s="688"/>
      <c r="D11" s="691"/>
      <c r="E11" s="694"/>
      <c r="F11" s="694"/>
      <c r="G11" s="682"/>
      <c r="H11" s="682"/>
      <c r="I11" s="451">
        <f>+I9+120</f>
        <v>44957</v>
      </c>
      <c r="J11" s="452">
        <v>52500</v>
      </c>
    </row>
    <row r="12" spans="1:13" x14ac:dyDescent="0.25">
      <c r="E12" s="454"/>
      <c r="F12" s="454"/>
      <c r="J12" s="454"/>
    </row>
    <row r="13" spans="1:13" x14ac:dyDescent="0.25">
      <c r="E13" s="454"/>
      <c r="F13" s="454"/>
      <c r="J13" s="454"/>
    </row>
    <row r="14" spans="1:13" x14ac:dyDescent="0.25">
      <c r="E14" s="454"/>
      <c r="F14" s="454"/>
      <c r="J14" s="454"/>
    </row>
    <row r="15" spans="1:13" x14ac:dyDescent="0.25">
      <c r="E15" s="454"/>
      <c r="F15" s="454"/>
      <c r="J15" s="454"/>
    </row>
    <row r="16" spans="1:13" x14ac:dyDescent="0.25">
      <c r="E16" s="454"/>
      <c r="F16" s="454"/>
      <c r="J16" s="454"/>
    </row>
    <row r="17" spans="5:10" x14ac:dyDescent="0.25">
      <c r="E17" s="454"/>
      <c r="F17" s="454"/>
      <c r="J17" s="454"/>
    </row>
    <row r="18" spans="5:10" x14ac:dyDescent="0.25">
      <c r="E18" s="454"/>
      <c r="F18" s="454"/>
      <c r="J18" s="454"/>
    </row>
    <row r="19" spans="5:10" x14ac:dyDescent="0.25">
      <c r="E19" s="454"/>
      <c r="F19" s="454"/>
      <c r="J19" s="454"/>
    </row>
    <row r="20" spans="5:10" x14ac:dyDescent="0.25">
      <c r="E20" s="454"/>
      <c r="F20" s="454"/>
      <c r="J20" s="454"/>
    </row>
    <row r="21" spans="5:10" x14ac:dyDescent="0.25">
      <c r="E21" s="454"/>
      <c r="F21" s="454"/>
      <c r="J21" s="454"/>
    </row>
    <row r="22" spans="5:10" x14ac:dyDescent="0.25">
      <c r="E22" s="454"/>
      <c r="F22" s="454"/>
      <c r="J22" s="454"/>
    </row>
    <row r="23" spans="5:10" x14ac:dyDescent="0.25">
      <c r="E23" s="454"/>
      <c r="F23" s="454"/>
      <c r="J23" s="454"/>
    </row>
    <row r="24" spans="5:10" x14ac:dyDescent="0.25">
      <c r="E24" s="454"/>
      <c r="F24" s="454"/>
      <c r="J24" s="454"/>
    </row>
    <row r="25" spans="5:10" x14ac:dyDescent="0.25">
      <c r="E25" s="454"/>
      <c r="F25" s="454"/>
      <c r="J25" s="454"/>
    </row>
    <row r="26" spans="5:10" x14ac:dyDescent="0.25">
      <c r="E26" s="454"/>
      <c r="F26" s="454"/>
      <c r="J26" s="454"/>
    </row>
    <row r="27" spans="5:10" x14ac:dyDescent="0.25">
      <c r="E27" s="454"/>
      <c r="F27" s="454"/>
      <c r="J27" s="454"/>
    </row>
    <row r="28" spans="5:10" x14ac:dyDescent="0.25">
      <c r="E28" s="454"/>
      <c r="F28" s="454"/>
      <c r="J28" s="454"/>
    </row>
    <row r="29" spans="5:10" x14ac:dyDescent="0.25">
      <c r="E29" s="454"/>
      <c r="F29" s="454"/>
      <c r="J29" s="454"/>
    </row>
    <row r="30" spans="5:10" x14ac:dyDescent="0.25">
      <c r="E30" s="454"/>
      <c r="F30" s="454"/>
      <c r="J30" s="454"/>
    </row>
    <row r="31" spans="5:10" x14ac:dyDescent="0.25">
      <c r="E31" s="454"/>
      <c r="F31" s="454"/>
      <c r="J31" s="454"/>
    </row>
    <row r="32" spans="5:10" x14ac:dyDescent="0.25">
      <c r="E32" s="454"/>
      <c r="F32" s="454"/>
      <c r="J32" s="454"/>
    </row>
    <row r="33" spans="5:10" x14ac:dyDescent="0.25">
      <c r="E33" s="454"/>
      <c r="F33" s="454"/>
      <c r="J33" s="454"/>
    </row>
    <row r="34" spans="5:10" x14ac:dyDescent="0.25">
      <c r="E34" s="454"/>
      <c r="F34" s="454"/>
      <c r="J34" s="454"/>
    </row>
    <row r="35" spans="5:10" x14ac:dyDescent="0.25">
      <c r="E35" s="454"/>
      <c r="F35" s="454"/>
      <c r="J35" s="454"/>
    </row>
    <row r="36" spans="5:10" x14ac:dyDescent="0.25">
      <c r="E36" s="454"/>
      <c r="F36" s="454"/>
      <c r="J36" s="454"/>
    </row>
    <row r="37" spans="5:10" x14ac:dyDescent="0.25">
      <c r="J37" s="454"/>
    </row>
  </sheetData>
  <mergeCells count="24">
    <mergeCell ref="G3:G4"/>
    <mergeCell ref="H3:H4"/>
    <mergeCell ref="A7:A8"/>
    <mergeCell ref="B7:B8"/>
    <mergeCell ref="C7:C8"/>
    <mergeCell ref="D7:D8"/>
    <mergeCell ref="E7:E8"/>
    <mergeCell ref="F7:F8"/>
    <mergeCell ref="G7:G8"/>
    <mergeCell ref="H7:H8"/>
    <mergeCell ref="A3:A4"/>
    <mergeCell ref="B3:B4"/>
    <mergeCell ref="C3:C4"/>
    <mergeCell ref="D3:D4"/>
    <mergeCell ref="E3:E4"/>
    <mergeCell ref="F3:F4"/>
    <mergeCell ref="G9:G11"/>
    <mergeCell ref="H9:H11"/>
    <mergeCell ref="A9:A11"/>
    <mergeCell ref="B9:B11"/>
    <mergeCell ref="C9:C11"/>
    <mergeCell ref="D9:D11"/>
    <mergeCell ref="E9:E11"/>
    <mergeCell ref="F9:F11"/>
  </mergeCells>
  <pageMargins left="0.7" right="0.7" top="0.75" bottom="0.75" header="0.3" footer="0.3"/>
  <pageSetup paperSize="9" orientation="portrait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2"/>
  <sheetViews>
    <sheetView workbookViewId="0">
      <selection activeCell="C41" sqref="C41:G41"/>
    </sheetView>
  </sheetViews>
  <sheetFormatPr baseColWidth="10" defaultColWidth="3.5703125" defaultRowHeight="15.75" x14ac:dyDescent="0.25"/>
  <cols>
    <col min="1" max="1" width="3.5703125" style="473" bestFit="1" customWidth="1"/>
    <col min="2" max="2" width="11.28515625" style="473" bestFit="1" customWidth="1"/>
    <col min="3" max="3" width="13.28515625" style="478" bestFit="1" customWidth="1"/>
    <col min="4" max="5" width="11.28515625" style="478" bestFit="1" customWidth="1"/>
    <col min="6" max="6" width="7.7109375" style="478" bestFit="1" customWidth="1"/>
    <col min="7" max="7" width="13.5703125" style="478" bestFit="1" customWidth="1"/>
    <col min="8" max="16384" width="3.5703125" style="473"/>
  </cols>
  <sheetData>
    <row r="1" spans="1:7" x14ac:dyDescent="0.25">
      <c r="A1" s="705" t="s">
        <v>864</v>
      </c>
      <c r="B1" s="705"/>
      <c r="C1" s="705"/>
      <c r="D1" s="706"/>
      <c r="E1" s="706"/>
      <c r="F1" s="706"/>
      <c r="G1" s="706"/>
    </row>
    <row r="2" spans="1:7" x14ac:dyDescent="0.25">
      <c r="A2" s="707" t="s">
        <v>865</v>
      </c>
      <c r="B2" s="707"/>
      <c r="C2" s="707"/>
      <c r="D2" s="707"/>
      <c r="E2" s="707"/>
      <c r="F2" s="707"/>
      <c r="G2" s="707"/>
    </row>
    <row r="3" spans="1:7" x14ac:dyDescent="0.25">
      <c r="A3" s="474" t="s">
        <v>866</v>
      </c>
      <c r="B3" s="474" t="s">
        <v>6</v>
      </c>
      <c r="C3" s="475" t="s">
        <v>867</v>
      </c>
      <c r="D3" s="475" t="s">
        <v>868</v>
      </c>
      <c r="E3" s="475" t="s">
        <v>869</v>
      </c>
      <c r="F3" s="475" t="s">
        <v>870</v>
      </c>
      <c r="G3" s="475" t="s">
        <v>871</v>
      </c>
    </row>
    <row r="4" spans="1:7" x14ac:dyDescent="0.25">
      <c r="A4" s="482">
        <v>1</v>
      </c>
      <c r="B4" s="483">
        <v>44722</v>
      </c>
      <c r="C4" s="484">
        <v>1784.1959999999999</v>
      </c>
      <c r="D4" s="484">
        <v>103.43899999999999</v>
      </c>
      <c r="E4" s="484">
        <f t="shared" ref="E4:E39" si="0">(C4+D4)*0.19</f>
        <v>358.65064999999998</v>
      </c>
      <c r="F4" s="484">
        <v>0.6</v>
      </c>
      <c r="G4" s="484">
        <f t="shared" ref="G4:G39" si="1">SUM(C4:F4)</f>
        <v>2246.8856499999997</v>
      </c>
    </row>
    <row r="5" spans="1:7" x14ac:dyDescent="0.25">
      <c r="A5" s="482">
        <f t="shared" ref="A5:A39" si="2">+A4+1</f>
        <v>2</v>
      </c>
      <c r="B5" s="483">
        <v>44752</v>
      </c>
      <c r="C5" s="484">
        <v>1272.4549999999999</v>
      </c>
      <c r="D5" s="484">
        <v>615.17999999999995</v>
      </c>
      <c r="E5" s="484">
        <f t="shared" si="0"/>
        <v>358.65064999999998</v>
      </c>
      <c r="F5" s="484">
        <v>2.2149999999999999</v>
      </c>
      <c r="G5" s="484">
        <f t="shared" si="1"/>
        <v>2248.50065</v>
      </c>
    </row>
    <row r="6" spans="1:7" x14ac:dyDescent="0.25">
      <c r="A6" s="482">
        <f t="shared" si="2"/>
        <v>3</v>
      </c>
      <c r="B6" s="483">
        <v>44783</v>
      </c>
      <c r="C6" s="484">
        <v>1287.3</v>
      </c>
      <c r="D6" s="484">
        <v>600.33500000000004</v>
      </c>
      <c r="E6" s="484">
        <f t="shared" si="0"/>
        <v>358.65064999999998</v>
      </c>
      <c r="F6" s="484">
        <v>2.2149999999999999</v>
      </c>
      <c r="G6" s="484">
        <f t="shared" si="1"/>
        <v>2248.50065</v>
      </c>
    </row>
    <row r="7" spans="1:7" x14ac:dyDescent="0.25">
      <c r="A7" s="482">
        <f t="shared" si="2"/>
        <v>4</v>
      </c>
      <c r="B7" s="483">
        <v>44814</v>
      </c>
      <c r="C7" s="484">
        <v>1302.319</v>
      </c>
      <c r="D7" s="484">
        <v>585.31600000000003</v>
      </c>
      <c r="E7" s="484">
        <f t="shared" si="0"/>
        <v>358.65064999999998</v>
      </c>
      <c r="F7" s="484">
        <v>2.2149999999999999</v>
      </c>
      <c r="G7" s="484">
        <f t="shared" si="1"/>
        <v>2248.50065</v>
      </c>
    </row>
    <row r="8" spans="1:7" x14ac:dyDescent="0.25">
      <c r="A8" s="476">
        <f t="shared" si="2"/>
        <v>5</v>
      </c>
      <c r="B8" s="477">
        <v>44844</v>
      </c>
      <c r="C8" s="478">
        <v>1317.5119999999999</v>
      </c>
      <c r="D8" s="478">
        <v>570.12300000000005</v>
      </c>
      <c r="E8" s="478">
        <f t="shared" si="0"/>
        <v>358.65064999999998</v>
      </c>
      <c r="F8" s="478">
        <v>2.2149999999999999</v>
      </c>
      <c r="G8" s="478">
        <f t="shared" si="1"/>
        <v>2248.50065</v>
      </c>
    </row>
    <row r="9" spans="1:7" x14ac:dyDescent="0.25">
      <c r="A9" s="476">
        <f t="shared" si="2"/>
        <v>6</v>
      </c>
      <c r="B9" s="477">
        <v>44875</v>
      </c>
      <c r="C9" s="478">
        <v>1332.883</v>
      </c>
      <c r="D9" s="478">
        <v>554.75199999999995</v>
      </c>
      <c r="E9" s="478">
        <f t="shared" si="0"/>
        <v>358.65064999999998</v>
      </c>
      <c r="F9" s="478">
        <v>2.2149999999999999</v>
      </c>
      <c r="G9" s="478">
        <f t="shared" si="1"/>
        <v>2248.50065</v>
      </c>
    </row>
    <row r="10" spans="1:7" x14ac:dyDescent="0.25">
      <c r="A10" s="476">
        <f t="shared" si="2"/>
        <v>7</v>
      </c>
      <c r="B10" s="477">
        <v>44905</v>
      </c>
      <c r="C10" s="478">
        <v>1348.434</v>
      </c>
      <c r="D10" s="478">
        <v>539.20100000000002</v>
      </c>
      <c r="E10" s="478">
        <f t="shared" si="0"/>
        <v>358.65064999999998</v>
      </c>
      <c r="F10" s="478">
        <v>2.2149999999999999</v>
      </c>
      <c r="G10" s="478">
        <f t="shared" si="1"/>
        <v>2248.50065</v>
      </c>
    </row>
    <row r="11" spans="1:7" x14ac:dyDescent="0.25">
      <c r="A11" s="476">
        <f t="shared" si="2"/>
        <v>8</v>
      </c>
      <c r="B11" s="477">
        <v>44936</v>
      </c>
      <c r="C11" s="478">
        <v>1364.165</v>
      </c>
      <c r="D11" s="478">
        <v>523.47</v>
      </c>
      <c r="E11" s="478">
        <f t="shared" si="0"/>
        <v>358.65064999999998</v>
      </c>
      <c r="F11" s="478">
        <v>2.2149999999999999</v>
      </c>
      <c r="G11" s="478">
        <f t="shared" si="1"/>
        <v>2248.50065</v>
      </c>
    </row>
    <row r="12" spans="1:7" x14ac:dyDescent="0.25">
      <c r="A12" s="476">
        <f t="shared" si="2"/>
        <v>9</v>
      </c>
      <c r="B12" s="477">
        <v>44967</v>
      </c>
      <c r="C12" s="478">
        <v>1380.0809999999999</v>
      </c>
      <c r="D12" s="478">
        <v>507.55399999999997</v>
      </c>
      <c r="E12" s="478">
        <f t="shared" si="0"/>
        <v>358.65064999999998</v>
      </c>
      <c r="F12" s="478">
        <v>2.2149999999999999</v>
      </c>
      <c r="G12" s="478">
        <f t="shared" si="1"/>
        <v>2248.50065</v>
      </c>
    </row>
    <row r="13" spans="1:7" x14ac:dyDescent="0.25">
      <c r="A13" s="476">
        <f t="shared" si="2"/>
        <v>10</v>
      </c>
      <c r="B13" s="477">
        <v>44995</v>
      </c>
      <c r="C13" s="478">
        <v>1396.181</v>
      </c>
      <c r="D13" s="478">
        <v>491.45400000000001</v>
      </c>
      <c r="E13" s="478">
        <f t="shared" si="0"/>
        <v>358.65064999999998</v>
      </c>
      <c r="F13" s="478">
        <v>2.2149999999999999</v>
      </c>
      <c r="G13" s="478">
        <f t="shared" si="1"/>
        <v>2248.50065</v>
      </c>
    </row>
    <row r="14" spans="1:7" x14ac:dyDescent="0.25">
      <c r="A14" s="476">
        <f t="shared" si="2"/>
        <v>11</v>
      </c>
      <c r="B14" s="477">
        <v>45026</v>
      </c>
      <c r="C14" s="478">
        <v>1412.47</v>
      </c>
      <c r="D14" s="478">
        <v>475.16500000000002</v>
      </c>
      <c r="E14" s="478">
        <f t="shared" si="0"/>
        <v>358.65064999999998</v>
      </c>
      <c r="F14" s="478">
        <v>2.2149999999999999</v>
      </c>
      <c r="G14" s="478">
        <f t="shared" si="1"/>
        <v>2248.50065</v>
      </c>
    </row>
    <row r="15" spans="1:7" x14ac:dyDescent="0.25">
      <c r="A15" s="476">
        <f t="shared" si="2"/>
        <v>12</v>
      </c>
      <c r="B15" s="477">
        <v>45056</v>
      </c>
      <c r="C15" s="478">
        <v>1428.9490000000001</v>
      </c>
      <c r="D15" s="478">
        <v>458.68599999999998</v>
      </c>
      <c r="E15" s="478">
        <f t="shared" si="0"/>
        <v>358.65064999999998</v>
      </c>
      <c r="F15" s="478">
        <v>2.2149999999999999</v>
      </c>
      <c r="G15" s="478">
        <f t="shared" si="1"/>
        <v>2248.50065</v>
      </c>
    </row>
    <row r="16" spans="1:7" x14ac:dyDescent="0.25">
      <c r="A16" s="476">
        <f t="shared" si="2"/>
        <v>13</v>
      </c>
      <c r="B16" s="477">
        <v>45087</v>
      </c>
      <c r="C16" s="478">
        <v>1445.62</v>
      </c>
      <c r="D16" s="478">
        <v>442.01499999999999</v>
      </c>
      <c r="E16" s="478">
        <f t="shared" si="0"/>
        <v>358.65064999999998</v>
      </c>
      <c r="F16" s="478">
        <v>2.2149999999999999</v>
      </c>
      <c r="G16" s="478">
        <f t="shared" si="1"/>
        <v>2248.50065</v>
      </c>
    </row>
    <row r="17" spans="1:7" x14ac:dyDescent="0.25">
      <c r="A17" s="476">
        <f t="shared" si="2"/>
        <v>14</v>
      </c>
      <c r="B17" s="477">
        <v>45117</v>
      </c>
      <c r="C17" s="478">
        <v>1462.4860000000001</v>
      </c>
      <c r="D17" s="478">
        <v>425.149</v>
      </c>
      <c r="E17" s="478">
        <f t="shared" si="0"/>
        <v>358.65065000000004</v>
      </c>
      <c r="F17" s="478">
        <v>2.2149999999999999</v>
      </c>
      <c r="G17" s="478">
        <f t="shared" si="1"/>
        <v>2248.5006500000004</v>
      </c>
    </row>
    <row r="18" spans="1:7" x14ac:dyDescent="0.25">
      <c r="A18" s="476">
        <f t="shared" si="2"/>
        <v>15</v>
      </c>
      <c r="B18" s="477">
        <v>45148</v>
      </c>
      <c r="C18" s="478">
        <v>1479.548</v>
      </c>
      <c r="D18" s="478">
        <v>408.08699999999999</v>
      </c>
      <c r="E18" s="478">
        <f t="shared" si="0"/>
        <v>358.65064999999998</v>
      </c>
      <c r="F18" s="478">
        <v>2.2149999999999999</v>
      </c>
      <c r="G18" s="478">
        <f t="shared" si="1"/>
        <v>2248.50065</v>
      </c>
    </row>
    <row r="19" spans="1:7" x14ac:dyDescent="0.25">
      <c r="A19" s="476">
        <f t="shared" si="2"/>
        <v>16</v>
      </c>
      <c r="B19" s="477">
        <v>45179</v>
      </c>
      <c r="C19" s="478">
        <v>1496.809</v>
      </c>
      <c r="D19" s="478">
        <v>390.82600000000002</v>
      </c>
      <c r="E19" s="478">
        <f t="shared" si="0"/>
        <v>358.65064999999998</v>
      </c>
      <c r="F19" s="478">
        <v>2.2149999999999999</v>
      </c>
      <c r="G19" s="478">
        <f t="shared" si="1"/>
        <v>2248.50065</v>
      </c>
    </row>
    <row r="20" spans="1:7" x14ac:dyDescent="0.25">
      <c r="A20" s="476">
        <f t="shared" si="2"/>
        <v>17</v>
      </c>
      <c r="B20" s="477">
        <v>45209</v>
      </c>
      <c r="C20" s="478">
        <v>1514.2719999999999</v>
      </c>
      <c r="D20" s="478">
        <v>373.363</v>
      </c>
      <c r="E20" s="478">
        <f t="shared" si="0"/>
        <v>358.65064999999998</v>
      </c>
      <c r="F20" s="478">
        <v>2.2149999999999999</v>
      </c>
      <c r="G20" s="478">
        <f t="shared" si="1"/>
        <v>2248.50065</v>
      </c>
    </row>
    <row r="21" spans="1:7" x14ac:dyDescent="0.25">
      <c r="A21" s="476">
        <f t="shared" si="2"/>
        <v>18</v>
      </c>
      <c r="B21" s="477">
        <v>45240</v>
      </c>
      <c r="C21" s="478">
        <v>1531.9390000000001</v>
      </c>
      <c r="D21" s="478">
        <v>355.69600000000003</v>
      </c>
      <c r="E21" s="478">
        <f t="shared" si="0"/>
        <v>358.65065000000004</v>
      </c>
      <c r="F21" s="478">
        <v>2.2149999999999999</v>
      </c>
      <c r="G21" s="478">
        <f t="shared" si="1"/>
        <v>2248.5006500000004</v>
      </c>
    </row>
    <row r="22" spans="1:7" x14ac:dyDescent="0.25">
      <c r="A22" s="476">
        <f t="shared" si="2"/>
        <v>19</v>
      </c>
      <c r="B22" s="477">
        <v>45270</v>
      </c>
      <c r="C22" s="478">
        <v>1549.8109999999999</v>
      </c>
      <c r="D22" s="478">
        <v>337.82400000000001</v>
      </c>
      <c r="E22" s="478">
        <f t="shared" si="0"/>
        <v>358.65064999999998</v>
      </c>
      <c r="F22" s="478">
        <v>2.2149999999999999</v>
      </c>
      <c r="G22" s="478">
        <f t="shared" si="1"/>
        <v>2248.50065</v>
      </c>
    </row>
    <row r="23" spans="1:7" x14ac:dyDescent="0.25">
      <c r="A23" s="476">
        <f t="shared" si="2"/>
        <v>20</v>
      </c>
      <c r="B23" s="477">
        <v>45301</v>
      </c>
      <c r="C23" s="478">
        <v>1567.8920000000001</v>
      </c>
      <c r="D23" s="478">
        <v>319.74299999999999</v>
      </c>
      <c r="E23" s="478">
        <f t="shared" si="0"/>
        <v>358.65064999999998</v>
      </c>
      <c r="F23" s="478">
        <v>2.2149999999999999</v>
      </c>
      <c r="G23" s="478">
        <f t="shared" si="1"/>
        <v>2248.50065</v>
      </c>
    </row>
    <row r="24" spans="1:7" x14ac:dyDescent="0.25">
      <c r="A24" s="476">
        <f t="shared" si="2"/>
        <v>21</v>
      </c>
      <c r="B24" s="477">
        <v>45332</v>
      </c>
      <c r="C24" s="478">
        <v>1586.1849999999999</v>
      </c>
      <c r="D24" s="478">
        <v>301.45</v>
      </c>
      <c r="E24" s="478">
        <f t="shared" si="0"/>
        <v>358.65064999999998</v>
      </c>
      <c r="F24" s="478">
        <v>2.2149999999999999</v>
      </c>
      <c r="G24" s="478">
        <f t="shared" si="1"/>
        <v>2248.50065</v>
      </c>
    </row>
    <row r="25" spans="1:7" x14ac:dyDescent="0.25">
      <c r="A25" s="476">
        <f t="shared" si="2"/>
        <v>22</v>
      </c>
      <c r="B25" s="477">
        <v>45361</v>
      </c>
      <c r="C25" s="478">
        <v>1604.69</v>
      </c>
      <c r="D25" s="478">
        <v>282.94499999999999</v>
      </c>
      <c r="E25" s="478">
        <f t="shared" si="0"/>
        <v>358.65064999999998</v>
      </c>
      <c r="F25" s="478">
        <v>2.2149999999999999</v>
      </c>
      <c r="G25" s="478">
        <f t="shared" si="1"/>
        <v>2248.50065</v>
      </c>
    </row>
    <row r="26" spans="1:7" x14ac:dyDescent="0.25">
      <c r="A26" s="476">
        <f t="shared" si="2"/>
        <v>23</v>
      </c>
      <c r="B26" s="477">
        <v>45392</v>
      </c>
      <c r="C26" s="478">
        <v>1623.4110000000001</v>
      </c>
      <c r="D26" s="478">
        <v>264.22399999999999</v>
      </c>
      <c r="E26" s="478">
        <f t="shared" si="0"/>
        <v>358.65064999999998</v>
      </c>
      <c r="F26" s="478">
        <v>2.2149999999999999</v>
      </c>
      <c r="G26" s="478">
        <f t="shared" si="1"/>
        <v>2248.50065</v>
      </c>
    </row>
    <row r="27" spans="1:7" x14ac:dyDescent="0.25">
      <c r="A27" s="476">
        <f t="shared" si="2"/>
        <v>24</v>
      </c>
      <c r="B27" s="477">
        <v>45422</v>
      </c>
      <c r="C27" s="478">
        <v>1642.3510000000001</v>
      </c>
      <c r="D27" s="478">
        <v>245.28399999999999</v>
      </c>
      <c r="E27" s="478">
        <f t="shared" si="0"/>
        <v>358.65065000000004</v>
      </c>
      <c r="F27" s="478">
        <v>2.2149999999999999</v>
      </c>
      <c r="G27" s="478">
        <f t="shared" si="1"/>
        <v>2248.5006500000004</v>
      </c>
    </row>
    <row r="28" spans="1:7" x14ac:dyDescent="0.25">
      <c r="A28" s="476">
        <f t="shared" si="2"/>
        <v>25</v>
      </c>
      <c r="B28" s="477">
        <v>45453</v>
      </c>
      <c r="C28" s="478">
        <v>1661.5119999999999</v>
      </c>
      <c r="D28" s="478">
        <v>226.12299999999999</v>
      </c>
      <c r="E28" s="478">
        <f t="shared" si="0"/>
        <v>358.65064999999998</v>
      </c>
      <c r="F28" s="478">
        <v>2.2149999999999999</v>
      </c>
      <c r="G28" s="478">
        <f t="shared" si="1"/>
        <v>2248.50065</v>
      </c>
    </row>
    <row r="29" spans="1:7" x14ac:dyDescent="0.25">
      <c r="A29" s="476">
        <f t="shared" si="2"/>
        <v>26</v>
      </c>
      <c r="B29" s="477">
        <v>45483</v>
      </c>
      <c r="C29" s="478">
        <v>1680.896</v>
      </c>
      <c r="D29" s="478">
        <v>206.739</v>
      </c>
      <c r="E29" s="478">
        <f t="shared" si="0"/>
        <v>358.65064999999998</v>
      </c>
      <c r="F29" s="478">
        <v>2.2149999999999999</v>
      </c>
      <c r="G29" s="478">
        <f t="shared" si="1"/>
        <v>2248.50065</v>
      </c>
    </row>
    <row r="30" spans="1:7" x14ac:dyDescent="0.25">
      <c r="A30" s="476">
        <f t="shared" si="2"/>
        <v>27</v>
      </c>
      <c r="B30" s="477">
        <v>45514</v>
      </c>
      <c r="C30" s="478">
        <v>1700.5070000000001</v>
      </c>
      <c r="D30" s="478">
        <v>187.12799999999999</v>
      </c>
      <c r="E30" s="478">
        <f t="shared" si="0"/>
        <v>358.65064999999998</v>
      </c>
      <c r="F30" s="478">
        <v>2.2149999999999999</v>
      </c>
      <c r="G30" s="478">
        <f t="shared" si="1"/>
        <v>2248.50065</v>
      </c>
    </row>
    <row r="31" spans="1:7" x14ac:dyDescent="0.25">
      <c r="A31" s="476">
        <f t="shared" si="2"/>
        <v>28</v>
      </c>
      <c r="B31" s="477">
        <v>45545</v>
      </c>
      <c r="C31" s="478">
        <v>1720.346</v>
      </c>
      <c r="D31" s="478">
        <v>167.28899999999999</v>
      </c>
      <c r="E31" s="478">
        <f t="shared" si="0"/>
        <v>358.65064999999998</v>
      </c>
      <c r="F31" s="478">
        <v>2.2149999999999999</v>
      </c>
      <c r="G31" s="478">
        <f t="shared" si="1"/>
        <v>2248.50065</v>
      </c>
    </row>
    <row r="32" spans="1:7" x14ac:dyDescent="0.25">
      <c r="A32" s="476">
        <f t="shared" si="2"/>
        <v>29</v>
      </c>
      <c r="B32" s="477">
        <v>45575</v>
      </c>
      <c r="C32" s="478">
        <v>1740.4169999999999</v>
      </c>
      <c r="D32" s="478">
        <v>147.21799999999999</v>
      </c>
      <c r="E32" s="478">
        <f t="shared" si="0"/>
        <v>358.65064999999998</v>
      </c>
      <c r="F32" s="478">
        <v>2.2149999999999999</v>
      </c>
      <c r="G32" s="478">
        <f t="shared" si="1"/>
        <v>2248.50065</v>
      </c>
    </row>
    <row r="33" spans="1:7" x14ac:dyDescent="0.25">
      <c r="A33" s="476">
        <f t="shared" si="2"/>
        <v>30</v>
      </c>
      <c r="B33" s="477">
        <v>45606</v>
      </c>
      <c r="C33" s="478">
        <v>1760.722</v>
      </c>
      <c r="D33" s="478">
        <v>126.913</v>
      </c>
      <c r="E33" s="478">
        <f t="shared" si="0"/>
        <v>358.65064999999998</v>
      </c>
      <c r="F33" s="478">
        <v>2.2149999999999999</v>
      </c>
      <c r="G33" s="478">
        <f t="shared" si="1"/>
        <v>2248.50065</v>
      </c>
    </row>
    <row r="34" spans="1:7" x14ac:dyDescent="0.25">
      <c r="A34" s="476">
        <f t="shared" si="2"/>
        <v>31</v>
      </c>
      <c r="B34" s="477">
        <v>45636</v>
      </c>
      <c r="C34" s="478">
        <v>1781.2629999999999</v>
      </c>
      <c r="D34" s="478">
        <v>106.372</v>
      </c>
      <c r="E34" s="478">
        <f t="shared" si="0"/>
        <v>358.65064999999998</v>
      </c>
      <c r="F34" s="478">
        <v>2.2149999999999999</v>
      </c>
      <c r="G34" s="478">
        <f t="shared" si="1"/>
        <v>2248.50065</v>
      </c>
    </row>
    <row r="35" spans="1:7" x14ac:dyDescent="0.25">
      <c r="A35" s="476">
        <f t="shared" si="2"/>
        <v>32</v>
      </c>
      <c r="B35" s="477">
        <v>45667</v>
      </c>
      <c r="C35" s="478">
        <v>1802.0450000000001</v>
      </c>
      <c r="D35" s="478">
        <v>85.59</v>
      </c>
      <c r="E35" s="478">
        <f t="shared" si="0"/>
        <v>358.65064999999998</v>
      </c>
      <c r="F35" s="478">
        <v>2.2149999999999999</v>
      </c>
      <c r="G35" s="478">
        <f t="shared" si="1"/>
        <v>2248.50065</v>
      </c>
    </row>
    <row r="36" spans="1:7" x14ac:dyDescent="0.25">
      <c r="A36" s="476">
        <f t="shared" si="2"/>
        <v>33</v>
      </c>
      <c r="B36" s="477">
        <v>45698</v>
      </c>
      <c r="C36" s="478">
        <v>1823.069</v>
      </c>
      <c r="D36" s="478">
        <v>64.566000000000003</v>
      </c>
      <c r="E36" s="478">
        <f t="shared" si="0"/>
        <v>358.65064999999998</v>
      </c>
      <c r="F36" s="478">
        <v>2.2149999999999999</v>
      </c>
      <c r="G36" s="478">
        <f t="shared" si="1"/>
        <v>2248.50065</v>
      </c>
    </row>
    <row r="37" spans="1:7" x14ac:dyDescent="0.25">
      <c r="A37" s="476">
        <f t="shared" si="2"/>
        <v>34</v>
      </c>
      <c r="B37" s="477">
        <v>45726</v>
      </c>
      <c r="C37" s="478">
        <v>1844.338</v>
      </c>
      <c r="D37" s="478">
        <v>43.296999999999997</v>
      </c>
      <c r="E37" s="478">
        <f t="shared" si="0"/>
        <v>358.65064999999998</v>
      </c>
      <c r="F37" s="478">
        <v>2.2149999999999999</v>
      </c>
      <c r="G37" s="478">
        <f t="shared" si="1"/>
        <v>2248.50065</v>
      </c>
    </row>
    <row r="38" spans="1:7" x14ac:dyDescent="0.25">
      <c r="A38" s="476">
        <f t="shared" si="2"/>
        <v>35</v>
      </c>
      <c r="B38" s="477">
        <v>45757</v>
      </c>
      <c r="C38" s="478">
        <v>1865.855</v>
      </c>
      <c r="D38" s="478">
        <v>21.78</v>
      </c>
      <c r="E38" s="478">
        <f t="shared" si="0"/>
        <v>358.65064999999998</v>
      </c>
      <c r="F38" s="478">
        <v>2.2149999999999999</v>
      </c>
      <c r="G38" s="478">
        <f t="shared" si="1"/>
        <v>2248.50065</v>
      </c>
    </row>
    <row r="39" spans="1:7" x14ac:dyDescent="0.25">
      <c r="A39" s="476">
        <f t="shared" si="2"/>
        <v>36</v>
      </c>
      <c r="B39" s="477">
        <v>45787</v>
      </c>
      <c r="C39" s="478">
        <v>1887.623</v>
      </c>
      <c r="D39" s="478">
        <v>1.2E-2</v>
      </c>
      <c r="E39" s="478">
        <f t="shared" si="0"/>
        <v>358.65064999999998</v>
      </c>
      <c r="F39" s="478">
        <v>2.2149999999999999</v>
      </c>
      <c r="G39" s="478">
        <f t="shared" si="1"/>
        <v>2248.50065</v>
      </c>
    </row>
    <row r="40" spans="1:7" x14ac:dyDescent="0.25">
      <c r="A40" s="708" t="s">
        <v>872</v>
      </c>
      <c r="B40" s="708"/>
      <c r="C40" s="479">
        <f>SUM(C4:C39)</f>
        <v>56400.552000000011</v>
      </c>
      <c r="D40" s="479">
        <f>SUM(D4:D39)</f>
        <v>11554.308000000005</v>
      </c>
      <c r="E40" s="479">
        <f>SUM(E4:E39)</f>
        <v>12911.423399999991</v>
      </c>
      <c r="F40" s="479">
        <f>SUM(F4:F39)</f>
        <v>78.125000000000057</v>
      </c>
      <c r="G40" s="479">
        <f>SUM(G4:G39)</f>
        <v>80944.408400000044</v>
      </c>
    </row>
    <row r="41" spans="1:7" x14ac:dyDescent="0.25">
      <c r="A41" s="709" t="s">
        <v>873</v>
      </c>
      <c r="B41" s="709"/>
      <c r="C41" s="480">
        <f>C4+C5+C6+C7</f>
        <v>5646.27</v>
      </c>
      <c r="D41" s="480">
        <f t="shared" ref="D41:G41" si="3">D4+D5+D6+D7</f>
        <v>1904.27</v>
      </c>
      <c r="E41" s="480">
        <f t="shared" si="3"/>
        <v>1434.6025999999999</v>
      </c>
      <c r="F41" s="480">
        <f t="shared" si="3"/>
        <v>7.2449999999999992</v>
      </c>
      <c r="G41" s="480">
        <f t="shared" si="3"/>
        <v>8992.3876</v>
      </c>
    </row>
    <row r="42" spans="1:7" x14ac:dyDescent="0.25">
      <c r="A42" s="704" t="s">
        <v>874</v>
      </c>
      <c r="B42" s="704"/>
      <c r="C42" s="481">
        <f>+C40-C41</f>
        <v>50754.282000000007</v>
      </c>
      <c r="D42" s="481">
        <f>+D40-D41</f>
        <v>9650.0380000000041</v>
      </c>
      <c r="E42" s="481">
        <f>+E40-E41</f>
        <v>11476.82079999999</v>
      </c>
      <c r="F42" s="481">
        <f>+F40-F41</f>
        <v>70.880000000000052</v>
      </c>
      <c r="G42" s="481">
        <f>+G40-G41</f>
        <v>71952.020800000042</v>
      </c>
    </row>
  </sheetData>
  <mergeCells count="6">
    <mergeCell ref="A42:B42"/>
    <mergeCell ref="A1:C1"/>
    <mergeCell ref="D1:G1"/>
    <mergeCell ref="A2:G2"/>
    <mergeCell ref="A40:B40"/>
    <mergeCell ref="A41:B41"/>
  </mergeCells>
  <pageMargins left="0.7" right="0.7" top="0.75" bottom="0.75" header="0.3" footer="0.3"/>
  <pageSetup paperSize="9" orientation="portrait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2"/>
  <sheetViews>
    <sheetView workbookViewId="0">
      <selection activeCell="G6" sqref="A6:G6"/>
    </sheetView>
  </sheetViews>
  <sheetFormatPr baseColWidth="10" defaultColWidth="3.5703125" defaultRowHeight="15.75" x14ac:dyDescent="0.25"/>
  <cols>
    <col min="1" max="1" width="3.5703125" style="473" bestFit="1" customWidth="1"/>
    <col min="2" max="2" width="11.28515625" style="473" bestFit="1" customWidth="1"/>
    <col min="3" max="3" width="13.28515625" style="478" bestFit="1" customWidth="1"/>
    <col min="4" max="5" width="11.28515625" style="478" bestFit="1" customWidth="1"/>
    <col min="6" max="6" width="8.42578125" style="478" bestFit="1" customWidth="1"/>
    <col min="7" max="7" width="13.5703125" style="478" bestFit="1" customWidth="1"/>
    <col min="8" max="16384" width="3.5703125" style="473"/>
  </cols>
  <sheetData>
    <row r="1" spans="1:7" x14ac:dyDescent="0.25">
      <c r="A1" s="705" t="s">
        <v>974</v>
      </c>
      <c r="B1" s="705"/>
      <c r="C1" s="705"/>
      <c r="D1" s="706"/>
      <c r="E1" s="706"/>
      <c r="F1" s="706"/>
      <c r="G1" s="706"/>
    </row>
    <row r="2" spans="1:7" x14ac:dyDescent="0.25">
      <c r="A2" s="707" t="s">
        <v>975</v>
      </c>
      <c r="B2" s="707"/>
      <c r="C2" s="707"/>
      <c r="D2" s="707"/>
      <c r="E2" s="707"/>
      <c r="F2" s="707"/>
      <c r="G2" s="707"/>
    </row>
    <row r="3" spans="1:7" x14ac:dyDescent="0.25">
      <c r="A3" s="474" t="s">
        <v>866</v>
      </c>
      <c r="B3" s="474" t="s">
        <v>6</v>
      </c>
      <c r="C3" s="475" t="s">
        <v>867</v>
      </c>
      <c r="D3" s="475" t="s">
        <v>868</v>
      </c>
      <c r="E3" s="475" t="s">
        <v>869</v>
      </c>
      <c r="F3" s="475" t="s">
        <v>870</v>
      </c>
      <c r="G3" s="475" t="s">
        <v>871</v>
      </c>
    </row>
    <row r="4" spans="1:7" x14ac:dyDescent="0.25">
      <c r="A4" s="482">
        <v>1</v>
      </c>
      <c r="B4" s="483">
        <v>44767</v>
      </c>
      <c r="C4" s="484">
        <v>1310.819</v>
      </c>
      <c r="D4" s="484">
        <v>46.381999999999998</v>
      </c>
      <c r="E4" s="484">
        <f t="shared" ref="E4:E39" si="0">(C4+D4)*0.19</f>
        <v>257.86819000000003</v>
      </c>
      <c r="F4" s="484">
        <v>0.6</v>
      </c>
      <c r="G4" s="484">
        <f t="shared" ref="G4:G39" si="1">SUM(C4:F4)</f>
        <v>1615.6691900000001</v>
      </c>
    </row>
    <row r="5" spans="1:7" x14ac:dyDescent="0.25">
      <c r="A5" s="482">
        <f t="shared" ref="A5:A39" si="2">+A4+1</f>
        <v>2</v>
      </c>
      <c r="B5" s="483">
        <v>44798</v>
      </c>
      <c r="C5" s="484">
        <v>914.88699999999994</v>
      </c>
      <c r="D5" s="484">
        <v>442.31400000000002</v>
      </c>
      <c r="E5" s="484">
        <f t="shared" si="0"/>
        <v>257.86819000000003</v>
      </c>
      <c r="F5" s="484">
        <v>3.2149999999999999</v>
      </c>
      <c r="G5" s="484">
        <f t="shared" si="1"/>
        <v>1618.2841900000001</v>
      </c>
    </row>
    <row r="6" spans="1:7" x14ac:dyDescent="0.25">
      <c r="A6" s="482">
        <f t="shared" si="2"/>
        <v>3</v>
      </c>
      <c r="B6" s="483">
        <v>44829</v>
      </c>
      <c r="C6" s="484">
        <v>925.56100000000004</v>
      </c>
      <c r="D6" s="484">
        <v>431.64</v>
      </c>
      <c r="E6" s="484">
        <f t="shared" si="0"/>
        <v>257.86819000000003</v>
      </c>
      <c r="F6" s="484">
        <v>3.2149999999999999</v>
      </c>
      <c r="G6" s="484">
        <f t="shared" si="1"/>
        <v>1618.2841900000001</v>
      </c>
    </row>
    <row r="7" spans="1:7" x14ac:dyDescent="0.25">
      <c r="A7" s="476">
        <f t="shared" si="2"/>
        <v>4</v>
      </c>
      <c r="B7" s="477">
        <v>44859</v>
      </c>
      <c r="C7" s="478">
        <v>936.35900000000004</v>
      </c>
      <c r="D7" s="478">
        <v>420.84199999999998</v>
      </c>
      <c r="E7" s="478">
        <f t="shared" si="0"/>
        <v>257.86819000000003</v>
      </c>
      <c r="F7" s="478">
        <v>3.2149999999999999</v>
      </c>
      <c r="G7" s="478">
        <f t="shared" si="1"/>
        <v>1618.2841900000001</v>
      </c>
    </row>
    <row r="8" spans="1:7" x14ac:dyDescent="0.25">
      <c r="A8" s="476">
        <f t="shared" si="2"/>
        <v>5</v>
      </c>
      <c r="B8" s="477">
        <v>44890</v>
      </c>
      <c r="C8" s="478">
        <v>947.28300000000002</v>
      </c>
      <c r="D8" s="478">
        <v>409.91800000000001</v>
      </c>
      <c r="E8" s="478">
        <f t="shared" si="0"/>
        <v>257.86819000000003</v>
      </c>
      <c r="F8" s="478">
        <v>3.2149999999999999</v>
      </c>
      <c r="G8" s="478">
        <f t="shared" si="1"/>
        <v>1618.2841900000001</v>
      </c>
    </row>
    <row r="9" spans="1:7" x14ac:dyDescent="0.25">
      <c r="A9" s="476">
        <f t="shared" si="2"/>
        <v>6</v>
      </c>
      <c r="B9" s="477">
        <v>44920</v>
      </c>
      <c r="C9" s="478">
        <v>958.33500000000004</v>
      </c>
      <c r="D9" s="478">
        <v>398.86599999999999</v>
      </c>
      <c r="E9" s="478">
        <f t="shared" si="0"/>
        <v>257.86819000000003</v>
      </c>
      <c r="F9" s="478">
        <v>3.2149999999999999</v>
      </c>
      <c r="G9" s="478">
        <f t="shared" si="1"/>
        <v>1618.2841900000001</v>
      </c>
    </row>
    <row r="10" spans="1:7" x14ac:dyDescent="0.25">
      <c r="A10" s="476">
        <f t="shared" si="2"/>
        <v>7</v>
      </c>
      <c r="B10" s="477">
        <v>44951</v>
      </c>
      <c r="C10" s="478">
        <v>969.51499999999999</v>
      </c>
      <c r="D10" s="478">
        <v>387.68599999999998</v>
      </c>
      <c r="E10" s="478">
        <f t="shared" si="0"/>
        <v>257.86819000000003</v>
      </c>
      <c r="F10" s="478">
        <v>3.2149999999999999</v>
      </c>
      <c r="G10" s="478">
        <f t="shared" si="1"/>
        <v>1618.2841900000001</v>
      </c>
    </row>
    <row r="11" spans="1:7" x14ac:dyDescent="0.25">
      <c r="A11" s="476">
        <f t="shared" si="2"/>
        <v>8</v>
      </c>
      <c r="B11" s="477">
        <v>44982</v>
      </c>
      <c r="C11" s="478">
        <v>980.82600000000002</v>
      </c>
      <c r="D11" s="478">
        <v>376.375</v>
      </c>
      <c r="E11" s="478">
        <f t="shared" si="0"/>
        <v>257.86819000000003</v>
      </c>
      <c r="F11" s="478">
        <v>3.2149999999999999</v>
      </c>
      <c r="G11" s="478">
        <f t="shared" si="1"/>
        <v>1618.2841900000001</v>
      </c>
    </row>
    <row r="12" spans="1:7" x14ac:dyDescent="0.25">
      <c r="A12" s="476">
        <f t="shared" si="2"/>
        <v>9</v>
      </c>
      <c r="B12" s="477">
        <v>45010</v>
      </c>
      <c r="C12" s="478">
        <v>992.26900000000001</v>
      </c>
      <c r="D12" s="478">
        <v>364.93200000000002</v>
      </c>
      <c r="E12" s="478">
        <f t="shared" si="0"/>
        <v>257.86819000000003</v>
      </c>
      <c r="F12" s="478">
        <v>3.2149999999999999</v>
      </c>
      <c r="G12" s="478">
        <f t="shared" si="1"/>
        <v>1618.2841900000001</v>
      </c>
    </row>
    <row r="13" spans="1:7" x14ac:dyDescent="0.25">
      <c r="A13" s="476">
        <f t="shared" si="2"/>
        <v>10</v>
      </c>
      <c r="B13" s="477">
        <v>45041</v>
      </c>
      <c r="C13" s="478">
        <v>1003.846</v>
      </c>
      <c r="D13" s="478">
        <v>353.35500000000002</v>
      </c>
      <c r="E13" s="478">
        <f t="shared" si="0"/>
        <v>257.86819000000003</v>
      </c>
      <c r="F13" s="478">
        <v>3.2149999999999999</v>
      </c>
      <c r="G13" s="478">
        <f t="shared" si="1"/>
        <v>1618.2841900000001</v>
      </c>
    </row>
    <row r="14" spans="1:7" x14ac:dyDescent="0.25">
      <c r="A14" s="476">
        <f t="shared" si="2"/>
        <v>11</v>
      </c>
      <c r="B14" s="477">
        <v>45071</v>
      </c>
      <c r="C14" s="478">
        <v>1015.557</v>
      </c>
      <c r="D14" s="478">
        <v>341.64400000000001</v>
      </c>
      <c r="E14" s="478">
        <f t="shared" si="0"/>
        <v>257.86819000000003</v>
      </c>
      <c r="F14" s="478">
        <v>3.2149999999999999</v>
      </c>
      <c r="G14" s="478">
        <f t="shared" si="1"/>
        <v>1618.2841900000001</v>
      </c>
    </row>
    <row r="15" spans="1:7" x14ac:dyDescent="0.25">
      <c r="A15" s="476">
        <f t="shared" si="2"/>
        <v>12</v>
      </c>
      <c r="B15" s="477">
        <v>45102</v>
      </c>
      <c r="C15" s="478">
        <v>1027.4059999999999</v>
      </c>
      <c r="D15" s="478">
        <v>329.79500000000002</v>
      </c>
      <c r="E15" s="478">
        <f t="shared" si="0"/>
        <v>257.86819000000003</v>
      </c>
      <c r="F15" s="478">
        <v>3.2149999999999999</v>
      </c>
      <c r="G15" s="478">
        <f t="shared" si="1"/>
        <v>1618.2841900000001</v>
      </c>
    </row>
    <row r="16" spans="1:7" x14ac:dyDescent="0.25">
      <c r="A16" s="476">
        <f t="shared" si="2"/>
        <v>13</v>
      </c>
      <c r="B16" s="477">
        <v>45132</v>
      </c>
      <c r="C16" s="478">
        <v>1039.3920000000001</v>
      </c>
      <c r="D16" s="478">
        <v>317.80900000000003</v>
      </c>
      <c r="E16" s="478">
        <f t="shared" si="0"/>
        <v>257.86819000000003</v>
      </c>
      <c r="F16" s="478">
        <v>3.2149999999999999</v>
      </c>
      <c r="G16" s="478">
        <f t="shared" si="1"/>
        <v>1618.2841900000001</v>
      </c>
    </row>
    <row r="17" spans="1:7" x14ac:dyDescent="0.25">
      <c r="A17" s="476">
        <f t="shared" si="2"/>
        <v>14</v>
      </c>
      <c r="B17" s="477">
        <v>45163</v>
      </c>
      <c r="C17" s="478">
        <v>1051.518</v>
      </c>
      <c r="D17" s="478">
        <v>305.68299999999999</v>
      </c>
      <c r="E17" s="478">
        <f t="shared" si="0"/>
        <v>257.86819000000003</v>
      </c>
      <c r="F17" s="478">
        <v>3.2149999999999999</v>
      </c>
      <c r="G17" s="478">
        <f t="shared" si="1"/>
        <v>1618.2841900000001</v>
      </c>
    </row>
    <row r="18" spans="1:7" x14ac:dyDescent="0.25">
      <c r="A18" s="476">
        <f t="shared" si="2"/>
        <v>15</v>
      </c>
      <c r="B18" s="477">
        <v>45194</v>
      </c>
      <c r="C18" s="478">
        <v>1063.7860000000001</v>
      </c>
      <c r="D18" s="478">
        <v>293.41500000000002</v>
      </c>
      <c r="E18" s="478">
        <f t="shared" si="0"/>
        <v>257.86819000000003</v>
      </c>
      <c r="F18" s="478">
        <v>3.2149999999999999</v>
      </c>
      <c r="G18" s="478">
        <f t="shared" si="1"/>
        <v>1618.2841900000001</v>
      </c>
    </row>
    <row r="19" spans="1:7" x14ac:dyDescent="0.25">
      <c r="A19" s="476">
        <f t="shared" si="2"/>
        <v>16</v>
      </c>
      <c r="B19" s="477">
        <v>45224</v>
      </c>
      <c r="C19" s="478">
        <v>1076.1969999999999</v>
      </c>
      <c r="D19" s="478">
        <v>281.00400000000002</v>
      </c>
      <c r="E19" s="478">
        <f t="shared" si="0"/>
        <v>257.86819000000003</v>
      </c>
      <c r="F19" s="478">
        <v>3.2149999999999999</v>
      </c>
      <c r="G19" s="478">
        <f t="shared" si="1"/>
        <v>1618.2841900000001</v>
      </c>
    </row>
    <row r="20" spans="1:7" x14ac:dyDescent="0.25">
      <c r="A20" s="476">
        <f t="shared" si="2"/>
        <v>17</v>
      </c>
      <c r="B20" s="477">
        <v>45255</v>
      </c>
      <c r="C20" s="478">
        <v>1088.752</v>
      </c>
      <c r="D20" s="478">
        <v>268.44900000000001</v>
      </c>
      <c r="E20" s="478">
        <f t="shared" si="0"/>
        <v>257.86819000000003</v>
      </c>
      <c r="F20" s="478">
        <v>3.2149999999999999</v>
      </c>
      <c r="G20" s="478">
        <f t="shared" si="1"/>
        <v>1618.2841900000001</v>
      </c>
    </row>
    <row r="21" spans="1:7" x14ac:dyDescent="0.25">
      <c r="A21" s="476">
        <f t="shared" si="2"/>
        <v>18</v>
      </c>
      <c r="B21" s="477">
        <v>45285</v>
      </c>
      <c r="C21" s="478">
        <v>1101.454</v>
      </c>
      <c r="D21" s="478">
        <v>255.74700000000001</v>
      </c>
      <c r="E21" s="478">
        <f t="shared" si="0"/>
        <v>257.86819000000003</v>
      </c>
      <c r="F21" s="478">
        <v>3.2149999999999999</v>
      </c>
      <c r="G21" s="478">
        <f t="shared" si="1"/>
        <v>1618.2841900000001</v>
      </c>
    </row>
    <row r="22" spans="1:7" x14ac:dyDescent="0.25">
      <c r="A22" s="476">
        <f t="shared" si="2"/>
        <v>19</v>
      </c>
      <c r="B22" s="477">
        <v>45316</v>
      </c>
      <c r="C22" s="478">
        <v>1114.3050000000001</v>
      </c>
      <c r="D22" s="478">
        <v>242.89599999999999</v>
      </c>
      <c r="E22" s="478">
        <f t="shared" si="0"/>
        <v>257.86819000000003</v>
      </c>
      <c r="F22" s="478">
        <v>3.2149999999999999</v>
      </c>
      <c r="G22" s="478">
        <f t="shared" si="1"/>
        <v>1618.2841900000001</v>
      </c>
    </row>
    <row r="23" spans="1:7" x14ac:dyDescent="0.25">
      <c r="A23" s="476">
        <f t="shared" si="2"/>
        <v>20</v>
      </c>
      <c r="B23" s="477">
        <v>45347</v>
      </c>
      <c r="C23" s="478">
        <v>1127.3050000000001</v>
      </c>
      <c r="D23" s="478">
        <v>229.89599999999999</v>
      </c>
      <c r="E23" s="478">
        <f t="shared" si="0"/>
        <v>257.86819000000003</v>
      </c>
      <c r="F23" s="478">
        <v>3.2149999999999999</v>
      </c>
      <c r="G23" s="478">
        <f t="shared" si="1"/>
        <v>1618.2841900000001</v>
      </c>
    </row>
    <row r="24" spans="1:7" x14ac:dyDescent="0.25">
      <c r="A24" s="476">
        <f t="shared" si="2"/>
        <v>21</v>
      </c>
      <c r="B24" s="477">
        <v>45376</v>
      </c>
      <c r="C24" s="478">
        <v>1140.4570000000001</v>
      </c>
      <c r="D24" s="478">
        <v>216.744</v>
      </c>
      <c r="E24" s="478">
        <f t="shared" si="0"/>
        <v>257.86819000000003</v>
      </c>
      <c r="F24" s="478">
        <v>3.2149999999999999</v>
      </c>
      <c r="G24" s="478">
        <f t="shared" si="1"/>
        <v>1618.2841900000001</v>
      </c>
    </row>
    <row r="25" spans="1:7" x14ac:dyDescent="0.25">
      <c r="A25" s="476">
        <f t="shared" si="2"/>
        <v>22</v>
      </c>
      <c r="B25" s="477">
        <v>45407</v>
      </c>
      <c r="C25" s="478">
        <v>1153.7619999999999</v>
      </c>
      <c r="D25" s="478">
        <v>203.43899999999999</v>
      </c>
      <c r="E25" s="478">
        <f t="shared" si="0"/>
        <v>257.86819000000003</v>
      </c>
      <c r="F25" s="478">
        <v>3.2149999999999999</v>
      </c>
      <c r="G25" s="478">
        <f t="shared" si="1"/>
        <v>1618.2841900000001</v>
      </c>
    </row>
    <row r="26" spans="1:7" x14ac:dyDescent="0.25">
      <c r="A26" s="476">
        <f t="shared" si="2"/>
        <v>23</v>
      </c>
      <c r="B26" s="477">
        <v>45437</v>
      </c>
      <c r="C26" s="478">
        <v>1167.223</v>
      </c>
      <c r="D26" s="478">
        <v>189.97800000000001</v>
      </c>
      <c r="E26" s="478">
        <f t="shared" si="0"/>
        <v>257.86819000000003</v>
      </c>
      <c r="F26" s="478">
        <v>3.2149999999999999</v>
      </c>
      <c r="G26" s="478">
        <f t="shared" si="1"/>
        <v>1618.2841900000001</v>
      </c>
    </row>
    <row r="27" spans="1:7" x14ac:dyDescent="0.25">
      <c r="A27" s="476">
        <f t="shared" si="2"/>
        <v>24</v>
      </c>
      <c r="B27" s="477">
        <v>45468</v>
      </c>
      <c r="C27" s="478">
        <v>1180.8399999999999</v>
      </c>
      <c r="D27" s="478">
        <v>176.36099999999999</v>
      </c>
      <c r="E27" s="478">
        <f t="shared" si="0"/>
        <v>257.86819000000003</v>
      </c>
      <c r="F27" s="478">
        <v>3.2149999999999999</v>
      </c>
      <c r="G27" s="478">
        <f t="shared" si="1"/>
        <v>1618.2841900000001</v>
      </c>
    </row>
    <row r="28" spans="1:7" x14ac:dyDescent="0.25">
      <c r="A28" s="476">
        <f t="shared" si="2"/>
        <v>25</v>
      </c>
      <c r="B28" s="477">
        <v>45498</v>
      </c>
      <c r="C28" s="478">
        <v>1194.617</v>
      </c>
      <c r="D28" s="478">
        <v>162.584</v>
      </c>
      <c r="E28" s="478">
        <f t="shared" si="0"/>
        <v>257.86819000000003</v>
      </c>
      <c r="F28" s="478">
        <v>3.2149999999999999</v>
      </c>
      <c r="G28" s="478">
        <f t="shared" si="1"/>
        <v>1618.2841900000001</v>
      </c>
    </row>
    <row r="29" spans="1:7" x14ac:dyDescent="0.25">
      <c r="A29" s="476">
        <f t="shared" si="2"/>
        <v>26</v>
      </c>
      <c r="B29" s="477">
        <v>45529</v>
      </c>
      <c r="C29" s="478">
        <v>1208.5540000000001</v>
      </c>
      <c r="D29" s="478">
        <v>148.64699999999999</v>
      </c>
      <c r="E29" s="478">
        <f t="shared" si="0"/>
        <v>257.86819000000003</v>
      </c>
      <c r="F29" s="478">
        <v>3.2149999999999999</v>
      </c>
      <c r="G29" s="478">
        <f t="shared" si="1"/>
        <v>1618.2841900000001</v>
      </c>
    </row>
    <row r="30" spans="1:7" x14ac:dyDescent="0.25">
      <c r="A30" s="476">
        <f t="shared" si="2"/>
        <v>27</v>
      </c>
      <c r="B30" s="477">
        <v>45560</v>
      </c>
      <c r="C30" s="478">
        <v>1222.654</v>
      </c>
      <c r="D30" s="478">
        <v>134.547</v>
      </c>
      <c r="E30" s="478">
        <f t="shared" si="0"/>
        <v>257.86819000000003</v>
      </c>
      <c r="F30" s="478">
        <v>3.2149999999999999</v>
      </c>
      <c r="G30" s="478">
        <f t="shared" si="1"/>
        <v>1618.2841900000001</v>
      </c>
    </row>
    <row r="31" spans="1:7" x14ac:dyDescent="0.25">
      <c r="A31" s="476">
        <f t="shared" si="2"/>
        <v>28</v>
      </c>
      <c r="B31" s="477">
        <v>45590</v>
      </c>
      <c r="C31" s="478">
        <v>1236.9179999999999</v>
      </c>
      <c r="D31" s="478">
        <v>120.283</v>
      </c>
      <c r="E31" s="478">
        <f t="shared" si="0"/>
        <v>257.86818999999997</v>
      </c>
      <c r="F31" s="478">
        <v>3.2149999999999999</v>
      </c>
      <c r="G31" s="478">
        <f t="shared" si="1"/>
        <v>1618.2841899999996</v>
      </c>
    </row>
    <row r="32" spans="1:7" x14ac:dyDescent="0.25">
      <c r="A32" s="476">
        <f t="shared" si="2"/>
        <v>29</v>
      </c>
      <c r="B32" s="477">
        <v>45621</v>
      </c>
      <c r="C32" s="478">
        <v>1251.3489999999999</v>
      </c>
      <c r="D32" s="478">
        <v>105.852</v>
      </c>
      <c r="E32" s="478">
        <f t="shared" si="0"/>
        <v>257.86819000000003</v>
      </c>
      <c r="F32" s="478">
        <v>3.2149999999999999</v>
      </c>
      <c r="G32" s="478">
        <f t="shared" si="1"/>
        <v>1618.2841900000001</v>
      </c>
    </row>
    <row r="33" spans="1:7" x14ac:dyDescent="0.25">
      <c r="A33" s="476">
        <f t="shared" si="2"/>
        <v>30</v>
      </c>
      <c r="B33" s="477">
        <v>45651</v>
      </c>
      <c r="C33" s="478">
        <v>1265.9480000000001</v>
      </c>
      <c r="D33" s="478">
        <v>91.253</v>
      </c>
      <c r="E33" s="478">
        <f t="shared" si="0"/>
        <v>257.86819000000003</v>
      </c>
      <c r="F33" s="478">
        <v>3.2149999999999999</v>
      </c>
      <c r="G33" s="478">
        <f t="shared" si="1"/>
        <v>1618.2841900000001</v>
      </c>
    </row>
    <row r="34" spans="1:7" x14ac:dyDescent="0.25">
      <c r="A34" s="476">
        <f t="shared" si="2"/>
        <v>31</v>
      </c>
      <c r="B34" s="477">
        <v>45682</v>
      </c>
      <c r="C34" s="478">
        <v>1280.7170000000001</v>
      </c>
      <c r="D34" s="478">
        <v>76.483999999999995</v>
      </c>
      <c r="E34" s="478">
        <f t="shared" si="0"/>
        <v>257.86819000000003</v>
      </c>
      <c r="F34" s="478">
        <v>3.2149999999999999</v>
      </c>
      <c r="G34" s="478">
        <f t="shared" si="1"/>
        <v>1618.2841900000001</v>
      </c>
    </row>
    <row r="35" spans="1:7" x14ac:dyDescent="0.25">
      <c r="A35" s="476">
        <f t="shared" si="2"/>
        <v>32</v>
      </c>
      <c r="B35" s="477">
        <v>45713</v>
      </c>
      <c r="C35" s="478">
        <v>1295.6590000000001</v>
      </c>
      <c r="D35" s="478">
        <v>61.542000000000002</v>
      </c>
      <c r="E35" s="478">
        <f t="shared" si="0"/>
        <v>257.86819000000003</v>
      </c>
      <c r="F35" s="478">
        <v>3.2149999999999999</v>
      </c>
      <c r="G35" s="478">
        <f t="shared" si="1"/>
        <v>1618.2841900000001</v>
      </c>
    </row>
    <row r="36" spans="1:7" x14ac:dyDescent="0.25">
      <c r="A36" s="476">
        <f t="shared" si="2"/>
        <v>33</v>
      </c>
      <c r="B36" s="477">
        <v>45741</v>
      </c>
      <c r="C36" s="478">
        <v>1310.7750000000001</v>
      </c>
      <c r="D36" s="478">
        <v>46.426000000000002</v>
      </c>
      <c r="E36" s="478">
        <f t="shared" si="0"/>
        <v>257.86819000000003</v>
      </c>
      <c r="F36" s="478">
        <v>3.2149999999999999</v>
      </c>
      <c r="G36" s="478">
        <f t="shared" si="1"/>
        <v>1618.2841900000001</v>
      </c>
    </row>
    <row r="37" spans="1:7" x14ac:dyDescent="0.25">
      <c r="A37" s="476">
        <f t="shared" si="2"/>
        <v>34</v>
      </c>
      <c r="B37" s="477">
        <v>45772</v>
      </c>
      <c r="C37" s="478">
        <v>1326.067</v>
      </c>
      <c r="D37" s="478">
        <v>31.134</v>
      </c>
      <c r="E37" s="478">
        <f t="shared" si="0"/>
        <v>257.86819000000003</v>
      </c>
      <c r="F37" s="478">
        <v>3.2149999999999999</v>
      </c>
      <c r="G37" s="478">
        <f t="shared" si="1"/>
        <v>1618.2841900000001</v>
      </c>
    </row>
    <row r="38" spans="1:7" x14ac:dyDescent="0.25">
      <c r="A38" s="476">
        <f t="shared" si="2"/>
        <v>35</v>
      </c>
      <c r="B38" s="477">
        <v>45802</v>
      </c>
      <c r="C38" s="478">
        <v>1341.538</v>
      </c>
      <c r="D38" s="478">
        <v>15.663</v>
      </c>
      <c r="E38" s="478">
        <f t="shared" si="0"/>
        <v>257.86819000000003</v>
      </c>
      <c r="F38" s="478">
        <v>3.2149999999999999</v>
      </c>
      <c r="G38" s="478">
        <f t="shared" si="1"/>
        <v>1618.2841900000001</v>
      </c>
    </row>
    <row r="39" spans="1:7" x14ac:dyDescent="0.25">
      <c r="A39" s="476">
        <f t="shared" si="2"/>
        <v>36</v>
      </c>
      <c r="B39" s="477">
        <v>45833</v>
      </c>
      <c r="C39" s="478">
        <v>1357.1890000000001</v>
      </c>
      <c r="D39" s="478">
        <v>1.2E-2</v>
      </c>
      <c r="E39" s="478">
        <f t="shared" si="0"/>
        <v>257.86819000000003</v>
      </c>
      <c r="F39" s="478">
        <v>3.2149999999999999</v>
      </c>
      <c r="G39" s="478">
        <f t="shared" si="1"/>
        <v>1618.2841900000001</v>
      </c>
    </row>
    <row r="40" spans="1:7" x14ac:dyDescent="0.25">
      <c r="A40" s="708" t="s">
        <v>872</v>
      </c>
      <c r="B40" s="708"/>
      <c r="C40" s="479">
        <f>SUM(C4:C39)</f>
        <v>40579.638999999996</v>
      </c>
      <c r="D40" s="479">
        <f>SUM(D4:D39)</f>
        <v>8279.5969999999998</v>
      </c>
      <c r="E40" s="479">
        <f>SUM(E4:E39)</f>
        <v>9283.2548399999996</v>
      </c>
      <c r="F40" s="479">
        <f>SUM(F4:F39)</f>
        <v>113.12500000000009</v>
      </c>
      <c r="G40" s="479">
        <f>SUM(G4:G39)</f>
        <v>58255.615839999962</v>
      </c>
    </row>
    <row r="41" spans="1:7" x14ac:dyDescent="0.25">
      <c r="A41" s="709" t="s">
        <v>873</v>
      </c>
      <c r="B41" s="709"/>
      <c r="C41" s="480">
        <f>+C4+C5</f>
        <v>2225.7060000000001</v>
      </c>
      <c r="D41" s="480">
        <f t="shared" ref="D41:G41" si="3">+D4+D5</f>
        <v>488.69600000000003</v>
      </c>
      <c r="E41" s="480">
        <f t="shared" si="3"/>
        <v>515.73638000000005</v>
      </c>
      <c r="F41" s="480">
        <f t="shared" si="3"/>
        <v>3.8149999999999999</v>
      </c>
      <c r="G41" s="480">
        <f t="shared" si="3"/>
        <v>3233.9533799999999</v>
      </c>
    </row>
    <row r="42" spans="1:7" x14ac:dyDescent="0.25">
      <c r="A42" s="704" t="s">
        <v>874</v>
      </c>
      <c r="B42" s="704"/>
      <c r="C42" s="481">
        <f>+C40-C41</f>
        <v>38353.932999999997</v>
      </c>
      <c r="D42" s="481">
        <f>+D40-D41</f>
        <v>7790.9009999999998</v>
      </c>
      <c r="E42" s="481">
        <f>+E40-E41</f>
        <v>8767.5184599999993</v>
      </c>
      <c r="F42" s="481">
        <f>+F40-F41</f>
        <v>109.31000000000009</v>
      </c>
      <c r="G42" s="481">
        <f>+G40-G41</f>
        <v>55021.662459999963</v>
      </c>
    </row>
  </sheetData>
  <mergeCells count="6">
    <mergeCell ref="A42:B42"/>
    <mergeCell ref="A1:C1"/>
    <mergeCell ref="D1:G1"/>
    <mergeCell ref="A2:G2"/>
    <mergeCell ref="A40:B40"/>
    <mergeCell ref="A41:B4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42"/>
  <sheetViews>
    <sheetView workbookViewId="0">
      <selection activeCell="L12" sqref="L12"/>
    </sheetView>
  </sheetViews>
  <sheetFormatPr baseColWidth="10" defaultColWidth="3.5703125" defaultRowHeight="15.75" x14ac:dyDescent="0.25"/>
  <cols>
    <col min="1" max="1" width="3.5703125" style="473" bestFit="1" customWidth="1"/>
    <col min="2" max="2" width="11.28515625" style="473" bestFit="1" customWidth="1"/>
    <col min="3" max="3" width="13.28515625" style="478" bestFit="1" customWidth="1"/>
    <col min="4" max="5" width="11.28515625" style="478" bestFit="1" customWidth="1"/>
    <col min="6" max="6" width="7.7109375" style="478" bestFit="1" customWidth="1"/>
    <col min="7" max="7" width="13.5703125" style="478" bestFit="1" customWidth="1"/>
    <col min="8" max="8" width="18.140625" style="473" customWidth="1"/>
    <col min="9" max="16384" width="3.5703125" style="473"/>
  </cols>
  <sheetData>
    <row r="1" spans="1:8" x14ac:dyDescent="0.25">
      <c r="A1" s="705" t="s">
        <v>996</v>
      </c>
      <c r="B1" s="705"/>
      <c r="C1" s="705"/>
      <c r="D1" s="706"/>
      <c r="E1" s="706"/>
      <c r="F1" s="706"/>
      <c r="G1" s="706"/>
    </row>
    <row r="2" spans="1:8" x14ac:dyDescent="0.25">
      <c r="A2" s="707" t="s">
        <v>997</v>
      </c>
      <c r="B2" s="707"/>
      <c r="C2" s="707"/>
      <c r="D2" s="707"/>
      <c r="E2" s="707"/>
      <c r="F2" s="707"/>
      <c r="G2" s="707"/>
    </row>
    <row r="3" spans="1:8" x14ac:dyDescent="0.25">
      <c r="A3" s="474" t="s">
        <v>866</v>
      </c>
      <c r="B3" s="474" t="s">
        <v>6</v>
      </c>
      <c r="C3" s="475" t="s">
        <v>867</v>
      </c>
      <c r="D3" s="475" t="s">
        <v>868</v>
      </c>
      <c r="E3" s="475" t="s">
        <v>869</v>
      </c>
      <c r="F3" s="475" t="s">
        <v>870</v>
      </c>
      <c r="G3" s="475" t="s">
        <v>871</v>
      </c>
    </row>
    <row r="4" spans="1:8" x14ac:dyDescent="0.25">
      <c r="A4" s="482">
        <v>1</v>
      </c>
      <c r="B4" s="483">
        <v>44783</v>
      </c>
      <c r="C4" s="484">
        <v>1875.0609999999999</v>
      </c>
      <c r="D4" s="484">
        <v>65.334999999999994</v>
      </c>
      <c r="E4" s="484">
        <f t="shared" ref="E4:E39" si="0">(C4+D4)*0.19</f>
        <v>368.67523999999997</v>
      </c>
      <c r="F4" s="484">
        <v>0.6</v>
      </c>
      <c r="G4" s="484">
        <f t="shared" ref="G4:G39" si="1">SUM(C4:F4)</f>
        <v>2309.6712399999997</v>
      </c>
      <c r="H4" s="473" t="s">
        <v>998</v>
      </c>
    </row>
    <row r="5" spans="1:8" x14ac:dyDescent="0.25">
      <c r="A5" s="482">
        <f t="shared" ref="A5:A39" si="2">+A4+1</f>
        <v>2</v>
      </c>
      <c r="B5" s="483">
        <v>44814</v>
      </c>
      <c r="C5" s="484">
        <v>1308.021</v>
      </c>
      <c r="D5" s="484">
        <v>632.375</v>
      </c>
      <c r="E5" s="484">
        <f t="shared" si="0"/>
        <v>368.67523999999997</v>
      </c>
      <c r="F5" s="484">
        <v>2.2149999999999999</v>
      </c>
      <c r="G5" s="484">
        <f t="shared" si="1"/>
        <v>2311.2862399999999</v>
      </c>
    </row>
    <row r="6" spans="1:8" x14ac:dyDescent="0.25">
      <c r="A6" s="476">
        <f t="shared" si="2"/>
        <v>3</v>
      </c>
      <c r="B6" s="477">
        <v>44844</v>
      </c>
      <c r="C6" s="478">
        <v>1323.2819999999999</v>
      </c>
      <c r="D6" s="478">
        <v>617.11400000000003</v>
      </c>
      <c r="E6" s="478">
        <f t="shared" si="0"/>
        <v>368.67523999999997</v>
      </c>
      <c r="F6" s="478">
        <v>2.2149999999999999</v>
      </c>
      <c r="G6" s="478">
        <f t="shared" si="1"/>
        <v>2311.2862399999999</v>
      </c>
    </row>
    <row r="7" spans="1:8" x14ac:dyDescent="0.25">
      <c r="A7" s="476">
        <f t="shared" si="2"/>
        <v>4</v>
      </c>
      <c r="B7" s="477">
        <v>44875</v>
      </c>
      <c r="C7" s="478">
        <v>1338.72</v>
      </c>
      <c r="D7" s="478">
        <v>601.67600000000004</v>
      </c>
      <c r="E7" s="478">
        <f t="shared" si="0"/>
        <v>368.67524000000003</v>
      </c>
      <c r="F7" s="478">
        <v>2.2149999999999999</v>
      </c>
      <c r="G7" s="478">
        <f t="shared" si="1"/>
        <v>2311.2862400000004</v>
      </c>
    </row>
    <row r="8" spans="1:8" x14ac:dyDescent="0.25">
      <c r="A8" s="476">
        <f t="shared" si="2"/>
        <v>5</v>
      </c>
      <c r="B8" s="477">
        <v>44905</v>
      </c>
      <c r="C8" s="478">
        <v>1354.338</v>
      </c>
      <c r="D8" s="478">
        <v>586.05799999999999</v>
      </c>
      <c r="E8" s="478">
        <f t="shared" si="0"/>
        <v>368.67523999999997</v>
      </c>
      <c r="F8" s="478">
        <v>2.2149999999999999</v>
      </c>
      <c r="G8" s="478">
        <f t="shared" si="1"/>
        <v>2311.2862399999999</v>
      </c>
    </row>
    <row r="9" spans="1:8" x14ac:dyDescent="0.25">
      <c r="A9" s="476">
        <f t="shared" si="2"/>
        <v>6</v>
      </c>
      <c r="B9" s="477">
        <v>44936</v>
      </c>
      <c r="C9" s="478">
        <v>1370.1389999999999</v>
      </c>
      <c r="D9" s="478">
        <v>570.25699999999995</v>
      </c>
      <c r="E9" s="478">
        <f t="shared" si="0"/>
        <v>368.67523999999997</v>
      </c>
      <c r="F9" s="478">
        <v>2.2149999999999999</v>
      </c>
      <c r="G9" s="478">
        <f t="shared" si="1"/>
        <v>2311.2862399999999</v>
      </c>
    </row>
    <row r="10" spans="1:8" x14ac:dyDescent="0.25">
      <c r="A10" s="476">
        <f t="shared" si="2"/>
        <v>7</v>
      </c>
      <c r="B10" s="477">
        <v>44967</v>
      </c>
      <c r="C10" s="478">
        <v>1386.124</v>
      </c>
      <c r="D10" s="478">
        <v>554.27200000000005</v>
      </c>
      <c r="E10" s="478">
        <f t="shared" si="0"/>
        <v>368.67524000000003</v>
      </c>
      <c r="F10" s="478">
        <v>2.2149999999999999</v>
      </c>
      <c r="G10" s="478">
        <f t="shared" si="1"/>
        <v>2311.2862400000004</v>
      </c>
    </row>
    <row r="11" spans="1:8" x14ac:dyDescent="0.25">
      <c r="A11" s="476">
        <f t="shared" si="2"/>
        <v>8</v>
      </c>
      <c r="B11" s="477">
        <v>44995</v>
      </c>
      <c r="C11" s="478">
        <v>1402.2950000000001</v>
      </c>
      <c r="D11" s="478">
        <v>538.101</v>
      </c>
      <c r="E11" s="478">
        <f t="shared" si="0"/>
        <v>368.67524000000003</v>
      </c>
      <c r="F11" s="478">
        <v>2.2149999999999999</v>
      </c>
      <c r="G11" s="478">
        <f t="shared" si="1"/>
        <v>2311.2862400000004</v>
      </c>
    </row>
    <row r="12" spans="1:8" x14ac:dyDescent="0.25">
      <c r="A12" s="476">
        <f t="shared" si="2"/>
        <v>9</v>
      </c>
      <c r="B12" s="477">
        <v>45026</v>
      </c>
      <c r="C12" s="478">
        <v>1418.655</v>
      </c>
      <c r="D12" s="478">
        <v>521.74099999999999</v>
      </c>
      <c r="E12" s="478">
        <f t="shared" si="0"/>
        <v>368.67523999999997</v>
      </c>
      <c r="F12" s="478">
        <v>2.2149999999999999</v>
      </c>
      <c r="G12" s="478">
        <f t="shared" si="1"/>
        <v>2311.2862399999999</v>
      </c>
    </row>
    <row r="13" spans="1:8" x14ac:dyDescent="0.25">
      <c r="A13" s="476">
        <f t="shared" si="2"/>
        <v>10</v>
      </c>
      <c r="B13" s="477">
        <v>45056</v>
      </c>
      <c r="C13" s="478">
        <v>1435.2059999999999</v>
      </c>
      <c r="D13" s="478">
        <v>505.19</v>
      </c>
      <c r="E13" s="478">
        <f t="shared" si="0"/>
        <v>368.67523999999997</v>
      </c>
      <c r="F13" s="478">
        <v>2.2149999999999999</v>
      </c>
      <c r="G13" s="478">
        <f t="shared" si="1"/>
        <v>2311.2862399999999</v>
      </c>
    </row>
    <row r="14" spans="1:8" x14ac:dyDescent="0.25">
      <c r="A14" s="476">
        <f t="shared" si="2"/>
        <v>11</v>
      </c>
      <c r="B14" s="477">
        <v>45087</v>
      </c>
      <c r="C14" s="478">
        <v>1451.95</v>
      </c>
      <c r="D14" s="478">
        <v>488.44600000000003</v>
      </c>
      <c r="E14" s="478">
        <f t="shared" si="0"/>
        <v>368.67524000000003</v>
      </c>
      <c r="F14" s="478">
        <v>2.2149999999999999</v>
      </c>
      <c r="G14" s="478">
        <f t="shared" si="1"/>
        <v>2311.2862400000004</v>
      </c>
    </row>
    <row r="15" spans="1:8" x14ac:dyDescent="0.25">
      <c r="A15" s="476">
        <f t="shared" si="2"/>
        <v>12</v>
      </c>
      <c r="B15" s="477">
        <v>45117</v>
      </c>
      <c r="C15" s="478">
        <v>1468.89</v>
      </c>
      <c r="D15" s="478">
        <v>471.50599999999997</v>
      </c>
      <c r="E15" s="478">
        <f t="shared" si="0"/>
        <v>368.67524000000003</v>
      </c>
      <c r="F15" s="478">
        <v>2.2149999999999999</v>
      </c>
      <c r="G15" s="478">
        <f t="shared" si="1"/>
        <v>2311.2862400000004</v>
      </c>
    </row>
    <row r="16" spans="1:8" x14ac:dyDescent="0.25">
      <c r="A16" s="476">
        <f t="shared" si="2"/>
        <v>13</v>
      </c>
      <c r="B16" s="477">
        <v>45148</v>
      </c>
      <c r="C16" s="478">
        <v>1486.027</v>
      </c>
      <c r="D16" s="478">
        <v>454.36900000000003</v>
      </c>
      <c r="E16" s="478">
        <f t="shared" si="0"/>
        <v>368.67524000000003</v>
      </c>
      <c r="F16" s="478">
        <v>2.2149999999999999</v>
      </c>
      <c r="G16" s="478">
        <f t="shared" si="1"/>
        <v>2311.2862400000004</v>
      </c>
    </row>
    <row r="17" spans="1:7" x14ac:dyDescent="0.25">
      <c r="A17" s="476">
        <f t="shared" si="2"/>
        <v>14</v>
      </c>
      <c r="B17" s="477">
        <v>45179</v>
      </c>
      <c r="C17" s="478">
        <v>1503.364</v>
      </c>
      <c r="D17" s="478">
        <v>437.03199999999998</v>
      </c>
      <c r="E17" s="478">
        <f t="shared" si="0"/>
        <v>368.67523999999997</v>
      </c>
      <c r="F17" s="478">
        <v>2.2149999999999999</v>
      </c>
      <c r="G17" s="478">
        <f t="shared" si="1"/>
        <v>2311.2862399999999</v>
      </c>
    </row>
    <row r="18" spans="1:7" x14ac:dyDescent="0.25">
      <c r="A18" s="476">
        <f t="shared" si="2"/>
        <v>15</v>
      </c>
      <c r="B18" s="477">
        <v>45209</v>
      </c>
      <c r="C18" s="478">
        <v>1520.903</v>
      </c>
      <c r="D18" s="478">
        <v>419.49299999999999</v>
      </c>
      <c r="E18" s="478">
        <f t="shared" si="0"/>
        <v>368.67523999999997</v>
      </c>
      <c r="F18" s="478">
        <v>2.2149999999999999</v>
      </c>
      <c r="G18" s="478">
        <f t="shared" si="1"/>
        <v>2311.2862399999999</v>
      </c>
    </row>
    <row r="19" spans="1:7" x14ac:dyDescent="0.25">
      <c r="A19" s="476">
        <f t="shared" si="2"/>
        <v>16</v>
      </c>
      <c r="B19" s="477">
        <v>45240</v>
      </c>
      <c r="C19" s="478">
        <v>1538.6469999999999</v>
      </c>
      <c r="D19" s="478">
        <v>401.74900000000002</v>
      </c>
      <c r="E19" s="478">
        <f t="shared" si="0"/>
        <v>368.67523999999997</v>
      </c>
      <c r="F19" s="478">
        <v>2.2149999999999999</v>
      </c>
      <c r="G19" s="478">
        <f t="shared" si="1"/>
        <v>2311.2862399999999</v>
      </c>
    </row>
    <row r="20" spans="1:7" x14ac:dyDescent="0.25">
      <c r="A20" s="476">
        <f t="shared" si="2"/>
        <v>17</v>
      </c>
      <c r="B20" s="477">
        <v>45270</v>
      </c>
      <c r="C20" s="478">
        <v>1556.598</v>
      </c>
      <c r="D20" s="478">
        <v>383.798</v>
      </c>
      <c r="E20" s="478">
        <f t="shared" si="0"/>
        <v>368.67523999999997</v>
      </c>
      <c r="F20" s="478">
        <v>2.2149999999999999</v>
      </c>
      <c r="G20" s="478">
        <f t="shared" si="1"/>
        <v>2311.2862399999999</v>
      </c>
    </row>
    <row r="21" spans="1:7" x14ac:dyDescent="0.25">
      <c r="A21" s="476">
        <f t="shared" si="2"/>
        <v>18</v>
      </c>
      <c r="B21" s="477">
        <v>45301</v>
      </c>
      <c r="C21" s="478">
        <v>1574.758</v>
      </c>
      <c r="D21" s="478">
        <v>365.63799999999998</v>
      </c>
      <c r="E21" s="478">
        <f t="shared" si="0"/>
        <v>368.67523999999997</v>
      </c>
      <c r="F21" s="478">
        <v>2.2149999999999999</v>
      </c>
      <c r="G21" s="478">
        <f t="shared" si="1"/>
        <v>2311.2862399999999</v>
      </c>
    </row>
    <row r="22" spans="1:7" x14ac:dyDescent="0.25">
      <c r="A22" s="476">
        <f t="shared" si="2"/>
        <v>19</v>
      </c>
      <c r="B22" s="477">
        <v>45332</v>
      </c>
      <c r="C22" s="478">
        <v>1593.13</v>
      </c>
      <c r="D22" s="478">
        <v>347.26600000000002</v>
      </c>
      <c r="E22" s="478">
        <f t="shared" si="0"/>
        <v>368.67524000000003</v>
      </c>
      <c r="F22" s="478">
        <v>2.2149999999999999</v>
      </c>
      <c r="G22" s="478">
        <f t="shared" si="1"/>
        <v>2311.2862400000004</v>
      </c>
    </row>
    <row r="23" spans="1:7" x14ac:dyDescent="0.25">
      <c r="A23" s="476">
        <f t="shared" si="2"/>
        <v>20</v>
      </c>
      <c r="B23" s="477">
        <v>45361</v>
      </c>
      <c r="C23" s="478">
        <v>1611.7170000000001</v>
      </c>
      <c r="D23" s="478">
        <v>328.67899999999997</v>
      </c>
      <c r="E23" s="478">
        <f t="shared" si="0"/>
        <v>368.67524000000003</v>
      </c>
      <c r="F23" s="478">
        <v>2.2149999999999999</v>
      </c>
      <c r="G23" s="478">
        <f t="shared" si="1"/>
        <v>2311.2862400000004</v>
      </c>
    </row>
    <row r="24" spans="1:7" x14ac:dyDescent="0.25">
      <c r="A24" s="476">
        <f t="shared" si="2"/>
        <v>21</v>
      </c>
      <c r="B24" s="477">
        <v>45392</v>
      </c>
      <c r="C24" s="478">
        <v>1630.52</v>
      </c>
      <c r="D24" s="478">
        <v>309.87599999999998</v>
      </c>
      <c r="E24" s="478">
        <f t="shared" si="0"/>
        <v>368.67523999999997</v>
      </c>
      <c r="F24" s="478">
        <v>2.2149999999999999</v>
      </c>
      <c r="G24" s="478">
        <f t="shared" si="1"/>
        <v>2311.2862399999999</v>
      </c>
    </row>
    <row r="25" spans="1:7" x14ac:dyDescent="0.25">
      <c r="A25" s="476">
        <f t="shared" si="2"/>
        <v>22</v>
      </c>
      <c r="B25" s="477">
        <v>45422</v>
      </c>
      <c r="C25" s="478">
        <v>1649.5429999999999</v>
      </c>
      <c r="D25" s="478">
        <v>290.85300000000001</v>
      </c>
      <c r="E25" s="478">
        <f t="shared" si="0"/>
        <v>368.67523999999997</v>
      </c>
      <c r="F25" s="478">
        <v>2.2149999999999999</v>
      </c>
      <c r="G25" s="478">
        <f t="shared" si="1"/>
        <v>2311.2862399999999</v>
      </c>
    </row>
    <row r="26" spans="1:7" x14ac:dyDescent="0.25">
      <c r="A26" s="476">
        <f t="shared" si="2"/>
        <v>23</v>
      </c>
      <c r="B26" s="477">
        <v>45453</v>
      </c>
      <c r="C26" s="478">
        <v>1668.788</v>
      </c>
      <c r="D26" s="478">
        <v>271.608</v>
      </c>
      <c r="E26" s="478">
        <f t="shared" si="0"/>
        <v>368.67523999999997</v>
      </c>
      <c r="F26" s="478">
        <v>2.2149999999999999</v>
      </c>
      <c r="G26" s="478">
        <f t="shared" si="1"/>
        <v>2311.2862399999999</v>
      </c>
    </row>
    <row r="27" spans="1:7" x14ac:dyDescent="0.25">
      <c r="A27" s="476">
        <f t="shared" si="2"/>
        <v>24</v>
      </c>
      <c r="B27" s="477">
        <v>45483</v>
      </c>
      <c r="C27" s="478">
        <v>1688.2570000000001</v>
      </c>
      <c r="D27" s="478">
        <v>252.13900000000001</v>
      </c>
      <c r="E27" s="478">
        <f t="shared" si="0"/>
        <v>368.67524000000003</v>
      </c>
      <c r="F27" s="478">
        <v>2.2149999999999999</v>
      </c>
      <c r="G27" s="478">
        <f t="shared" si="1"/>
        <v>2311.2862400000004</v>
      </c>
    </row>
    <row r="28" spans="1:7" x14ac:dyDescent="0.25">
      <c r="A28" s="476">
        <f t="shared" si="2"/>
        <v>25</v>
      </c>
      <c r="B28" s="477">
        <v>45514</v>
      </c>
      <c r="C28" s="478">
        <v>1707.953</v>
      </c>
      <c r="D28" s="478">
        <v>232.44300000000001</v>
      </c>
      <c r="E28" s="478">
        <f t="shared" si="0"/>
        <v>368.67523999999997</v>
      </c>
      <c r="F28" s="478">
        <v>2.2149999999999999</v>
      </c>
      <c r="G28" s="478">
        <f t="shared" si="1"/>
        <v>2311.2862399999999</v>
      </c>
    </row>
    <row r="29" spans="1:7" x14ac:dyDescent="0.25">
      <c r="A29" s="476">
        <f t="shared" si="2"/>
        <v>26</v>
      </c>
      <c r="B29" s="477">
        <v>45545</v>
      </c>
      <c r="C29" s="478">
        <v>1727.8789999999999</v>
      </c>
      <c r="D29" s="478">
        <v>212.517</v>
      </c>
      <c r="E29" s="478">
        <f t="shared" si="0"/>
        <v>368.67523999999997</v>
      </c>
      <c r="F29" s="478">
        <v>2.2149999999999999</v>
      </c>
      <c r="G29" s="478">
        <f t="shared" si="1"/>
        <v>2311.2862399999999</v>
      </c>
    </row>
    <row r="30" spans="1:7" x14ac:dyDescent="0.25">
      <c r="A30" s="476">
        <f t="shared" si="2"/>
        <v>27</v>
      </c>
      <c r="B30" s="477">
        <v>45575</v>
      </c>
      <c r="C30" s="478">
        <v>1748.038</v>
      </c>
      <c r="D30" s="478">
        <v>192.358</v>
      </c>
      <c r="E30" s="478">
        <f t="shared" si="0"/>
        <v>368.67523999999997</v>
      </c>
      <c r="F30" s="478">
        <v>2.2149999999999999</v>
      </c>
      <c r="G30" s="478">
        <f t="shared" si="1"/>
        <v>2311.2862399999999</v>
      </c>
    </row>
    <row r="31" spans="1:7" x14ac:dyDescent="0.25">
      <c r="A31" s="476">
        <f t="shared" si="2"/>
        <v>28</v>
      </c>
      <c r="B31" s="477">
        <v>45606</v>
      </c>
      <c r="C31" s="478">
        <v>1768.432</v>
      </c>
      <c r="D31" s="478">
        <v>171.964</v>
      </c>
      <c r="E31" s="478">
        <f t="shared" si="0"/>
        <v>368.67523999999997</v>
      </c>
      <c r="F31" s="478">
        <v>2.2149999999999999</v>
      </c>
      <c r="G31" s="478">
        <f t="shared" si="1"/>
        <v>2311.2862399999999</v>
      </c>
    </row>
    <row r="32" spans="1:7" x14ac:dyDescent="0.25">
      <c r="A32" s="476">
        <f t="shared" si="2"/>
        <v>29</v>
      </c>
      <c r="B32" s="477">
        <v>45636</v>
      </c>
      <c r="C32" s="478">
        <v>1789.0630000000001</v>
      </c>
      <c r="D32" s="478">
        <v>151.333</v>
      </c>
      <c r="E32" s="478">
        <f t="shared" si="0"/>
        <v>368.67524000000003</v>
      </c>
      <c r="F32" s="478">
        <v>2.2149999999999999</v>
      </c>
      <c r="G32" s="478">
        <f t="shared" si="1"/>
        <v>2311.2862400000004</v>
      </c>
    </row>
    <row r="33" spans="1:7" x14ac:dyDescent="0.25">
      <c r="A33" s="476">
        <f t="shared" si="2"/>
        <v>30</v>
      </c>
      <c r="B33" s="477">
        <v>45667</v>
      </c>
      <c r="C33" s="478">
        <v>1809.9359999999999</v>
      </c>
      <c r="D33" s="478">
        <v>130.46</v>
      </c>
      <c r="E33" s="478">
        <f t="shared" si="0"/>
        <v>368.67523999999997</v>
      </c>
      <c r="F33" s="478">
        <v>2.2149999999999999</v>
      </c>
      <c r="G33" s="478">
        <f t="shared" si="1"/>
        <v>2311.2862399999999</v>
      </c>
    </row>
    <row r="34" spans="1:7" x14ac:dyDescent="0.25">
      <c r="A34" s="476">
        <f t="shared" si="2"/>
        <v>31</v>
      </c>
      <c r="B34" s="477">
        <v>45698</v>
      </c>
      <c r="C34" s="478">
        <v>1831.0519999999999</v>
      </c>
      <c r="D34" s="478">
        <v>109.34399999999999</v>
      </c>
      <c r="E34" s="478">
        <f t="shared" si="0"/>
        <v>368.67523999999997</v>
      </c>
      <c r="F34" s="478">
        <v>2.2149999999999999</v>
      </c>
      <c r="G34" s="478">
        <f t="shared" si="1"/>
        <v>2311.2862399999999</v>
      </c>
    </row>
    <row r="35" spans="1:7" x14ac:dyDescent="0.25">
      <c r="A35" s="476">
        <f t="shared" si="2"/>
        <v>32</v>
      </c>
      <c r="B35" s="477">
        <v>45726</v>
      </c>
      <c r="C35" s="478">
        <v>1852.414</v>
      </c>
      <c r="D35" s="478">
        <v>87.981999999999999</v>
      </c>
      <c r="E35" s="478">
        <f t="shared" si="0"/>
        <v>368.67523999999997</v>
      </c>
      <c r="F35" s="478">
        <v>2.2149999999999999</v>
      </c>
      <c r="G35" s="478">
        <f t="shared" si="1"/>
        <v>2311.2862399999999</v>
      </c>
    </row>
    <row r="36" spans="1:7" x14ac:dyDescent="0.25">
      <c r="A36" s="476">
        <f t="shared" si="2"/>
        <v>33</v>
      </c>
      <c r="B36" s="477">
        <v>45757</v>
      </c>
      <c r="C36" s="478">
        <v>1874.0250000000001</v>
      </c>
      <c r="D36" s="478">
        <v>66.370999999999995</v>
      </c>
      <c r="E36" s="478">
        <f t="shared" si="0"/>
        <v>368.67524000000003</v>
      </c>
      <c r="F36" s="478">
        <v>2.2149999999999999</v>
      </c>
      <c r="G36" s="478">
        <f t="shared" si="1"/>
        <v>2311.2862400000004</v>
      </c>
    </row>
    <row r="37" spans="1:7" x14ac:dyDescent="0.25">
      <c r="A37" s="476">
        <f t="shared" si="2"/>
        <v>34</v>
      </c>
      <c r="B37" s="477">
        <v>45787</v>
      </c>
      <c r="C37" s="478">
        <v>1895.8889999999999</v>
      </c>
      <c r="D37" s="478">
        <v>44.506999999999998</v>
      </c>
      <c r="E37" s="478">
        <f t="shared" si="0"/>
        <v>368.67523999999997</v>
      </c>
      <c r="F37" s="478">
        <v>2.2149999999999999</v>
      </c>
      <c r="G37" s="478">
        <f t="shared" si="1"/>
        <v>2311.2862399999999</v>
      </c>
    </row>
    <row r="38" spans="1:7" x14ac:dyDescent="0.25">
      <c r="A38" s="476">
        <f t="shared" si="2"/>
        <v>35</v>
      </c>
      <c r="B38" s="477">
        <v>45818</v>
      </c>
      <c r="C38" s="478">
        <v>1918.008</v>
      </c>
      <c r="D38" s="478">
        <v>22.388000000000002</v>
      </c>
      <c r="E38" s="478">
        <f t="shared" si="0"/>
        <v>368.67523999999997</v>
      </c>
      <c r="F38" s="478">
        <v>2.2149999999999999</v>
      </c>
      <c r="G38" s="478">
        <f t="shared" si="1"/>
        <v>2311.2862399999999</v>
      </c>
    </row>
    <row r="39" spans="1:7" x14ac:dyDescent="0.25">
      <c r="A39" s="476">
        <f t="shared" si="2"/>
        <v>36</v>
      </c>
      <c r="B39" s="477">
        <v>45848</v>
      </c>
      <c r="C39" s="478">
        <v>1940.385</v>
      </c>
      <c r="D39" s="478">
        <v>1.0999999999999999E-2</v>
      </c>
      <c r="E39" s="478">
        <f t="shared" si="0"/>
        <v>368.67523999999997</v>
      </c>
      <c r="F39" s="478">
        <v>2.2149999999999999</v>
      </c>
      <c r="G39" s="478">
        <f t="shared" si="1"/>
        <v>2311.2862399999999</v>
      </c>
    </row>
    <row r="40" spans="1:7" x14ac:dyDescent="0.25">
      <c r="A40" s="708" t="s">
        <v>872</v>
      </c>
      <c r="B40" s="708"/>
      <c r="C40" s="479">
        <f>SUM(C4:C39)</f>
        <v>58018.00700000002</v>
      </c>
      <c r="D40" s="479">
        <f t="shared" ref="D40:G40" si="3">SUM(D4:D39)</f>
        <v>11836.248999999998</v>
      </c>
      <c r="E40" s="479">
        <f t="shared" si="3"/>
        <v>13272.308640000005</v>
      </c>
      <c r="F40" s="479">
        <f t="shared" si="3"/>
        <v>78.125000000000057</v>
      </c>
      <c r="G40" s="479">
        <f t="shared" si="3"/>
        <v>83204.689640000026</v>
      </c>
    </row>
    <row r="41" spans="1:7" x14ac:dyDescent="0.25">
      <c r="A41" s="709" t="s">
        <v>873</v>
      </c>
      <c r="B41" s="709"/>
      <c r="C41" s="480">
        <v>0</v>
      </c>
      <c r="D41" s="480">
        <v>0</v>
      </c>
      <c r="E41" s="480">
        <v>0</v>
      </c>
      <c r="F41" s="480">
        <v>0</v>
      </c>
      <c r="G41" s="480">
        <v>0</v>
      </c>
    </row>
    <row r="42" spans="1:7" x14ac:dyDescent="0.25">
      <c r="A42" s="704" t="s">
        <v>874</v>
      </c>
      <c r="B42" s="704"/>
      <c r="C42" s="481">
        <f>+C40-C41</f>
        <v>58018.00700000002</v>
      </c>
      <c r="D42" s="481">
        <f>+D40-D41</f>
        <v>11836.248999999998</v>
      </c>
      <c r="E42" s="481">
        <f>+E40-E41</f>
        <v>13272.308640000005</v>
      </c>
      <c r="F42" s="481">
        <f>+F40-F41</f>
        <v>78.125000000000057</v>
      </c>
      <c r="G42" s="481">
        <f>+G40-G41</f>
        <v>83204.689640000026</v>
      </c>
    </row>
  </sheetData>
  <mergeCells count="6">
    <mergeCell ref="A42:B42"/>
    <mergeCell ref="A1:C1"/>
    <mergeCell ref="D1:G1"/>
    <mergeCell ref="A2:G2"/>
    <mergeCell ref="A40:B40"/>
    <mergeCell ref="A41:B4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81019-2BF6-4B61-8B1E-D3960CCED065}">
  <dimension ref="A1:G1696"/>
  <sheetViews>
    <sheetView workbookViewId="0">
      <selection activeCell="I29" sqref="I29"/>
    </sheetView>
  </sheetViews>
  <sheetFormatPr baseColWidth="10" defaultRowHeight="15" x14ac:dyDescent="0.25"/>
  <cols>
    <col min="1" max="1" width="9" bestFit="1" customWidth="1"/>
    <col min="2" max="2" width="12" bestFit="1" customWidth="1"/>
    <col min="3" max="3" width="34.42578125" bestFit="1" customWidth="1"/>
    <col min="4" max="4" width="14.140625" style="13" bestFit="1" customWidth="1"/>
    <col min="5" max="6" width="10.7109375" bestFit="1" customWidth="1"/>
    <col min="7" max="7" width="26.85546875" bestFit="1" customWidth="1"/>
  </cols>
  <sheetData>
    <row r="1" spans="1:7" x14ac:dyDescent="0.25">
      <c r="A1" s="154" t="s">
        <v>2940</v>
      </c>
      <c r="B1" t="s">
        <v>94</v>
      </c>
      <c r="C1" t="s">
        <v>95</v>
      </c>
      <c r="D1" s="13" t="s">
        <v>597</v>
      </c>
      <c r="E1" t="s">
        <v>6</v>
      </c>
      <c r="F1" t="s">
        <v>2939</v>
      </c>
      <c r="G1" t="s">
        <v>2938</v>
      </c>
    </row>
    <row r="2" spans="1:7" x14ac:dyDescent="0.25">
      <c r="A2" s="154" t="s">
        <v>3439</v>
      </c>
      <c r="B2" t="s">
        <v>3438</v>
      </c>
      <c r="C2" t="s">
        <v>264</v>
      </c>
      <c r="D2" s="13">
        <v>3000</v>
      </c>
      <c r="E2" s="31">
        <v>45188</v>
      </c>
      <c r="F2" s="31">
        <v>45188</v>
      </c>
      <c r="G2" t="s">
        <v>3437</v>
      </c>
    </row>
    <row r="3" spans="1:7" x14ac:dyDescent="0.25">
      <c r="A3" s="154" t="s">
        <v>3603</v>
      </c>
      <c r="B3" t="s">
        <v>3438</v>
      </c>
      <c r="C3" t="s">
        <v>264</v>
      </c>
      <c r="D3" s="13">
        <v>3000</v>
      </c>
      <c r="E3" s="31">
        <v>45197</v>
      </c>
      <c r="F3" s="31">
        <v>45197</v>
      </c>
      <c r="G3" t="s">
        <v>3602</v>
      </c>
    </row>
    <row r="4" spans="1:7" x14ac:dyDescent="0.25">
      <c r="A4" s="154" t="s">
        <v>4867</v>
      </c>
      <c r="B4" t="s">
        <v>748</v>
      </c>
      <c r="C4" t="s">
        <v>749</v>
      </c>
      <c r="D4" s="13">
        <v>1000</v>
      </c>
      <c r="E4" s="31">
        <v>45198</v>
      </c>
      <c r="F4" s="31">
        <v>45198</v>
      </c>
      <c r="G4" t="s">
        <v>4866</v>
      </c>
    </row>
    <row r="5" spans="1:7" x14ac:dyDescent="0.25">
      <c r="A5" s="154" t="s">
        <v>3543</v>
      </c>
      <c r="B5" t="s">
        <v>3438</v>
      </c>
      <c r="C5" t="s">
        <v>264</v>
      </c>
      <c r="D5" s="13">
        <v>3000</v>
      </c>
      <c r="E5" s="31">
        <v>45198</v>
      </c>
      <c r="F5" s="31">
        <v>45198</v>
      </c>
      <c r="G5" t="s">
        <v>3542</v>
      </c>
    </row>
    <row r="6" spans="1:7" x14ac:dyDescent="0.25">
      <c r="A6" s="154" t="s">
        <v>3030</v>
      </c>
      <c r="B6" t="s">
        <v>3029</v>
      </c>
      <c r="C6" t="s">
        <v>3028</v>
      </c>
      <c r="D6" s="13">
        <v>1155.2750000000001</v>
      </c>
      <c r="E6" s="31">
        <v>45198</v>
      </c>
      <c r="F6" s="31">
        <v>45198</v>
      </c>
      <c r="G6" t="s">
        <v>3027</v>
      </c>
    </row>
    <row r="7" spans="1:7" x14ac:dyDescent="0.25">
      <c r="A7" s="154" t="s">
        <v>3234</v>
      </c>
      <c r="B7" t="s">
        <v>3174</v>
      </c>
      <c r="C7" t="s">
        <v>3173</v>
      </c>
      <c r="D7" s="13">
        <v>345.57600000000002</v>
      </c>
      <c r="E7" s="31">
        <v>45199</v>
      </c>
      <c r="F7" s="31">
        <v>45199</v>
      </c>
      <c r="G7" t="s">
        <v>3233</v>
      </c>
    </row>
    <row r="8" spans="1:7" x14ac:dyDescent="0.25">
      <c r="A8" s="154" t="s">
        <v>5387</v>
      </c>
      <c r="B8" t="s">
        <v>5386</v>
      </c>
      <c r="C8" t="s">
        <v>5385</v>
      </c>
      <c r="D8" s="13">
        <v>541.36699999999996</v>
      </c>
      <c r="E8" s="31">
        <v>45198</v>
      </c>
      <c r="F8" s="31">
        <v>45200</v>
      </c>
      <c r="G8" t="s">
        <v>5384</v>
      </c>
    </row>
    <row r="9" spans="1:7" x14ac:dyDescent="0.25">
      <c r="A9" s="154" t="s">
        <v>4198</v>
      </c>
      <c r="B9" t="s">
        <v>674</v>
      </c>
      <c r="C9" t="s">
        <v>673</v>
      </c>
      <c r="D9" s="13">
        <v>690</v>
      </c>
      <c r="E9" s="31">
        <v>45190</v>
      </c>
      <c r="F9" s="31">
        <v>45200</v>
      </c>
      <c r="G9" t="s">
        <v>4197</v>
      </c>
    </row>
    <row r="10" spans="1:7" x14ac:dyDescent="0.25">
      <c r="A10" s="154" t="s">
        <v>3506</v>
      </c>
      <c r="B10" t="s">
        <v>3505</v>
      </c>
      <c r="C10" t="s">
        <v>3504</v>
      </c>
      <c r="D10" s="13">
        <v>3780.4850000000001</v>
      </c>
      <c r="E10" s="31">
        <v>45188</v>
      </c>
      <c r="F10" s="31">
        <v>45202</v>
      </c>
      <c r="G10" t="s">
        <v>3503</v>
      </c>
    </row>
    <row r="11" spans="1:7" x14ac:dyDescent="0.25">
      <c r="A11" s="154" t="s">
        <v>3038</v>
      </c>
      <c r="B11" t="s">
        <v>204</v>
      </c>
      <c r="C11" t="s">
        <v>205</v>
      </c>
      <c r="D11" s="13">
        <v>5200</v>
      </c>
      <c r="E11" s="31">
        <v>45203</v>
      </c>
      <c r="F11" s="31">
        <v>45203</v>
      </c>
      <c r="G11" t="s">
        <v>3037</v>
      </c>
    </row>
    <row r="12" spans="1:7" x14ac:dyDescent="0.25">
      <c r="A12" s="154" t="s">
        <v>4851</v>
      </c>
      <c r="B12" t="s">
        <v>558</v>
      </c>
      <c r="C12" t="s">
        <v>557</v>
      </c>
      <c r="D12" s="13">
        <v>260</v>
      </c>
      <c r="E12" s="31">
        <v>45205</v>
      </c>
      <c r="F12" s="31">
        <v>45205</v>
      </c>
      <c r="G12" t="s">
        <v>4850</v>
      </c>
    </row>
    <row r="13" spans="1:7" x14ac:dyDescent="0.25">
      <c r="A13" s="154" t="s">
        <v>5933</v>
      </c>
      <c r="B13" t="s">
        <v>705</v>
      </c>
      <c r="C13" t="s">
        <v>704</v>
      </c>
      <c r="D13" s="13">
        <v>14265.784</v>
      </c>
      <c r="E13" s="31">
        <v>45121</v>
      </c>
      <c r="F13" s="31">
        <v>45206</v>
      </c>
      <c r="G13" t="s">
        <v>5932</v>
      </c>
    </row>
    <row r="14" spans="1:7" x14ac:dyDescent="0.25">
      <c r="A14" s="154" t="s">
        <v>5564</v>
      </c>
      <c r="B14" t="s">
        <v>456</v>
      </c>
      <c r="C14" t="s">
        <v>455</v>
      </c>
      <c r="D14" s="13">
        <v>2000</v>
      </c>
      <c r="E14" s="31">
        <v>45096</v>
      </c>
      <c r="F14" s="31">
        <v>45206</v>
      </c>
      <c r="G14" t="s">
        <v>5563</v>
      </c>
    </row>
    <row r="15" spans="1:7" x14ac:dyDescent="0.25">
      <c r="A15" s="154" t="s">
        <v>4745</v>
      </c>
      <c r="B15" t="s">
        <v>134</v>
      </c>
      <c r="C15" t="s">
        <v>135</v>
      </c>
      <c r="D15" s="13">
        <v>5000</v>
      </c>
      <c r="E15" s="31">
        <v>45163</v>
      </c>
      <c r="F15" s="31">
        <v>45206</v>
      </c>
      <c r="G15" t="s">
        <v>4744</v>
      </c>
    </row>
    <row r="16" spans="1:7" x14ac:dyDescent="0.25">
      <c r="A16" s="154" t="s">
        <v>4430</v>
      </c>
      <c r="B16" t="s">
        <v>541</v>
      </c>
      <c r="C16" t="s">
        <v>540</v>
      </c>
      <c r="D16" s="13">
        <v>3936</v>
      </c>
      <c r="E16" s="31">
        <v>45070</v>
      </c>
      <c r="F16" s="31">
        <v>45206</v>
      </c>
      <c r="G16" t="s">
        <v>4429</v>
      </c>
    </row>
    <row r="17" spans="1:7" x14ac:dyDescent="0.25">
      <c r="A17" s="154" t="s">
        <v>4329</v>
      </c>
      <c r="B17" t="s">
        <v>430</v>
      </c>
      <c r="C17" t="s">
        <v>429</v>
      </c>
      <c r="D17" s="13">
        <v>1091</v>
      </c>
      <c r="E17" s="31">
        <v>45129</v>
      </c>
      <c r="F17" s="31">
        <v>45206</v>
      </c>
      <c r="G17" t="s">
        <v>4328</v>
      </c>
    </row>
    <row r="18" spans="1:7" x14ac:dyDescent="0.25">
      <c r="A18" s="154" t="s">
        <v>3994</v>
      </c>
      <c r="B18" t="s">
        <v>302</v>
      </c>
      <c r="C18" t="s">
        <v>301</v>
      </c>
      <c r="D18" s="13">
        <v>1075.028</v>
      </c>
      <c r="E18" s="31">
        <v>45077</v>
      </c>
      <c r="F18" s="31">
        <v>45206</v>
      </c>
      <c r="G18" t="s">
        <v>3717</v>
      </c>
    </row>
    <row r="19" spans="1:7" x14ac:dyDescent="0.25">
      <c r="A19" s="154" t="s">
        <v>3484</v>
      </c>
      <c r="B19" t="s">
        <v>1223</v>
      </c>
      <c r="C19" t="s">
        <v>988</v>
      </c>
      <c r="D19" s="13">
        <v>1864.8969999999999</v>
      </c>
      <c r="E19" s="31">
        <v>45142</v>
      </c>
      <c r="F19" s="31">
        <v>45206</v>
      </c>
      <c r="G19" t="s">
        <v>3483</v>
      </c>
    </row>
    <row r="20" spans="1:7" x14ac:dyDescent="0.25">
      <c r="A20" s="154" t="s">
        <v>3306</v>
      </c>
      <c r="B20" t="s">
        <v>752</v>
      </c>
      <c r="C20" t="s">
        <v>381</v>
      </c>
      <c r="D20" s="13">
        <v>700</v>
      </c>
      <c r="E20" s="31">
        <v>45136</v>
      </c>
      <c r="F20" s="31">
        <v>45206</v>
      </c>
      <c r="G20" t="s">
        <v>3305</v>
      </c>
    </row>
    <row r="21" spans="1:7" x14ac:dyDescent="0.25">
      <c r="A21" s="154" t="s">
        <v>5715</v>
      </c>
      <c r="B21" t="s">
        <v>112</v>
      </c>
      <c r="C21" t="s">
        <v>113</v>
      </c>
      <c r="D21" s="13">
        <v>1157.086</v>
      </c>
      <c r="E21" s="31">
        <v>45104</v>
      </c>
      <c r="F21" s="31">
        <v>45207</v>
      </c>
      <c r="G21" t="s">
        <v>5682</v>
      </c>
    </row>
    <row r="22" spans="1:7" x14ac:dyDescent="0.25">
      <c r="A22" s="154" t="s">
        <v>5660</v>
      </c>
      <c r="B22" t="s">
        <v>5659</v>
      </c>
      <c r="C22" t="s">
        <v>5658</v>
      </c>
      <c r="D22" s="13">
        <v>350</v>
      </c>
      <c r="E22" s="31">
        <v>45148</v>
      </c>
      <c r="F22" s="31">
        <v>45207</v>
      </c>
      <c r="G22" t="s">
        <v>5657</v>
      </c>
    </row>
    <row r="23" spans="1:7" x14ac:dyDescent="0.25">
      <c r="A23" s="154" t="s">
        <v>5368</v>
      </c>
      <c r="B23" t="s">
        <v>466</v>
      </c>
      <c r="C23" t="s">
        <v>140</v>
      </c>
      <c r="D23" s="13">
        <v>1413.8</v>
      </c>
      <c r="E23" s="31">
        <v>45169</v>
      </c>
      <c r="F23" s="31">
        <v>45207</v>
      </c>
      <c r="G23" t="s">
        <v>5367</v>
      </c>
    </row>
    <row r="24" spans="1:7" x14ac:dyDescent="0.25">
      <c r="A24" s="154" t="s">
        <v>4811</v>
      </c>
      <c r="B24" t="s">
        <v>827</v>
      </c>
      <c r="C24" t="s">
        <v>826</v>
      </c>
      <c r="D24" s="13">
        <v>60</v>
      </c>
      <c r="E24" s="31">
        <v>45202</v>
      </c>
      <c r="F24" s="31">
        <v>45207</v>
      </c>
      <c r="G24" t="s">
        <v>4810</v>
      </c>
    </row>
    <row r="25" spans="1:7" x14ac:dyDescent="0.25">
      <c r="A25" s="154" t="s">
        <v>4496</v>
      </c>
      <c r="B25" t="s">
        <v>169</v>
      </c>
      <c r="C25" t="s">
        <v>170</v>
      </c>
      <c r="D25" s="13">
        <v>4250</v>
      </c>
      <c r="E25" s="31">
        <v>45149</v>
      </c>
      <c r="F25" s="31">
        <v>45207</v>
      </c>
      <c r="G25" t="s">
        <v>4495</v>
      </c>
    </row>
    <row r="26" spans="1:7" x14ac:dyDescent="0.25">
      <c r="A26" s="154" t="s">
        <v>4416</v>
      </c>
      <c r="B26" t="s">
        <v>748</v>
      </c>
      <c r="C26" t="s">
        <v>749</v>
      </c>
      <c r="D26" s="13">
        <v>550</v>
      </c>
      <c r="E26" s="31">
        <v>45138</v>
      </c>
      <c r="F26" s="31">
        <v>45207</v>
      </c>
      <c r="G26" t="s">
        <v>4415</v>
      </c>
    </row>
    <row r="27" spans="1:7" x14ac:dyDescent="0.25">
      <c r="A27" s="154" t="s">
        <v>5722</v>
      </c>
      <c r="B27" t="s">
        <v>1102</v>
      </c>
      <c r="C27" t="s">
        <v>1103</v>
      </c>
      <c r="D27" s="13">
        <v>1339.8820000000001</v>
      </c>
      <c r="E27" s="31">
        <v>45092</v>
      </c>
      <c r="F27" s="31">
        <v>45208</v>
      </c>
      <c r="G27" t="s">
        <v>5721</v>
      </c>
    </row>
    <row r="28" spans="1:7" x14ac:dyDescent="0.25">
      <c r="A28" s="154" t="s">
        <v>4789</v>
      </c>
      <c r="B28" t="s">
        <v>357</v>
      </c>
      <c r="C28" t="s">
        <v>356</v>
      </c>
      <c r="D28" s="13">
        <v>875</v>
      </c>
      <c r="E28" s="31">
        <v>45159</v>
      </c>
      <c r="F28" s="31">
        <v>45208</v>
      </c>
      <c r="G28" t="s">
        <v>4788</v>
      </c>
    </row>
    <row r="29" spans="1:7" x14ac:dyDescent="0.25">
      <c r="A29" s="154" t="s">
        <v>4282</v>
      </c>
      <c r="B29" t="s">
        <v>357</v>
      </c>
      <c r="C29" t="s">
        <v>356</v>
      </c>
      <c r="D29" s="13">
        <v>1404.75</v>
      </c>
      <c r="E29" s="31">
        <v>45124</v>
      </c>
      <c r="F29" s="31">
        <v>45208</v>
      </c>
      <c r="G29" t="s">
        <v>4281</v>
      </c>
    </row>
    <row r="30" spans="1:7" x14ac:dyDescent="0.25">
      <c r="A30" s="154" t="s">
        <v>3217</v>
      </c>
      <c r="B30" t="s">
        <v>966</v>
      </c>
      <c r="C30" t="s">
        <v>965</v>
      </c>
      <c r="D30" s="13">
        <v>22967.755000000001</v>
      </c>
      <c r="E30" s="31">
        <v>45189</v>
      </c>
      <c r="F30" s="31">
        <v>45208</v>
      </c>
      <c r="G30" t="s">
        <v>3216</v>
      </c>
    </row>
    <row r="31" spans="1:7" x14ac:dyDescent="0.25">
      <c r="A31" s="154" t="s">
        <v>3073</v>
      </c>
      <c r="B31" t="s">
        <v>958</v>
      </c>
      <c r="C31" t="s">
        <v>957</v>
      </c>
      <c r="D31" s="13">
        <v>736.17600000000004</v>
      </c>
      <c r="E31" s="31">
        <v>45138</v>
      </c>
      <c r="F31" s="31">
        <v>45208</v>
      </c>
      <c r="G31" t="s">
        <v>3072</v>
      </c>
    </row>
    <row r="32" spans="1:7" x14ac:dyDescent="0.25">
      <c r="A32" s="154" t="s">
        <v>6154</v>
      </c>
      <c r="B32" t="s">
        <v>317</v>
      </c>
      <c r="C32" t="s">
        <v>256</v>
      </c>
      <c r="D32" s="13">
        <v>6000</v>
      </c>
      <c r="E32" s="31">
        <v>45091</v>
      </c>
      <c r="F32" s="31">
        <v>45209</v>
      </c>
      <c r="G32" t="s">
        <v>6153</v>
      </c>
    </row>
    <row r="33" spans="1:7" x14ac:dyDescent="0.25">
      <c r="A33" s="154" t="s">
        <v>6146</v>
      </c>
      <c r="B33" t="s">
        <v>374</v>
      </c>
      <c r="C33" t="s">
        <v>339</v>
      </c>
      <c r="D33" s="13">
        <v>573.49900000000002</v>
      </c>
      <c r="E33" s="31">
        <v>45138</v>
      </c>
      <c r="F33" s="31">
        <v>45209</v>
      </c>
      <c r="G33" t="s">
        <v>6145</v>
      </c>
    </row>
    <row r="34" spans="1:7" x14ac:dyDescent="0.25">
      <c r="A34" s="154" t="s">
        <v>6143</v>
      </c>
      <c r="B34" t="s">
        <v>337</v>
      </c>
      <c r="C34" t="s">
        <v>203</v>
      </c>
      <c r="D34" s="13">
        <v>433.745</v>
      </c>
      <c r="E34" s="31">
        <v>45146</v>
      </c>
      <c r="F34" s="31">
        <v>45209</v>
      </c>
      <c r="G34" t="s">
        <v>6142</v>
      </c>
    </row>
    <row r="35" spans="1:7" x14ac:dyDescent="0.25">
      <c r="A35" s="154" t="s">
        <v>5992</v>
      </c>
      <c r="B35" t="s">
        <v>5329</v>
      </c>
      <c r="C35" t="s">
        <v>5328</v>
      </c>
      <c r="D35" s="13">
        <v>2678.3890000000001</v>
      </c>
      <c r="E35" s="31">
        <v>45142</v>
      </c>
      <c r="F35" s="31">
        <v>45209</v>
      </c>
      <c r="G35" t="s">
        <v>5991</v>
      </c>
    </row>
    <row r="36" spans="1:7" x14ac:dyDescent="0.25">
      <c r="A36" s="154" t="s">
        <v>5941</v>
      </c>
      <c r="B36" t="s">
        <v>306</v>
      </c>
      <c r="C36" t="s">
        <v>115</v>
      </c>
      <c r="D36" s="13">
        <v>2101.402</v>
      </c>
      <c r="E36" s="31">
        <v>45104</v>
      </c>
      <c r="F36" s="31">
        <v>45209</v>
      </c>
      <c r="G36" t="s">
        <v>5940</v>
      </c>
    </row>
    <row r="37" spans="1:7" x14ac:dyDescent="0.25">
      <c r="A37" s="154" t="s">
        <v>5928</v>
      </c>
      <c r="B37" t="s">
        <v>5927</v>
      </c>
      <c r="C37" t="s">
        <v>4999</v>
      </c>
      <c r="D37" s="13">
        <v>15607.624</v>
      </c>
      <c r="E37" s="31">
        <v>45136</v>
      </c>
      <c r="F37" s="31">
        <v>45209</v>
      </c>
      <c r="G37" t="s">
        <v>5926</v>
      </c>
    </row>
    <row r="38" spans="1:7" x14ac:dyDescent="0.25">
      <c r="A38" s="154" t="s">
        <v>5903</v>
      </c>
      <c r="B38" t="s">
        <v>355</v>
      </c>
      <c r="C38" t="s">
        <v>188</v>
      </c>
      <c r="D38" s="13">
        <v>234.5</v>
      </c>
      <c r="E38" s="31">
        <v>45103</v>
      </c>
      <c r="F38" s="31">
        <v>45209</v>
      </c>
      <c r="G38" t="s">
        <v>5902</v>
      </c>
    </row>
    <row r="39" spans="1:7" x14ac:dyDescent="0.25">
      <c r="A39" s="154" t="s">
        <v>5874</v>
      </c>
      <c r="B39" t="s">
        <v>309</v>
      </c>
      <c r="C39" t="s">
        <v>267</v>
      </c>
      <c r="D39" s="13">
        <v>3318.4850000000001</v>
      </c>
      <c r="E39" s="31">
        <v>45099</v>
      </c>
      <c r="F39" s="31">
        <v>45209</v>
      </c>
      <c r="G39" t="s">
        <v>5873</v>
      </c>
    </row>
    <row r="40" spans="1:7" x14ac:dyDescent="0.25">
      <c r="A40" s="154" t="s">
        <v>5866</v>
      </c>
      <c r="B40" t="s">
        <v>598</v>
      </c>
      <c r="C40" t="s">
        <v>599</v>
      </c>
      <c r="D40" s="13">
        <v>800</v>
      </c>
      <c r="E40" s="31">
        <v>45099</v>
      </c>
      <c r="F40" s="31">
        <v>45209</v>
      </c>
      <c r="G40" t="s">
        <v>5865</v>
      </c>
    </row>
    <row r="41" spans="1:7" x14ac:dyDescent="0.25">
      <c r="A41" s="154" t="s">
        <v>5856</v>
      </c>
      <c r="B41" t="s">
        <v>464</v>
      </c>
      <c r="C41" t="s">
        <v>202</v>
      </c>
      <c r="D41" s="13">
        <v>3161.078</v>
      </c>
      <c r="E41" s="31">
        <v>45098</v>
      </c>
      <c r="F41" s="31">
        <v>45209</v>
      </c>
      <c r="G41" t="s">
        <v>5855</v>
      </c>
    </row>
    <row r="42" spans="1:7" x14ac:dyDescent="0.25">
      <c r="A42" s="154" t="s">
        <v>5771</v>
      </c>
      <c r="B42" t="s">
        <v>546</v>
      </c>
      <c r="C42" t="s">
        <v>545</v>
      </c>
      <c r="D42" s="13">
        <v>2000</v>
      </c>
      <c r="E42" s="31">
        <v>45083</v>
      </c>
      <c r="F42" s="31">
        <v>45209</v>
      </c>
      <c r="G42" t="s">
        <v>5770</v>
      </c>
    </row>
    <row r="43" spans="1:7" x14ac:dyDescent="0.25">
      <c r="A43" s="154" t="s">
        <v>5741</v>
      </c>
      <c r="B43" t="s">
        <v>330</v>
      </c>
      <c r="C43" t="s">
        <v>329</v>
      </c>
      <c r="D43" s="13">
        <v>1000</v>
      </c>
      <c r="E43" s="31">
        <v>45113</v>
      </c>
      <c r="F43" s="31">
        <v>45209</v>
      </c>
      <c r="G43" t="s">
        <v>5740</v>
      </c>
    </row>
    <row r="44" spans="1:7" x14ac:dyDescent="0.25">
      <c r="A44" s="154" t="s">
        <v>5714</v>
      </c>
      <c r="B44" t="s">
        <v>5325</v>
      </c>
      <c r="C44" t="s">
        <v>5324</v>
      </c>
      <c r="D44" s="13">
        <v>330</v>
      </c>
      <c r="E44" s="31">
        <v>45169</v>
      </c>
      <c r="F44" s="31">
        <v>45209</v>
      </c>
      <c r="G44" t="s">
        <v>5323</v>
      </c>
    </row>
    <row r="45" spans="1:7" x14ac:dyDescent="0.25">
      <c r="A45" s="154" t="s">
        <v>5622</v>
      </c>
      <c r="B45" t="s">
        <v>660</v>
      </c>
      <c r="C45" t="s">
        <v>582</v>
      </c>
      <c r="D45" s="13">
        <v>3712.3530000000001</v>
      </c>
      <c r="E45" s="31">
        <v>45114</v>
      </c>
      <c r="F45" s="31">
        <v>45209</v>
      </c>
      <c r="G45" t="s">
        <v>5621</v>
      </c>
    </row>
    <row r="46" spans="1:7" x14ac:dyDescent="0.25">
      <c r="A46" s="154" t="s">
        <v>5602</v>
      </c>
      <c r="B46" t="s">
        <v>1167</v>
      </c>
      <c r="C46" t="s">
        <v>1168</v>
      </c>
      <c r="D46" s="13">
        <v>1839.0329999999999</v>
      </c>
      <c r="E46" s="31">
        <v>45096</v>
      </c>
      <c r="F46" s="31">
        <v>45209</v>
      </c>
      <c r="G46" t="s">
        <v>5601</v>
      </c>
    </row>
    <row r="47" spans="1:7" x14ac:dyDescent="0.25">
      <c r="A47" s="154" t="s">
        <v>5590</v>
      </c>
      <c r="B47" t="s">
        <v>505</v>
      </c>
      <c r="C47" t="s">
        <v>103</v>
      </c>
      <c r="D47" s="13">
        <v>2757.5169999999998</v>
      </c>
      <c r="E47" s="31">
        <v>45140</v>
      </c>
      <c r="F47" s="31">
        <v>45209</v>
      </c>
      <c r="G47" t="s">
        <v>5589</v>
      </c>
    </row>
    <row r="48" spans="1:7" x14ac:dyDescent="0.25">
      <c r="A48" s="154" t="s">
        <v>5579</v>
      </c>
      <c r="B48" t="s">
        <v>306</v>
      </c>
      <c r="C48" t="s">
        <v>115</v>
      </c>
      <c r="D48" s="13">
        <v>2332.2359999999999</v>
      </c>
      <c r="E48" s="31">
        <v>45140</v>
      </c>
      <c r="F48" s="31">
        <v>45209</v>
      </c>
      <c r="G48" t="s">
        <v>5578</v>
      </c>
    </row>
    <row r="49" spans="1:7" x14ac:dyDescent="0.25">
      <c r="A49" s="154" t="s">
        <v>5335</v>
      </c>
      <c r="B49" t="s">
        <v>374</v>
      </c>
      <c r="C49" t="s">
        <v>339</v>
      </c>
      <c r="D49" s="13">
        <v>861.81200000000001</v>
      </c>
      <c r="E49" s="31">
        <v>45170</v>
      </c>
      <c r="F49" s="31">
        <v>45209</v>
      </c>
      <c r="G49" t="s">
        <v>5333</v>
      </c>
    </row>
    <row r="50" spans="1:7" x14ac:dyDescent="0.25">
      <c r="A50" s="154" t="s">
        <v>4777</v>
      </c>
      <c r="B50" t="s">
        <v>4301</v>
      </c>
      <c r="C50" t="s">
        <v>4300</v>
      </c>
      <c r="D50" s="13">
        <v>13920.065000000001</v>
      </c>
      <c r="E50" s="31">
        <v>45176</v>
      </c>
      <c r="F50" s="31">
        <v>45209</v>
      </c>
      <c r="G50" t="s">
        <v>4776</v>
      </c>
    </row>
    <row r="51" spans="1:7" x14ac:dyDescent="0.25">
      <c r="A51" s="154" t="s">
        <v>4434</v>
      </c>
      <c r="B51" t="s">
        <v>541</v>
      </c>
      <c r="C51" t="s">
        <v>540</v>
      </c>
      <c r="D51" s="13">
        <v>3936</v>
      </c>
      <c r="E51" s="31">
        <v>45070</v>
      </c>
      <c r="F51" s="31">
        <v>45209</v>
      </c>
      <c r="G51" t="s">
        <v>4433</v>
      </c>
    </row>
    <row r="52" spans="1:7" x14ac:dyDescent="0.25">
      <c r="A52" s="154" t="s">
        <v>4382</v>
      </c>
      <c r="B52" t="s">
        <v>119</v>
      </c>
      <c r="C52" t="s">
        <v>120</v>
      </c>
      <c r="D52" s="13">
        <v>3800</v>
      </c>
      <c r="E52" s="31">
        <v>45118</v>
      </c>
      <c r="F52" s="31">
        <v>45209</v>
      </c>
      <c r="G52" t="s">
        <v>4381</v>
      </c>
    </row>
    <row r="53" spans="1:7" x14ac:dyDescent="0.25">
      <c r="A53" s="154" t="s">
        <v>4304</v>
      </c>
      <c r="B53" t="s">
        <v>117</v>
      </c>
      <c r="C53" t="s">
        <v>118</v>
      </c>
      <c r="D53" s="13">
        <v>1543</v>
      </c>
      <c r="E53" s="31">
        <v>45111</v>
      </c>
      <c r="F53" s="31">
        <v>45209</v>
      </c>
      <c r="G53" t="s">
        <v>4303</v>
      </c>
    </row>
    <row r="54" spans="1:7" x14ac:dyDescent="0.25">
      <c r="A54" s="154" t="s">
        <v>4234</v>
      </c>
      <c r="B54" t="s">
        <v>168</v>
      </c>
      <c r="C54" t="s">
        <v>268</v>
      </c>
      <c r="D54" s="13">
        <v>6696</v>
      </c>
      <c r="E54" s="31">
        <v>45124</v>
      </c>
      <c r="F54" s="31">
        <v>45209</v>
      </c>
      <c r="G54" t="s">
        <v>4233</v>
      </c>
    </row>
    <row r="55" spans="1:7" x14ac:dyDescent="0.25">
      <c r="A55" s="154" t="s">
        <v>4217</v>
      </c>
      <c r="B55" t="s">
        <v>499</v>
      </c>
      <c r="C55" t="s">
        <v>498</v>
      </c>
      <c r="D55" s="13">
        <v>2857</v>
      </c>
      <c r="E55" s="31">
        <v>45041</v>
      </c>
      <c r="F55" s="31">
        <v>45209</v>
      </c>
      <c r="G55" t="s">
        <v>3717</v>
      </c>
    </row>
    <row r="56" spans="1:7" x14ac:dyDescent="0.25">
      <c r="A56" s="154" t="s">
        <v>4180</v>
      </c>
      <c r="B56" t="s">
        <v>132</v>
      </c>
      <c r="C56" t="s">
        <v>133</v>
      </c>
      <c r="D56" s="13">
        <v>2839.2139999999999</v>
      </c>
      <c r="E56" s="31">
        <v>45101</v>
      </c>
      <c r="F56" s="31">
        <v>45209</v>
      </c>
      <c r="G56" t="s">
        <v>4179</v>
      </c>
    </row>
    <row r="57" spans="1:7" x14ac:dyDescent="0.25">
      <c r="A57" s="154" t="s">
        <v>4147</v>
      </c>
      <c r="B57" t="s">
        <v>289</v>
      </c>
      <c r="C57" t="s">
        <v>291</v>
      </c>
      <c r="D57" s="13">
        <v>1800</v>
      </c>
      <c r="E57" s="31">
        <v>45044</v>
      </c>
      <c r="F57" s="31">
        <v>45209</v>
      </c>
      <c r="G57" t="s">
        <v>4146</v>
      </c>
    </row>
    <row r="58" spans="1:7" x14ac:dyDescent="0.25">
      <c r="A58" s="154" t="s">
        <v>4123</v>
      </c>
      <c r="B58" t="s">
        <v>319</v>
      </c>
      <c r="C58" t="s">
        <v>314</v>
      </c>
      <c r="D58" s="13">
        <v>2500</v>
      </c>
      <c r="E58" s="31">
        <v>45100</v>
      </c>
      <c r="F58" s="31">
        <v>45209</v>
      </c>
      <c r="G58" t="s">
        <v>3861</v>
      </c>
    </row>
    <row r="59" spans="1:7" x14ac:dyDescent="0.25">
      <c r="A59" s="154" t="s">
        <v>4101</v>
      </c>
      <c r="B59" t="s">
        <v>1216</v>
      </c>
      <c r="C59" t="s">
        <v>1215</v>
      </c>
      <c r="D59" s="13">
        <v>1070</v>
      </c>
      <c r="E59" s="31">
        <v>45161</v>
      </c>
      <c r="F59" s="31">
        <v>45209</v>
      </c>
      <c r="G59" t="s">
        <v>4100</v>
      </c>
    </row>
    <row r="60" spans="1:7" x14ac:dyDescent="0.25">
      <c r="A60" s="154" t="s">
        <v>3976</v>
      </c>
      <c r="B60" t="s">
        <v>674</v>
      </c>
      <c r="C60" t="s">
        <v>673</v>
      </c>
      <c r="D60" s="13">
        <v>1500</v>
      </c>
      <c r="E60" s="31">
        <v>45164</v>
      </c>
      <c r="F60" s="31">
        <v>45209</v>
      </c>
      <c r="G60" t="s">
        <v>3975</v>
      </c>
    </row>
    <row r="61" spans="1:7" x14ac:dyDescent="0.25">
      <c r="A61" s="154" t="s">
        <v>3940</v>
      </c>
      <c r="B61" t="s">
        <v>1149</v>
      </c>
      <c r="C61" t="s">
        <v>1150</v>
      </c>
      <c r="D61" s="13">
        <v>600</v>
      </c>
      <c r="E61" s="31">
        <v>45150</v>
      </c>
      <c r="F61" s="31">
        <v>45209</v>
      </c>
      <c r="G61" t="s">
        <v>3939</v>
      </c>
    </row>
    <row r="62" spans="1:7" x14ac:dyDescent="0.25">
      <c r="A62" s="154" t="s">
        <v>3906</v>
      </c>
      <c r="B62" t="s">
        <v>458</v>
      </c>
      <c r="C62" t="s">
        <v>457</v>
      </c>
      <c r="D62" s="13">
        <v>400</v>
      </c>
      <c r="E62" s="31">
        <v>45135</v>
      </c>
      <c r="F62" s="31">
        <v>45209</v>
      </c>
      <c r="G62" t="s">
        <v>3905</v>
      </c>
    </row>
    <row r="63" spans="1:7" x14ac:dyDescent="0.25">
      <c r="A63" s="154" t="s">
        <v>3548</v>
      </c>
      <c r="B63" t="s">
        <v>3433</v>
      </c>
      <c r="C63" t="s">
        <v>3432</v>
      </c>
      <c r="D63" s="13">
        <v>1644.4659999999999</v>
      </c>
      <c r="E63" s="31">
        <v>45197</v>
      </c>
      <c r="F63" s="31">
        <v>45209</v>
      </c>
      <c r="G63" t="s">
        <v>3431</v>
      </c>
    </row>
    <row r="64" spans="1:7" x14ac:dyDescent="0.25">
      <c r="A64" s="154" t="s">
        <v>3527</v>
      </c>
      <c r="B64" t="s">
        <v>3276</v>
      </c>
      <c r="C64" t="s">
        <v>266</v>
      </c>
      <c r="D64" s="13">
        <v>5258.1729999999998</v>
      </c>
      <c r="E64" s="31">
        <v>45099</v>
      </c>
      <c r="F64" s="31">
        <v>45209</v>
      </c>
      <c r="G64" t="s">
        <v>3526</v>
      </c>
    </row>
    <row r="65" spans="1:7" x14ac:dyDescent="0.25">
      <c r="A65" s="154" t="s">
        <v>3467</v>
      </c>
      <c r="B65" t="s">
        <v>296</v>
      </c>
      <c r="C65" t="s">
        <v>287</v>
      </c>
      <c r="D65" s="13">
        <v>1250</v>
      </c>
      <c r="E65" s="31">
        <v>45076</v>
      </c>
      <c r="F65" s="31">
        <v>45209</v>
      </c>
      <c r="G65" t="s">
        <v>3466</v>
      </c>
    </row>
    <row r="66" spans="1:7" x14ac:dyDescent="0.25">
      <c r="A66" s="154" t="s">
        <v>3375</v>
      </c>
      <c r="B66" t="s">
        <v>3374</v>
      </c>
      <c r="C66" t="s">
        <v>3373</v>
      </c>
      <c r="D66" s="13">
        <v>4377.8680000000004</v>
      </c>
      <c r="E66" s="31">
        <v>45190</v>
      </c>
      <c r="F66" s="31">
        <v>45209</v>
      </c>
      <c r="G66" t="s">
        <v>3372</v>
      </c>
    </row>
    <row r="67" spans="1:7" x14ac:dyDescent="0.25">
      <c r="A67" s="154" t="s">
        <v>3354</v>
      </c>
      <c r="B67" t="s">
        <v>754</v>
      </c>
      <c r="C67" t="s">
        <v>192</v>
      </c>
      <c r="D67" s="13">
        <v>3470</v>
      </c>
      <c r="E67" s="31">
        <v>45136</v>
      </c>
      <c r="F67" s="31">
        <v>45209</v>
      </c>
      <c r="G67" t="s">
        <v>3353</v>
      </c>
    </row>
    <row r="68" spans="1:7" x14ac:dyDescent="0.25">
      <c r="A68" s="154" t="s">
        <v>3215</v>
      </c>
      <c r="B68" t="s">
        <v>399</v>
      </c>
      <c r="C68" t="s">
        <v>398</v>
      </c>
      <c r="D68" s="13">
        <v>3327</v>
      </c>
      <c r="E68" s="31">
        <v>45140</v>
      </c>
      <c r="F68" s="31">
        <v>45209</v>
      </c>
      <c r="G68" t="s">
        <v>3214</v>
      </c>
    </row>
    <row r="69" spans="1:7" x14ac:dyDescent="0.25">
      <c r="A69" s="154" t="s">
        <v>3145</v>
      </c>
      <c r="B69" t="s">
        <v>186</v>
      </c>
      <c r="C69" t="s">
        <v>187</v>
      </c>
      <c r="D69" s="13">
        <v>6000</v>
      </c>
      <c r="E69" s="31">
        <v>45107</v>
      </c>
      <c r="F69" s="31">
        <v>45209</v>
      </c>
      <c r="G69" t="s">
        <v>3144</v>
      </c>
    </row>
    <row r="70" spans="1:7" x14ac:dyDescent="0.25">
      <c r="A70" s="154" t="s">
        <v>3129</v>
      </c>
      <c r="B70" t="s">
        <v>96</v>
      </c>
      <c r="C70" t="s">
        <v>97</v>
      </c>
      <c r="D70" s="13">
        <v>2534.5120000000002</v>
      </c>
      <c r="E70" s="31">
        <v>45092</v>
      </c>
      <c r="F70" s="31">
        <v>45209</v>
      </c>
      <c r="G70" t="s">
        <v>3128</v>
      </c>
    </row>
    <row r="71" spans="1:7" x14ac:dyDescent="0.25">
      <c r="A71" s="154" t="s">
        <v>3100</v>
      </c>
      <c r="B71" t="s">
        <v>108</v>
      </c>
      <c r="C71" t="s">
        <v>109</v>
      </c>
      <c r="D71" s="13">
        <v>2500</v>
      </c>
      <c r="E71" s="31">
        <v>45107</v>
      </c>
      <c r="F71" s="31">
        <v>45209</v>
      </c>
      <c r="G71" t="s">
        <v>3099</v>
      </c>
    </row>
    <row r="72" spans="1:7" x14ac:dyDescent="0.25">
      <c r="A72" s="154" t="s">
        <v>3018</v>
      </c>
      <c r="B72" t="s">
        <v>2835</v>
      </c>
      <c r="C72" t="s">
        <v>2834</v>
      </c>
      <c r="D72" s="13">
        <v>3000</v>
      </c>
      <c r="E72" s="31">
        <v>45120</v>
      </c>
      <c r="F72" s="31">
        <v>45209</v>
      </c>
      <c r="G72" t="s">
        <v>2833</v>
      </c>
    </row>
    <row r="73" spans="1:7" x14ac:dyDescent="0.25">
      <c r="A73" s="154" t="s">
        <v>2984</v>
      </c>
      <c r="B73" t="s">
        <v>252</v>
      </c>
      <c r="C73" t="s">
        <v>251</v>
      </c>
      <c r="D73" s="13">
        <v>3500</v>
      </c>
      <c r="E73" s="31">
        <v>45113</v>
      </c>
      <c r="F73" s="31">
        <v>45209</v>
      </c>
      <c r="G73" t="s">
        <v>2983</v>
      </c>
    </row>
    <row r="74" spans="1:7" x14ac:dyDescent="0.25">
      <c r="A74" s="154" t="s">
        <v>2954</v>
      </c>
      <c r="B74" t="s">
        <v>175</v>
      </c>
      <c r="C74" t="s">
        <v>176</v>
      </c>
      <c r="D74" s="13">
        <v>2909.7890000000002</v>
      </c>
      <c r="E74" s="31">
        <v>45134</v>
      </c>
      <c r="F74" s="31">
        <v>45209</v>
      </c>
      <c r="G74" t="s">
        <v>2953</v>
      </c>
    </row>
    <row r="75" spans="1:7" x14ac:dyDescent="0.25">
      <c r="A75" s="154" t="s">
        <v>2935</v>
      </c>
      <c r="B75" t="s">
        <v>121</v>
      </c>
      <c r="C75" t="s">
        <v>122</v>
      </c>
      <c r="D75" s="13">
        <v>800</v>
      </c>
      <c r="E75" s="31">
        <v>45113</v>
      </c>
      <c r="F75" s="31">
        <v>45209</v>
      </c>
      <c r="G75" t="s">
        <v>2934</v>
      </c>
    </row>
    <row r="76" spans="1:7" x14ac:dyDescent="0.25">
      <c r="A76" s="154" t="s">
        <v>2927</v>
      </c>
      <c r="B76" t="s">
        <v>2926</v>
      </c>
      <c r="C76" t="s">
        <v>2925</v>
      </c>
      <c r="D76" s="13">
        <v>2500</v>
      </c>
      <c r="E76" s="31">
        <v>45183</v>
      </c>
      <c r="F76" s="31">
        <v>45209</v>
      </c>
      <c r="G76" t="s">
        <v>2924</v>
      </c>
    </row>
    <row r="77" spans="1:7" x14ac:dyDescent="0.25">
      <c r="A77" s="154" t="s">
        <v>2887</v>
      </c>
      <c r="B77" t="s">
        <v>346</v>
      </c>
      <c r="C77" t="s">
        <v>345</v>
      </c>
      <c r="D77" s="13">
        <v>2780</v>
      </c>
      <c r="E77" s="31">
        <v>45136</v>
      </c>
      <c r="F77" s="31">
        <v>45209</v>
      </c>
      <c r="G77" t="s">
        <v>2883</v>
      </c>
    </row>
    <row r="78" spans="1:7" x14ac:dyDescent="0.25">
      <c r="A78" s="154" t="s">
        <v>5917</v>
      </c>
      <c r="B78" t="s">
        <v>5659</v>
      </c>
      <c r="C78" t="s">
        <v>5658</v>
      </c>
      <c r="D78" s="13">
        <v>700</v>
      </c>
      <c r="E78" s="31">
        <v>45148</v>
      </c>
      <c r="F78" s="31">
        <v>45210</v>
      </c>
      <c r="G78" t="s">
        <v>5657</v>
      </c>
    </row>
    <row r="79" spans="1:7" x14ac:dyDescent="0.25">
      <c r="A79" s="154" t="s">
        <v>5909</v>
      </c>
      <c r="B79" t="s">
        <v>5900</v>
      </c>
      <c r="C79" t="s">
        <v>569</v>
      </c>
      <c r="D79" s="13">
        <v>23221.526000000002</v>
      </c>
      <c r="E79" s="31">
        <v>45136</v>
      </c>
      <c r="F79" s="31">
        <v>45210</v>
      </c>
      <c r="G79" t="s">
        <v>5908</v>
      </c>
    </row>
    <row r="80" spans="1:7" x14ac:dyDescent="0.25">
      <c r="A80" s="154" t="s">
        <v>5737</v>
      </c>
      <c r="B80" t="s">
        <v>260</v>
      </c>
      <c r="C80" t="s">
        <v>163</v>
      </c>
      <c r="D80" s="13">
        <v>1006.991</v>
      </c>
      <c r="E80" s="31">
        <v>45093</v>
      </c>
      <c r="F80" s="31">
        <v>45210</v>
      </c>
      <c r="G80" t="s">
        <v>5736</v>
      </c>
    </row>
    <row r="81" spans="1:7" x14ac:dyDescent="0.25">
      <c r="A81" s="154" t="s">
        <v>5607</v>
      </c>
      <c r="B81" t="s">
        <v>5339</v>
      </c>
      <c r="C81" t="s">
        <v>5338</v>
      </c>
      <c r="D81" s="13">
        <v>3780</v>
      </c>
      <c r="E81" s="31">
        <v>45175</v>
      </c>
      <c r="F81" s="31">
        <v>45210</v>
      </c>
      <c r="G81" t="s">
        <v>5337</v>
      </c>
    </row>
    <row r="82" spans="1:7" x14ac:dyDescent="0.25">
      <c r="A82" s="154" t="s">
        <v>4498</v>
      </c>
      <c r="B82" t="s">
        <v>125</v>
      </c>
      <c r="C82" t="s">
        <v>126</v>
      </c>
      <c r="D82" s="13">
        <v>6310</v>
      </c>
      <c r="E82" s="31">
        <v>45071</v>
      </c>
      <c r="F82" s="31">
        <v>45210</v>
      </c>
      <c r="G82" t="s">
        <v>4497</v>
      </c>
    </row>
    <row r="83" spans="1:7" x14ac:dyDescent="0.25">
      <c r="A83" s="154" t="s">
        <v>4426</v>
      </c>
      <c r="B83" t="s">
        <v>136</v>
      </c>
      <c r="C83" t="s">
        <v>137</v>
      </c>
      <c r="D83" s="13">
        <v>836.12</v>
      </c>
      <c r="E83" s="31">
        <v>45139</v>
      </c>
      <c r="F83" s="31">
        <v>45210</v>
      </c>
      <c r="G83" t="s">
        <v>4425</v>
      </c>
    </row>
    <row r="84" spans="1:7" x14ac:dyDescent="0.25">
      <c r="A84" s="154" t="s">
        <v>4339</v>
      </c>
      <c r="B84" t="s">
        <v>748</v>
      </c>
      <c r="C84" t="s">
        <v>749</v>
      </c>
      <c r="D84" s="13">
        <v>2200</v>
      </c>
      <c r="E84" s="31">
        <v>45138</v>
      </c>
      <c r="F84" s="31">
        <v>45210</v>
      </c>
      <c r="G84" t="s">
        <v>4338</v>
      </c>
    </row>
    <row r="85" spans="1:7" x14ac:dyDescent="0.25">
      <c r="A85" s="154" t="s">
        <v>3963</v>
      </c>
      <c r="B85" t="s">
        <v>302</v>
      </c>
      <c r="C85" t="s">
        <v>301</v>
      </c>
      <c r="D85" s="13">
        <v>1075.028</v>
      </c>
      <c r="E85" s="31">
        <v>45077</v>
      </c>
      <c r="F85" s="31">
        <v>45210</v>
      </c>
      <c r="G85" t="s">
        <v>3717</v>
      </c>
    </row>
    <row r="86" spans="1:7" x14ac:dyDescent="0.25">
      <c r="A86" s="154" t="s">
        <v>3854</v>
      </c>
      <c r="B86" t="s">
        <v>171</v>
      </c>
      <c r="C86" t="s">
        <v>172</v>
      </c>
      <c r="D86" s="13">
        <v>1500</v>
      </c>
      <c r="E86" s="31">
        <v>45069</v>
      </c>
      <c r="F86" s="31">
        <v>45210</v>
      </c>
      <c r="G86" t="s">
        <v>3853</v>
      </c>
    </row>
    <row r="87" spans="1:7" x14ac:dyDescent="0.25">
      <c r="A87" s="154" t="s">
        <v>3585</v>
      </c>
      <c r="B87" t="s">
        <v>625</v>
      </c>
      <c r="C87" t="s">
        <v>624</v>
      </c>
      <c r="D87" s="13">
        <v>566.07000000000005</v>
      </c>
      <c r="E87" s="31">
        <v>45132</v>
      </c>
      <c r="F87" s="31">
        <v>45210</v>
      </c>
      <c r="G87" t="s">
        <v>3584</v>
      </c>
    </row>
    <row r="88" spans="1:7" x14ac:dyDescent="0.25">
      <c r="A88" s="154" t="s">
        <v>3581</v>
      </c>
      <c r="B88" t="s">
        <v>3347</v>
      </c>
      <c r="C88" t="s">
        <v>3346</v>
      </c>
      <c r="D88" s="13">
        <v>2280</v>
      </c>
      <c r="E88" s="31">
        <v>45132</v>
      </c>
      <c r="F88" s="31">
        <v>45210</v>
      </c>
      <c r="G88" t="s">
        <v>3580</v>
      </c>
    </row>
    <row r="89" spans="1:7" x14ac:dyDescent="0.25">
      <c r="A89" s="154" t="s">
        <v>2855</v>
      </c>
      <c r="B89" t="s">
        <v>958</v>
      </c>
      <c r="C89" t="s">
        <v>957</v>
      </c>
      <c r="D89" s="13">
        <v>736.41</v>
      </c>
      <c r="E89" s="31">
        <v>45168</v>
      </c>
      <c r="F89" s="31">
        <v>45210</v>
      </c>
      <c r="G89" t="s">
        <v>2854</v>
      </c>
    </row>
    <row r="90" spans="1:7" x14ac:dyDescent="0.25">
      <c r="A90" s="154" t="s">
        <v>2853</v>
      </c>
      <c r="B90" t="s">
        <v>2829</v>
      </c>
      <c r="C90" t="s">
        <v>2828</v>
      </c>
      <c r="D90" s="13">
        <v>1000</v>
      </c>
      <c r="E90" s="31">
        <v>45183</v>
      </c>
      <c r="F90" s="31">
        <v>45210</v>
      </c>
      <c r="G90" t="s">
        <v>2852</v>
      </c>
    </row>
    <row r="91" spans="1:7" x14ac:dyDescent="0.25">
      <c r="A91" s="154" t="s">
        <v>2830</v>
      </c>
      <c r="B91" t="s">
        <v>2829</v>
      </c>
      <c r="C91" t="s">
        <v>2828</v>
      </c>
      <c r="D91" s="13">
        <v>1025.654</v>
      </c>
      <c r="E91" s="31">
        <v>45203</v>
      </c>
      <c r="F91" s="31">
        <v>45210</v>
      </c>
      <c r="G91" t="s">
        <v>2827</v>
      </c>
    </row>
    <row r="92" spans="1:7" x14ac:dyDescent="0.25">
      <c r="A92" s="154" t="s">
        <v>6041</v>
      </c>
      <c r="B92" t="s">
        <v>677</v>
      </c>
      <c r="C92" t="s">
        <v>676</v>
      </c>
      <c r="D92" s="13">
        <v>1230.509</v>
      </c>
      <c r="E92" s="31">
        <v>45127</v>
      </c>
      <c r="F92" s="31">
        <v>45211</v>
      </c>
      <c r="G92" t="s">
        <v>6040</v>
      </c>
    </row>
    <row r="93" spans="1:7" x14ac:dyDescent="0.25">
      <c r="A93" s="154" t="s">
        <v>5835</v>
      </c>
      <c r="B93" t="s">
        <v>5834</v>
      </c>
      <c r="C93" t="s">
        <v>5833</v>
      </c>
      <c r="D93" s="13">
        <v>2643.2979999999998</v>
      </c>
      <c r="E93" s="31">
        <v>45160</v>
      </c>
      <c r="F93" s="31">
        <v>45211</v>
      </c>
      <c r="G93" t="s">
        <v>5832</v>
      </c>
    </row>
    <row r="94" spans="1:7" x14ac:dyDescent="0.25">
      <c r="A94" s="154" t="s">
        <v>5701</v>
      </c>
      <c r="B94" t="s">
        <v>787</v>
      </c>
      <c r="C94" t="s">
        <v>739</v>
      </c>
      <c r="D94" s="13">
        <v>300</v>
      </c>
      <c r="E94" s="31">
        <v>45155</v>
      </c>
      <c r="F94" s="31">
        <v>45211</v>
      </c>
      <c r="G94" t="s">
        <v>5700</v>
      </c>
    </row>
    <row r="95" spans="1:7" x14ac:dyDescent="0.25">
      <c r="A95" s="154" t="s">
        <v>5575</v>
      </c>
      <c r="B95" t="s">
        <v>753</v>
      </c>
      <c r="C95" t="s">
        <v>902</v>
      </c>
      <c r="D95" s="13">
        <v>1425.0039999999999</v>
      </c>
      <c r="E95" s="31">
        <v>45149</v>
      </c>
      <c r="F95" s="31">
        <v>45211</v>
      </c>
      <c r="G95" t="s">
        <v>5574</v>
      </c>
    </row>
    <row r="96" spans="1:7" x14ac:dyDescent="0.25">
      <c r="A96" s="154" t="s">
        <v>5535</v>
      </c>
      <c r="B96" t="s">
        <v>466</v>
      </c>
      <c r="C96" t="s">
        <v>140</v>
      </c>
      <c r="D96" s="13">
        <v>1380.8</v>
      </c>
      <c r="E96" s="31">
        <v>45140</v>
      </c>
      <c r="F96" s="31">
        <v>45211</v>
      </c>
      <c r="G96" t="s">
        <v>5534</v>
      </c>
    </row>
    <row r="97" spans="1:7" x14ac:dyDescent="0.25">
      <c r="A97" s="154" t="s">
        <v>5452</v>
      </c>
      <c r="B97" t="s">
        <v>373</v>
      </c>
      <c r="C97" t="s">
        <v>243</v>
      </c>
      <c r="D97" s="13">
        <v>8000</v>
      </c>
      <c r="E97" s="31">
        <v>45163</v>
      </c>
      <c r="F97" s="31">
        <v>45211</v>
      </c>
      <c r="G97" t="s">
        <v>5451</v>
      </c>
    </row>
    <row r="98" spans="1:7" x14ac:dyDescent="0.25">
      <c r="A98" s="154" t="s">
        <v>5379</v>
      </c>
      <c r="B98" t="s">
        <v>367</v>
      </c>
      <c r="C98" t="s">
        <v>366</v>
      </c>
      <c r="D98" s="13">
        <v>1000</v>
      </c>
      <c r="E98" s="31">
        <v>45181</v>
      </c>
      <c r="F98" s="31">
        <v>45211</v>
      </c>
      <c r="G98" t="s">
        <v>5378</v>
      </c>
    </row>
    <row r="99" spans="1:7" x14ac:dyDescent="0.25">
      <c r="A99" s="154" t="s">
        <v>3922</v>
      </c>
      <c r="B99" t="s">
        <v>1074</v>
      </c>
      <c r="C99" t="s">
        <v>1075</v>
      </c>
      <c r="D99" s="13">
        <v>2857.962</v>
      </c>
      <c r="E99" s="31">
        <v>45100</v>
      </c>
      <c r="F99" s="31">
        <v>45211</v>
      </c>
      <c r="G99" t="s">
        <v>3921</v>
      </c>
    </row>
    <row r="100" spans="1:7" x14ac:dyDescent="0.25">
      <c r="A100" s="154" t="s">
        <v>3851</v>
      </c>
      <c r="B100" t="s">
        <v>177</v>
      </c>
      <c r="C100" t="s">
        <v>98</v>
      </c>
      <c r="D100" s="13">
        <v>377.45600000000002</v>
      </c>
      <c r="E100" s="31">
        <v>45098</v>
      </c>
      <c r="F100" s="31">
        <v>45211</v>
      </c>
      <c r="G100" t="s">
        <v>3850</v>
      </c>
    </row>
    <row r="101" spans="1:7" x14ac:dyDescent="0.25">
      <c r="A101" s="154" t="s">
        <v>3449</v>
      </c>
      <c r="B101" t="s">
        <v>700</v>
      </c>
      <c r="C101" t="s">
        <v>699</v>
      </c>
      <c r="D101" s="13">
        <v>1479</v>
      </c>
      <c r="E101" s="31">
        <v>45121</v>
      </c>
      <c r="F101" s="31">
        <v>45211</v>
      </c>
      <c r="G101" t="s">
        <v>3448</v>
      </c>
    </row>
    <row r="102" spans="1:7" x14ac:dyDescent="0.25">
      <c r="A102" s="154" t="s">
        <v>3332</v>
      </c>
      <c r="B102" t="s">
        <v>844</v>
      </c>
      <c r="C102" t="s">
        <v>474</v>
      </c>
      <c r="D102" s="13">
        <v>1196.8499999999999</v>
      </c>
      <c r="E102" s="31">
        <v>45169</v>
      </c>
      <c r="F102" s="31">
        <v>45211</v>
      </c>
      <c r="G102" t="s">
        <v>3331</v>
      </c>
    </row>
    <row r="103" spans="1:7" x14ac:dyDescent="0.25">
      <c r="A103" s="154" t="s">
        <v>3330</v>
      </c>
      <c r="B103" t="s">
        <v>649</v>
      </c>
      <c r="C103" t="s">
        <v>571</v>
      </c>
      <c r="D103" s="13">
        <v>518.58000000000004</v>
      </c>
      <c r="E103" s="31">
        <v>45140</v>
      </c>
      <c r="F103" s="31">
        <v>45211</v>
      </c>
      <c r="G103" t="s">
        <v>3329</v>
      </c>
    </row>
    <row r="104" spans="1:7" x14ac:dyDescent="0.25">
      <c r="A104" s="154" t="s">
        <v>5713</v>
      </c>
      <c r="B104" t="s">
        <v>112</v>
      </c>
      <c r="C104" t="s">
        <v>113</v>
      </c>
      <c r="D104" s="13">
        <v>1157.086</v>
      </c>
      <c r="E104" s="31">
        <v>45104</v>
      </c>
      <c r="F104" s="31">
        <v>45212</v>
      </c>
      <c r="G104" t="s">
        <v>5682</v>
      </c>
    </row>
    <row r="105" spans="1:7" x14ac:dyDescent="0.25">
      <c r="A105" s="154" t="s">
        <v>4466</v>
      </c>
      <c r="B105" t="s">
        <v>142</v>
      </c>
      <c r="C105" t="s">
        <v>143</v>
      </c>
      <c r="D105" s="13">
        <v>2005.47</v>
      </c>
      <c r="E105" s="31">
        <v>45133</v>
      </c>
      <c r="F105" s="31">
        <v>45212</v>
      </c>
      <c r="G105" t="s">
        <v>4465</v>
      </c>
    </row>
    <row r="106" spans="1:7" x14ac:dyDescent="0.25">
      <c r="A106" s="154" t="s">
        <v>4390</v>
      </c>
      <c r="B106" t="s">
        <v>169</v>
      </c>
      <c r="C106" t="s">
        <v>170</v>
      </c>
      <c r="D106" s="13">
        <v>4250</v>
      </c>
      <c r="E106" s="31">
        <v>45150</v>
      </c>
      <c r="F106" s="31">
        <v>45212</v>
      </c>
      <c r="G106" t="s">
        <v>4389</v>
      </c>
    </row>
    <row r="107" spans="1:7" x14ac:dyDescent="0.25">
      <c r="A107" s="154" t="s">
        <v>4312</v>
      </c>
      <c r="B107" t="s">
        <v>804</v>
      </c>
      <c r="C107" t="s">
        <v>114</v>
      </c>
      <c r="D107" s="13">
        <v>1734.9670000000001</v>
      </c>
      <c r="E107" s="31">
        <v>45148</v>
      </c>
      <c r="F107" s="31">
        <v>45212</v>
      </c>
      <c r="G107" t="s">
        <v>4311</v>
      </c>
    </row>
    <row r="108" spans="1:7" x14ac:dyDescent="0.25">
      <c r="A108" s="154" t="s">
        <v>5785</v>
      </c>
      <c r="B108" t="s">
        <v>284</v>
      </c>
      <c r="C108" t="s">
        <v>128</v>
      </c>
      <c r="D108" s="13">
        <v>878</v>
      </c>
      <c r="E108" s="31">
        <v>45070</v>
      </c>
      <c r="F108" s="31">
        <v>45213</v>
      </c>
      <c r="G108" t="s">
        <v>5784</v>
      </c>
    </row>
    <row r="109" spans="1:7" x14ac:dyDescent="0.25">
      <c r="A109" s="154" t="s">
        <v>4841</v>
      </c>
      <c r="B109" t="s">
        <v>134</v>
      </c>
      <c r="C109" t="s">
        <v>135</v>
      </c>
      <c r="D109" s="13">
        <v>5000</v>
      </c>
      <c r="E109" s="31">
        <v>45163</v>
      </c>
      <c r="F109" s="31">
        <v>45213</v>
      </c>
      <c r="G109" t="s">
        <v>4840</v>
      </c>
    </row>
    <row r="110" spans="1:7" x14ac:dyDescent="0.25">
      <c r="A110" s="154" t="s">
        <v>4691</v>
      </c>
      <c r="B110" t="s">
        <v>4658</v>
      </c>
      <c r="C110" t="s">
        <v>4657</v>
      </c>
      <c r="D110" s="13">
        <v>3616.0140000000001</v>
      </c>
      <c r="E110" s="31">
        <v>45166</v>
      </c>
      <c r="F110" s="31">
        <v>45213</v>
      </c>
      <c r="G110" t="s">
        <v>4690</v>
      </c>
    </row>
    <row r="111" spans="1:7" x14ac:dyDescent="0.25">
      <c r="A111" s="154" t="s">
        <v>4500</v>
      </c>
      <c r="B111" t="s">
        <v>125</v>
      </c>
      <c r="C111" t="s">
        <v>126</v>
      </c>
      <c r="D111" s="13">
        <v>6334.8490000000002</v>
      </c>
      <c r="E111" s="31">
        <v>45071</v>
      </c>
      <c r="F111" s="31">
        <v>45213</v>
      </c>
      <c r="G111" t="s">
        <v>4499</v>
      </c>
    </row>
    <row r="112" spans="1:7" x14ac:dyDescent="0.25">
      <c r="A112" s="154" t="s">
        <v>4436</v>
      </c>
      <c r="B112" t="s">
        <v>541</v>
      </c>
      <c r="C112" t="s">
        <v>540</v>
      </c>
      <c r="D112" s="13">
        <v>3939.97</v>
      </c>
      <c r="E112" s="31">
        <v>45070</v>
      </c>
      <c r="F112" s="31">
        <v>45213</v>
      </c>
      <c r="G112" t="s">
        <v>4435</v>
      </c>
    </row>
    <row r="113" spans="1:7" x14ac:dyDescent="0.25">
      <c r="A113" s="154" t="s">
        <v>4378</v>
      </c>
      <c r="B113" t="s">
        <v>430</v>
      </c>
      <c r="C113" t="s">
        <v>429</v>
      </c>
      <c r="D113" s="13">
        <v>1091</v>
      </c>
      <c r="E113" s="31">
        <v>45129</v>
      </c>
      <c r="F113" s="31">
        <v>45213</v>
      </c>
      <c r="G113" t="s">
        <v>4377</v>
      </c>
    </row>
    <row r="114" spans="1:7" x14ac:dyDescent="0.25">
      <c r="A114" s="154" t="s">
        <v>3371</v>
      </c>
      <c r="B114" t="s">
        <v>752</v>
      </c>
      <c r="C114" t="s">
        <v>381</v>
      </c>
      <c r="D114" s="13">
        <v>701.48699999999997</v>
      </c>
      <c r="E114" s="31">
        <v>45136</v>
      </c>
      <c r="F114" s="31">
        <v>45213</v>
      </c>
      <c r="G114" t="s">
        <v>3370</v>
      </c>
    </row>
    <row r="115" spans="1:7" x14ac:dyDescent="0.25">
      <c r="A115" s="154" t="s">
        <v>3032</v>
      </c>
      <c r="B115" t="s">
        <v>648</v>
      </c>
      <c r="C115" t="s">
        <v>647</v>
      </c>
      <c r="D115" s="13">
        <v>2121.9679999999998</v>
      </c>
      <c r="E115" s="31">
        <v>45133</v>
      </c>
      <c r="F115" s="31">
        <v>45213</v>
      </c>
      <c r="G115" t="s">
        <v>3031</v>
      </c>
    </row>
    <row r="116" spans="1:7" x14ac:dyDescent="0.25">
      <c r="A116" s="154" t="s">
        <v>6190</v>
      </c>
      <c r="B116" t="s">
        <v>757</v>
      </c>
      <c r="C116" t="s">
        <v>756</v>
      </c>
      <c r="D116" s="13">
        <v>5000</v>
      </c>
      <c r="E116" s="31">
        <v>45135</v>
      </c>
      <c r="F116" s="31">
        <v>45214</v>
      </c>
      <c r="G116" t="s">
        <v>6189</v>
      </c>
    </row>
    <row r="117" spans="1:7" x14ac:dyDescent="0.25">
      <c r="A117" s="154" t="s">
        <v>6185</v>
      </c>
      <c r="B117" t="s">
        <v>5659</v>
      </c>
      <c r="C117" t="s">
        <v>5658</v>
      </c>
      <c r="D117" s="13">
        <v>800</v>
      </c>
      <c r="E117" s="31">
        <v>45148</v>
      </c>
      <c r="F117" s="31">
        <v>45214</v>
      </c>
      <c r="G117" t="s">
        <v>5657</v>
      </c>
    </row>
    <row r="118" spans="1:7" x14ac:dyDescent="0.25">
      <c r="A118" s="154" t="s">
        <v>6106</v>
      </c>
      <c r="B118" t="s">
        <v>1112</v>
      </c>
      <c r="C118" t="s">
        <v>528</v>
      </c>
      <c r="D118" s="13">
        <v>1485.345</v>
      </c>
      <c r="E118" s="31">
        <v>45149</v>
      </c>
      <c r="F118" s="31">
        <v>45214</v>
      </c>
      <c r="G118" t="s">
        <v>6105</v>
      </c>
    </row>
    <row r="119" spans="1:7" x14ac:dyDescent="0.25">
      <c r="A119" s="154" t="s">
        <v>6027</v>
      </c>
      <c r="B119" t="s">
        <v>532</v>
      </c>
      <c r="C119" t="s">
        <v>160</v>
      </c>
      <c r="D119" s="13">
        <v>6755.9219999999996</v>
      </c>
      <c r="E119" s="31">
        <v>45139</v>
      </c>
      <c r="F119" s="31">
        <v>45214</v>
      </c>
      <c r="G119" t="s">
        <v>6026</v>
      </c>
    </row>
    <row r="120" spans="1:7" x14ac:dyDescent="0.25">
      <c r="A120" s="154" t="s">
        <v>6016</v>
      </c>
      <c r="B120" t="s">
        <v>472</v>
      </c>
      <c r="C120" t="s">
        <v>102</v>
      </c>
      <c r="D120" s="13">
        <v>710.86</v>
      </c>
      <c r="E120" s="31">
        <v>45150</v>
      </c>
      <c r="F120" s="31">
        <v>45214</v>
      </c>
      <c r="G120" t="s">
        <v>6015</v>
      </c>
    </row>
    <row r="121" spans="1:7" x14ac:dyDescent="0.25">
      <c r="A121" s="154" t="s">
        <v>6012</v>
      </c>
      <c r="B121" t="s">
        <v>5035</v>
      </c>
      <c r="C121" t="s">
        <v>5034</v>
      </c>
      <c r="D121" s="13">
        <v>7168.2950000000001</v>
      </c>
      <c r="E121" s="31">
        <v>45125</v>
      </c>
      <c r="F121" s="31">
        <v>45214</v>
      </c>
      <c r="G121" t="s">
        <v>6011</v>
      </c>
    </row>
    <row r="122" spans="1:7" x14ac:dyDescent="0.25">
      <c r="A122" s="154" t="s">
        <v>6006</v>
      </c>
      <c r="B122" t="s">
        <v>265</v>
      </c>
      <c r="C122" t="s">
        <v>148</v>
      </c>
      <c r="D122" s="13">
        <v>7531.1589999999997</v>
      </c>
      <c r="E122" s="31">
        <v>45111</v>
      </c>
      <c r="F122" s="31">
        <v>45214</v>
      </c>
      <c r="G122" t="s">
        <v>6005</v>
      </c>
    </row>
    <row r="123" spans="1:7" x14ac:dyDescent="0.25">
      <c r="A123" s="154" t="s">
        <v>5962</v>
      </c>
      <c r="B123" t="s">
        <v>1038</v>
      </c>
      <c r="C123" t="s">
        <v>1039</v>
      </c>
      <c r="D123" s="13">
        <v>6000</v>
      </c>
      <c r="E123" s="31">
        <v>45089</v>
      </c>
      <c r="F123" s="31">
        <v>45214</v>
      </c>
      <c r="G123" t="s">
        <v>4974</v>
      </c>
    </row>
    <row r="124" spans="1:7" x14ac:dyDescent="0.25">
      <c r="A124" s="154" t="s">
        <v>5953</v>
      </c>
      <c r="B124" t="s">
        <v>453</v>
      </c>
      <c r="C124" t="s">
        <v>425</v>
      </c>
      <c r="D124" s="13">
        <v>2318.9360000000001</v>
      </c>
      <c r="E124" s="31">
        <v>45104</v>
      </c>
      <c r="F124" s="31">
        <v>45214</v>
      </c>
      <c r="G124" t="s">
        <v>5952</v>
      </c>
    </row>
    <row r="125" spans="1:7" x14ac:dyDescent="0.25">
      <c r="A125" s="154" t="s">
        <v>5945</v>
      </c>
      <c r="B125" t="s">
        <v>306</v>
      </c>
      <c r="C125" t="s">
        <v>115</v>
      </c>
      <c r="D125" s="13">
        <v>2101.402</v>
      </c>
      <c r="E125" s="31">
        <v>45104</v>
      </c>
      <c r="F125" s="31">
        <v>45214</v>
      </c>
      <c r="G125" t="s">
        <v>5944</v>
      </c>
    </row>
    <row r="126" spans="1:7" x14ac:dyDescent="0.25">
      <c r="A126" s="154" t="s">
        <v>5931</v>
      </c>
      <c r="B126" t="s">
        <v>4960</v>
      </c>
      <c r="C126" t="s">
        <v>4959</v>
      </c>
      <c r="D126" s="13">
        <v>20000</v>
      </c>
      <c r="E126" s="31">
        <v>45162</v>
      </c>
      <c r="F126" s="31">
        <v>45214</v>
      </c>
      <c r="G126" t="s">
        <v>4958</v>
      </c>
    </row>
    <row r="127" spans="1:7" x14ac:dyDescent="0.25">
      <c r="A127" s="154" t="s">
        <v>5914</v>
      </c>
      <c r="B127" t="s">
        <v>387</v>
      </c>
      <c r="C127" t="s">
        <v>145</v>
      </c>
      <c r="D127" s="13">
        <v>940.14499999999998</v>
      </c>
      <c r="E127" s="31">
        <v>45104</v>
      </c>
      <c r="F127" s="31">
        <v>45214</v>
      </c>
      <c r="G127" t="s">
        <v>5638</v>
      </c>
    </row>
    <row r="128" spans="1:7" x14ac:dyDescent="0.25">
      <c r="A128" s="154" t="s">
        <v>5891</v>
      </c>
      <c r="B128" t="s">
        <v>1024</v>
      </c>
      <c r="C128" t="s">
        <v>1025</v>
      </c>
      <c r="D128" s="13">
        <v>12484.117</v>
      </c>
      <c r="E128" s="31">
        <v>45101</v>
      </c>
      <c r="F128" s="31">
        <v>45214</v>
      </c>
      <c r="G128" t="s">
        <v>5890</v>
      </c>
    </row>
    <row r="129" spans="1:7" x14ac:dyDescent="0.25">
      <c r="A129" s="154" t="s">
        <v>5803</v>
      </c>
      <c r="B129" t="s">
        <v>5241</v>
      </c>
      <c r="C129" t="s">
        <v>5185</v>
      </c>
      <c r="D129" s="13">
        <v>11738.88</v>
      </c>
      <c r="E129" s="31">
        <v>45070</v>
      </c>
      <c r="F129" s="31">
        <v>45214</v>
      </c>
      <c r="G129" t="s">
        <v>5802</v>
      </c>
    </row>
    <row r="130" spans="1:7" x14ac:dyDescent="0.25">
      <c r="A130" s="154" t="s">
        <v>5800</v>
      </c>
      <c r="B130" t="s">
        <v>629</v>
      </c>
      <c r="C130" t="s">
        <v>146</v>
      </c>
      <c r="D130" s="13">
        <v>4278.5860000000002</v>
      </c>
      <c r="E130" s="31">
        <v>45097</v>
      </c>
      <c r="F130" s="31">
        <v>45214</v>
      </c>
      <c r="G130" t="s">
        <v>5423</v>
      </c>
    </row>
    <row r="131" spans="1:7" x14ac:dyDescent="0.25">
      <c r="A131" s="154" t="s">
        <v>5793</v>
      </c>
      <c r="B131" t="s">
        <v>951</v>
      </c>
      <c r="C131" t="s">
        <v>950</v>
      </c>
      <c r="D131" s="13">
        <v>466</v>
      </c>
      <c r="E131" s="31">
        <v>45159</v>
      </c>
      <c r="F131" s="31">
        <v>45214</v>
      </c>
      <c r="G131" t="s">
        <v>4943</v>
      </c>
    </row>
    <row r="132" spans="1:7" x14ac:dyDescent="0.25">
      <c r="A132" s="154" t="s">
        <v>5702</v>
      </c>
      <c r="B132" t="s">
        <v>255</v>
      </c>
      <c r="C132" t="s">
        <v>104</v>
      </c>
      <c r="D132" s="13">
        <v>7751.634</v>
      </c>
      <c r="E132" s="31">
        <v>45089</v>
      </c>
      <c r="F132" s="31">
        <v>45214</v>
      </c>
      <c r="G132" t="s">
        <v>5638</v>
      </c>
    </row>
    <row r="133" spans="1:7" x14ac:dyDescent="0.25">
      <c r="A133" s="154" t="s">
        <v>5677</v>
      </c>
      <c r="B133" t="s">
        <v>598</v>
      </c>
      <c r="C133" t="s">
        <v>599</v>
      </c>
      <c r="D133" s="13">
        <v>1103.117</v>
      </c>
      <c r="E133" s="31">
        <v>45099</v>
      </c>
      <c r="F133" s="31">
        <v>45214</v>
      </c>
      <c r="G133" t="s">
        <v>5676</v>
      </c>
    </row>
    <row r="134" spans="1:7" x14ac:dyDescent="0.25">
      <c r="A134" s="154" t="s">
        <v>5635</v>
      </c>
      <c r="B134" t="s">
        <v>531</v>
      </c>
      <c r="C134" t="s">
        <v>190</v>
      </c>
      <c r="D134" s="13">
        <v>24265.076000000001</v>
      </c>
      <c r="E134" s="31">
        <v>45139</v>
      </c>
      <c r="F134" s="31">
        <v>45214</v>
      </c>
      <c r="G134" t="s">
        <v>5634</v>
      </c>
    </row>
    <row r="135" spans="1:7" x14ac:dyDescent="0.25">
      <c r="A135" s="154" t="s">
        <v>5608</v>
      </c>
      <c r="B135" t="s">
        <v>461</v>
      </c>
      <c r="C135" t="s">
        <v>161</v>
      </c>
      <c r="D135" s="13">
        <v>5818.7</v>
      </c>
      <c r="E135" s="31">
        <v>45119</v>
      </c>
      <c r="F135" s="31">
        <v>45214</v>
      </c>
      <c r="G135" t="s">
        <v>4965</v>
      </c>
    </row>
    <row r="136" spans="1:7" x14ac:dyDescent="0.25">
      <c r="A136" s="154" t="s">
        <v>5580</v>
      </c>
      <c r="B136" t="s">
        <v>1026</v>
      </c>
      <c r="C136" t="s">
        <v>1027</v>
      </c>
      <c r="D136" s="13">
        <v>490.49299999999999</v>
      </c>
      <c r="E136" s="31">
        <v>45166</v>
      </c>
      <c r="F136" s="31">
        <v>45214</v>
      </c>
      <c r="G136" t="s">
        <v>5421</v>
      </c>
    </row>
    <row r="137" spans="1:7" x14ac:dyDescent="0.25">
      <c r="A137" s="154" t="s">
        <v>5541</v>
      </c>
      <c r="B137" t="s">
        <v>5325</v>
      </c>
      <c r="C137" t="s">
        <v>5324</v>
      </c>
      <c r="D137" s="13">
        <v>330</v>
      </c>
      <c r="E137" s="31">
        <v>45169</v>
      </c>
      <c r="F137" s="31">
        <v>45214</v>
      </c>
      <c r="G137" t="s">
        <v>5323</v>
      </c>
    </row>
    <row r="138" spans="1:7" x14ac:dyDescent="0.25">
      <c r="A138" s="154" t="s">
        <v>5470</v>
      </c>
      <c r="B138" t="s">
        <v>917</v>
      </c>
      <c r="C138" t="s">
        <v>916</v>
      </c>
      <c r="D138" s="13">
        <v>1626.85</v>
      </c>
      <c r="E138" s="31">
        <v>45154</v>
      </c>
      <c r="F138" s="31">
        <v>45214</v>
      </c>
      <c r="G138" t="s">
        <v>5469</v>
      </c>
    </row>
    <row r="139" spans="1:7" x14ac:dyDescent="0.25">
      <c r="A139" s="154" t="s">
        <v>5370</v>
      </c>
      <c r="B139" t="s">
        <v>466</v>
      </c>
      <c r="C139" t="s">
        <v>140</v>
      </c>
      <c r="D139" s="13">
        <v>1412.73</v>
      </c>
      <c r="E139" s="31">
        <v>45169</v>
      </c>
      <c r="F139" s="31">
        <v>45214</v>
      </c>
      <c r="G139" t="s">
        <v>5369</v>
      </c>
    </row>
    <row r="140" spans="1:7" x14ac:dyDescent="0.25">
      <c r="A140" s="154" t="s">
        <v>5258</v>
      </c>
      <c r="B140" t="s">
        <v>5109</v>
      </c>
      <c r="C140" t="s">
        <v>5108</v>
      </c>
      <c r="D140" s="13">
        <v>3566.25</v>
      </c>
      <c r="E140" s="31">
        <v>45168</v>
      </c>
      <c r="F140" s="31">
        <v>45214</v>
      </c>
      <c r="G140" t="s">
        <v>5257</v>
      </c>
    </row>
    <row r="141" spans="1:7" x14ac:dyDescent="0.25">
      <c r="A141" s="154" t="s">
        <v>5223</v>
      </c>
      <c r="B141" t="s">
        <v>5174</v>
      </c>
      <c r="C141" t="s">
        <v>5173</v>
      </c>
      <c r="D141" s="13">
        <v>4000</v>
      </c>
      <c r="E141" s="31">
        <v>45203</v>
      </c>
      <c r="F141" s="31">
        <v>45214</v>
      </c>
      <c r="G141" t="s">
        <v>5222</v>
      </c>
    </row>
    <row r="142" spans="1:7" x14ac:dyDescent="0.25">
      <c r="A142" s="154" t="s">
        <v>5200</v>
      </c>
      <c r="B142" t="s">
        <v>5199</v>
      </c>
      <c r="C142" t="s">
        <v>1013</v>
      </c>
      <c r="D142" s="13">
        <v>3214.1990000000001</v>
      </c>
      <c r="E142" s="31">
        <v>45187</v>
      </c>
      <c r="F142" s="31">
        <v>45214</v>
      </c>
      <c r="G142" t="s">
        <v>5198</v>
      </c>
    </row>
    <row r="143" spans="1:7" x14ac:dyDescent="0.25">
      <c r="A143" s="154" t="s">
        <v>4845</v>
      </c>
      <c r="B143" t="s">
        <v>4682</v>
      </c>
      <c r="C143" t="s">
        <v>4681</v>
      </c>
      <c r="D143" s="13">
        <v>2000</v>
      </c>
      <c r="E143" s="31">
        <v>45134</v>
      </c>
      <c r="F143" s="31">
        <v>45214</v>
      </c>
      <c r="G143" t="s">
        <v>4844</v>
      </c>
    </row>
    <row r="144" spans="1:7" x14ac:dyDescent="0.25">
      <c r="A144" s="154" t="s">
        <v>4815</v>
      </c>
      <c r="B144" t="s">
        <v>558</v>
      </c>
      <c r="C144" t="s">
        <v>557</v>
      </c>
      <c r="D144" s="13">
        <v>1090</v>
      </c>
      <c r="E144" s="31">
        <v>45205</v>
      </c>
      <c r="F144" s="31">
        <v>45214</v>
      </c>
      <c r="G144" t="s">
        <v>4814</v>
      </c>
    </row>
    <row r="145" spans="1:7" x14ac:dyDescent="0.25">
      <c r="A145" s="154" t="s">
        <v>4783</v>
      </c>
      <c r="B145" t="s">
        <v>558</v>
      </c>
      <c r="C145" t="s">
        <v>557</v>
      </c>
      <c r="D145" s="13">
        <v>600</v>
      </c>
      <c r="E145" s="31">
        <v>45199</v>
      </c>
      <c r="F145" s="31">
        <v>45214</v>
      </c>
      <c r="G145" t="s">
        <v>4782</v>
      </c>
    </row>
    <row r="146" spans="1:7" x14ac:dyDescent="0.25">
      <c r="A146" s="154" t="s">
        <v>4743</v>
      </c>
      <c r="B146" t="s">
        <v>357</v>
      </c>
      <c r="C146" t="s">
        <v>356</v>
      </c>
      <c r="D146" s="13">
        <v>820</v>
      </c>
      <c r="E146" s="31">
        <v>45195</v>
      </c>
      <c r="F146" s="31">
        <v>45214</v>
      </c>
      <c r="G146" t="s">
        <v>4742</v>
      </c>
    </row>
    <row r="147" spans="1:7" x14ac:dyDescent="0.25">
      <c r="A147" s="154" t="s">
        <v>4693</v>
      </c>
      <c r="B147" t="s">
        <v>813</v>
      </c>
      <c r="C147" t="s">
        <v>812</v>
      </c>
      <c r="D147" s="13">
        <v>4873.7719999999999</v>
      </c>
      <c r="E147" s="31">
        <v>45148</v>
      </c>
      <c r="F147" s="31">
        <v>45214</v>
      </c>
      <c r="G147" t="s">
        <v>4692</v>
      </c>
    </row>
    <row r="148" spans="1:7" x14ac:dyDescent="0.25">
      <c r="A148" s="154" t="s">
        <v>4422</v>
      </c>
      <c r="B148" t="s">
        <v>180</v>
      </c>
      <c r="C148" t="s">
        <v>181</v>
      </c>
      <c r="D148" s="13">
        <v>2834.5709999999999</v>
      </c>
      <c r="E148" s="31">
        <v>45127</v>
      </c>
      <c r="F148" s="31">
        <v>45214</v>
      </c>
      <c r="G148" t="s">
        <v>4421</v>
      </c>
    </row>
    <row r="149" spans="1:7" x14ac:dyDescent="0.25">
      <c r="A149" s="154" t="s">
        <v>4412</v>
      </c>
      <c r="B149" t="s">
        <v>364</v>
      </c>
      <c r="C149" t="s">
        <v>363</v>
      </c>
      <c r="D149" s="13">
        <v>3000</v>
      </c>
      <c r="E149" s="31">
        <v>45141</v>
      </c>
      <c r="F149" s="31">
        <v>45214</v>
      </c>
      <c r="G149" t="s">
        <v>4411</v>
      </c>
    </row>
    <row r="150" spans="1:7" x14ac:dyDescent="0.25">
      <c r="A150" s="154" t="s">
        <v>4356</v>
      </c>
      <c r="B150" t="s">
        <v>119</v>
      </c>
      <c r="C150" t="s">
        <v>120</v>
      </c>
      <c r="D150" s="13">
        <v>3800</v>
      </c>
      <c r="E150" s="31">
        <v>45118</v>
      </c>
      <c r="F150" s="31">
        <v>45214</v>
      </c>
      <c r="G150" t="s">
        <v>4355</v>
      </c>
    </row>
    <row r="151" spans="1:7" x14ac:dyDescent="0.25">
      <c r="A151" s="154" t="s">
        <v>4335</v>
      </c>
      <c r="B151" t="s">
        <v>117</v>
      </c>
      <c r="C151" t="s">
        <v>118</v>
      </c>
      <c r="D151" s="13">
        <v>1546.299</v>
      </c>
      <c r="E151" s="31">
        <v>45111</v>
      </c>
      <c r="F151" s="31">
        <v>45214</v>
      </c>
      <c r="G151" t="s">
        <v>4334</v>
      </c>
    </row>
    <row r="152" spans="1:7" x14ac:dyDescent="0.25">
      <c r="A152" s="154" t="s">
        <v>4325</v>
      </c>
      <c r="B152" t="s">
        <v>558</v>
      </c>
      <c r="C152" t="s">
        <v>557</v>
      </c>
      <c r="D152" s="13">
        <v>2200</v>
      </c>
      <c r="E152" s="31">
        <v>45128</v>
      </c>
      <c r="F152" s="31">
        <v>45214</v>
      </c>
      <c r="G152" t="s">
        <v>4324</v>
      </c>
    </row>
    <row r="153" spans="1:7" x14ac:dyDescent="0.25">
      <c r="A153" s="154" t="s">
        <v>4266</v>
      </c>
      <c r="B153" t="s">
        <v>577</v>
      </c>
      <c r="C153" t="s">
        <v>576</v>
      </c>
      <c r="D153" s="13">
        <v>2388.4569999999999</v>
      </c>
      <c r="E153" s="31">
        <v>45138</v>
      </c>
      <c r="F153" s="31">
        <v>45214</v>
      </c>
      <c r="G153" t="s">
        <v>4265</v>
      </c>
    </row>
    <row r="154" spans="1:7" x14ac:dyDescent="0.25">
      <c r="A154" s="154" t="s">
        <v>4196</v>
      </c>
      <c r="B154" t="s">
        <v>302</v>
      </c>
      <c r="C154" t="s">
        <v>301</v>
      </c>
      <c r="D154" s="13">
        <v>1075.028</v>
      </c>
      <c r="E154" s="31">
        <v>45077</v>
      </c>
      <c r="F154" s="31">
        <v>45214</v>
      </c>
      <c r="G154" t="s">
        <v>3717</v>
      </c>
    </row>
    <row r="155" spans="1:7" x14ac:dyDescent="0.25">
      <c r="A155" s="154" t="s">
        <v>4087</v>
      </c>
      <c r="B155" t="s">
        <v>4086</v>
      </c>
      <c r="C155" t="s">
        <v>4085</v>
      </c>
      <c r="D155" s="13">
        <v>864.18</v>
      </c>
      <c r="E155" s="31">
        <v>45204</v>
      </c>
      <c r="F155" s="31">
        <v>45214</v>
      </c>
      <c r="G155" t="s">
        <v>4084</v>
      </c>
    </row>
    <row r="156" spans="1:7" x14ac:dyDescent="0.25">
      <c r="A156" s="154" t="s">
        <v>3991</v>
      </c>
      <c r="B156" t="s">
        <v>717</v>
      </c>
      <c r="C156" t="s">
        <v>716</v>
      </c>
      <c r="D156" s="13">
        <v>2371.6109999999999</v>
      </c>
      <c r="E156" s="31">
        <v>45076</v>
      </c>
      <c r="F156" s="31">
        <v>45214</v>
      </c>
      <c r="G156" t="s">
        <v>3956</v>
      </c>
    </row>
    <row r="157" spans="1:7" x14ac:dyDescent="0.25">
      <c r="A157" s="154" t="s">
        <v>3936</v>
      </c>
      <c r="B157" t="s">
        <v>1149</v>
      </c>
      <c r="C157" t="s">
        <v>1150</v>
      </c>
      <c r="D157" s="13">
        <v>600</v>
      </c>
      <c r="E157" s="31">
        <v>45150</v>
      </c>
      <c r="F157" s="31">
        <v>45214</v>
      </c>
      <c r="G157" t="s">
        <v>3935</v>
      </c>
    </row>
    <row r="158" spans="1:7" x14ac:dyDescent="0.25">
      <c r="A158" s="154" t="s">
        <v>3882</v>
      </c>
      <c r="B158" t="s">
        <v>499</v>
      </c>
      <c r="C158" t="s">
        <v>498</v>
      </c>
      <c r="D158" s="13">
        <v>2500</v>
      </c>
      <c r="E158" s="31">
        <v>45071</v>
      </c>
      <c r="F158" s="31">
        <v>45214</v>
      </c>
      <c r="G158" t="s">
        <v>3717</v>
      </c>
    </row>
    <row r="159" spans="1:7" x14ac:dyDescent="0.25">
      <c r="A159" s="154" t="s">
        <v>3880</v>
      </c>
      <c r="B159" t="s">
        <v>623</v>
      </c>
      <c r="C159" t="s">
        <v>622</v>
      </c>
      <c r="D159" s="13">
        <v>7000</v>
      </c>
      <c r="E159" s="31">
        <v>45097</v>
      </c>
      <c r="F159" s="31">
        <v>45214</v>
      </c>
      <c r="G159" t="s">
        <v>3879</v>
      </c>
    </row>
    <row r="160" spans="1:7" x14ac:dyDescent="0.25">
      <c r="A160" s="154" t="s">
        <v>3872</v>
      </c>
      <c r="B160" t="s">
        <v>852</v>
      </c>
      <c r="C160" t="s">
        <v>894</v>
      </c>
      <c r="D160" s="13">
        <v>649.00300000000004</v>
      </c>
      <c r="E160" s="31">
        <v>45133</v>
      </c>
      <c r="F160" s="31">
        <v>45214</v>
      </c>
      <c r="G160" t="s">
        <v>3871</v>
      </c>
    </row>
    <row r="161" spans="1:7" x14ac:dyDescent="0.25">
      <c r="A161" s="154" t="s">
        <v>3761</v>
      </c>
      <c r="B161" t="s">
        <v>674</v>
      </c>
      <c r="C161" t="s">
        <v>673</v>
      </c>
      <c r="D161" s="13">
        <v>180</v>
      </c>
      <c r="E161" s="31">
        <v>45202</v>
      </c>
      <c r="F161" s="31">
        <v>45214</v>
      </c>
      <c r="G161" t="s">
        <v>3760</v>
      </c>
    </row>
    <row r="162" spans="1:7" x14ac:dyDescent="0.25">
      <c r="A162" s="154" t="s">
        <v>3565</v>
      </c>
      <c r="B162" t="s">
        <v>296</v>
      </c>
      <c r="C162" t="s">
        <v>287</v>
      </c>
      <c r="D162" s="13">
        <v>1250</v>
      </c>
      <c r="E162" s="31">
        <v>45076</v>
      </c>
      <c r="F162" s="31">
        <v>45214</v>
      </c>
      <c r="G162" t="s">
        <v>3564</v>
      </c>
    </row>
    <row r="163" spans="1:7" x14ac:dyDescent="0.25">
      <c r="A163" s="154" t="s">
        <v>3560</v>
      </c>
      <c r="B163" t="s">
        <v>296</v>
      </c>
      <c r="C163" t="s">
        <v>287</v>
      </c>
      <c r="D163" s="13">
        <v>1250</v>
      </c>
      <c r="E163" s="31">
        <v>45076</v>
      </c>
      <c r="F163" s="31">
        <v>45214</v>
      </c>
      <c r="G163" t="s">
        <v>3559</v>
      </c>
    </row>
    <row r="164" spans="1:7" x14ac:dyDescent="0.25">
      <c r="A164" s="154" t="s">
        <v>3473</v>
      </c>
      <c r="B164" t="s">
        <v>1222</v>
      </c>
      <c r="C164" t="s">
        <v>1221</v>
      </c>
      <c r="D164" s="13">
        <v>7000</v>
      </c>
      <c r="E164" s="31">
        <v>45197</v>
      </c>
      <c r="F164" s="31">
        <v>45214</v>
      </c>
      <c r="G164" t="s">
        <v>3472</v>
      </c>
    </row>
    <row r="165" spans="1:7" x14ac:dyDescent="0.25">
      <c r="A165" s="154" t="s">
        <v>3369</v>
      </c>
      <c r="B165" t="s">
        <v>3368</v>
      </c>
      <c r="C165" t="s">
        <v>581</v>
      </c>
      <c r="D165" s="13">
        <v>560</v>
      </c>
      <c r="E165" s="31">
        <v>45156</v>
      </c>
      <c r="F165" s="31">
        <v>45214</v>
      </c>
      <c r="G165" t="s">
        <v>3367</v>
      </c>
    </row>
    <row r="166" spans="1:7" x14ac:dyDescent="0.25">
      <c r="A166" s="154" t="s">
        <v>3295</v>
      </c>
      <c r="B166" t="s">
        <v>3294</v>
      </c>
      <c r="C166" t="s">
        <v>3293</v>
      </c>
      <c r="D166" s="13">
        <v>2400</v>
      </c>
      <c r="E166" s="31">
        <v>45188</v>
      </c>
      <c r="F166" s="31">
        <v>45214</v>
      </c>
      <c r="G166" t="s">
        <v>3292</v>
      </c>
    </row>
    <row r="167" spans="1:7" x14ac:dyDescent="0.25">
      <c r="A167" s="154" t="s">
        <v>3265</v>
      </c>
      <c r="B167" t="s">
        <v>100</v>
      </c>
      <c r="C167" t="s">
        <v>101</v>
      </c>
      <c r="D167" s="13">
        <v>4743.1499999999996</v>
      </c>
      <c r="E167" s="31">
        <v>45164</v>
      </c>
      <c r="F167" s="31">
        <v>45214</v>
      </c>
      <c r="G167" t="s">
        <v>3264</v>
      </c>
    </row>
    <row r="168" spans="1:7" x14ac:dyDescent="0.25">
      <c r="A168" s="154" t="s">
        <v>3230</v>
      </c>
      <c r="B168" t="s">
        <v>966</v>
      </c>
      <c r="C168" t="s">
        <v>965</v>
      </c>
      <c r="D168" s="13">
        <v>21135.662</v>
      </c>
      <c r="E168" s="31">
        <v>45189</v>
      </c>
      <c r="F168" s="31">
        <v>45214</v>
      </c>
      <c r="G168" t="s">
        <v>3229</v>
      </c>
    </row>
    <row r="169" spans="1:7" x14ac:dyDescent="0.25">
      <c r="A169" s="154" t="s">
        <v>3187</v>
      </c>
      <c r="B169" t="s">
        <v>3142</v>
      </c>
      <c r="C169" t="s">
        <v>3141</v>
      </c>
      <c r="D169" s="13">
        <v>5000</v>
      </c>
      <c r="E169" s="31">
        <v>45199</v>
      </c>
      <c r="F169" s="31">
        <v>45214</v>
      </c>
      <c r="G169" t="s">
        <v>3186</v>
      </c>
    </row>
    <row r="170" spans="1:7" x14ac:dyDescent="0.25">
      <c r="A170" s="154" t="s">
        <v>3165</v>
      </c>
      <c r="B170" t="s">
        <v>3164</v>
      </c>
      <c r="C170" t="s">
        <v>3163</v>
      </c>
      <c r="D170" s="13">
        <v>4398.9790000000003</v>
      </c>
      <c r="E170" s="31">
        <v>45145</v>
      </c>
      <c r="F170" s="31">
        <v>45214</v>
      </c>
      <c r="G170" t="s">
        <v>3162</v>
      </c>
    </row>
    <row r="171" spans="1:7" x14ac:dyDescent="0.25">
      <c r="A171" s="154" t="s">
        <v>3157</v>
      </c>
      <c r="B171" t="s">
        <v>399</v>
      </c>
      <c r="C171" t="s">
        <v>398</v>
      </c>
      <c r="D171" s="13">
        <v>2955</v>
      </c>
      <c r="E171" s="31">
        <v>45138</v>
      </c>
      <c r="F171" s="31">
        <v>45214</v>
      </c>
      <c r="G171" t="s">
        <v>3156</v>
      </c>
    </row>
    <row r="172" spans="1:7" x14ac:dyDescent="0.25">
      <c r="A172" s="154" t="s">
        <v>2987</v>
      </c>
      <c r="B172" t="s">
        <v>252</v>
      </c>
      <c r="C172" t="s">
        <v>251</v>
      </c>
      <c r="D172" s="13">
        <v>3724.0520000000001</v>
      </c>
      <c r="E172" s="31">
        <v>45113</v>
      </c>
      <c r="F172" s="31">
        <v>45214</v>
      </c>
      <c r="G172" t="s">
        <v>2986</v>
      </c>
    </row>
    <row r="173" spans="1:7" x14ac:dyDescent="0.25">
      <c r="A173" s="154" t="s">
        <v>2960</v>
      </c>
      <c r="B173" t="s">
        <v>724</v>
      </c>
      <c r="C173" t="s">
        <v>723</v>
      </c>
      <c r="D173" s="13">
        <v>5083.741</v>
      </c>
      <c r="E173" s="31">
        <v>45125</v>
      </c>
      <c r="F173" s="31">
        <v>45214</v>
      </c>
      <c r="G173" t="s">
        <v>2959</v>
      </c>
    </row>
    <row r="174" spans="1:7" x14ac:dyDescent="0.25">
      <c r="A174" s="154" t="s">
        <v>2956</v>
      </c>
      <c r="B174" t="s">
        <v>153</v>
      </c>
      <c r="C174" t="s">
        <v>154</v>
      </c>
      <c r="D174" s="13">
        <v>7000</v>
      </c>
      <c r="E174" s="31">
        <v>45140</v>
      </c>
      <c r="F174" s="31">
        <v>45214</v>
      </c>
      <c r="G174" t="s">
        <v>2955</v>
      </c>
    </row>
    <row r="175" spans="1:7" x14ac:dyDescent="0.25">
      <c r="A175" s="154" t="s">
        <v>2841</v>
      </c>
      <c r="B175" t="s">
        <v>2840</v>
      </c>
      <c r="C175" t="s">
        <v>2839</v>
      </c>
      <c r="D175" s="13">
        <v>4235.1570000000002</v>
      </c>
      <c r="E175" s="31">
        <v>45152</v>
      </c>
      <c r="F175" s="31">
        <v>45214</v>
      </c>
      <c r="G175" t="s">
        <v>2838</v>
      </c>
    </row>
    <row r="176" spans="1:7" x14ac:dyDescent="0.25">
      <c r="A176" s="154" t="s">
        <v>5781</v>
      </c>
      <c r="B176" t="s">
        <v>284</v>
      </c>
      <c r="C176" t="s">
        <v>128</v>
      </c>
      <c r="D176" s="13">
        <v>876</v>
      </c>
      <c r="E176" s="31">
        <v>45070</v>
      </c>
      <c r="F176" s="31">
        <v>45215</v>
      </c>
      <c r="G176" t="s">
        <v>5780</v>
      </c>
    </row>
    <row r="177" spans="1:7" x14ac:dyDescent="0.25">
      <c r="A177" s="154" t="s">
        <v>5629</v>
      </c>
      <c r="B177" t="s">
        <v>367</v>
      </c>
      <c r="C177" t="s">
        <v>366</v>
      </c>
      <c r="D177" s="13">
        <v>1000</v>
      </c>
      <c r="E177" s="31">
        <v>45181</v>
      </c>
      <c r="F177" s="31">
        <v>45215</v>
      </c>
      <c r="G177" t="s">
        <v>5628</v>
      </c>
    </row>
    <row r="178" spans="1:7" x14ac:dyDescent="0.25">
      <c r="A178" s="154" t="s">
        <v>5626</v>
      </c>
      <c r="B178" t="s">
        <v>5625</v>
      </c>
      <c r="C178" t="s">
        <v>5624</v>
      </c>
      <c r="D178" s="13">
        <v>2028.568</v>
      </c>
      <c r="E178" s="31">
        <v>45169</v>
      </c>
      <c r="F178" s="31">
        <v>45215</v>
      </c>
      <c r="G178" t="s">
        <v>5623</v>
      </c>
    </row>
    <row r="179" spans="1:7" x14ac:dyDescent="0.25">
      <c r="A179" s="154" t="s">
        <v>4761</v>
      </c>
      <c r="B179" t="s">
        <v>357</v>
      </c>
      <c r="C179" t="s">
        <v>356</v>
      </c>
      <c r="D179" s="13">
        <v>875</v>
      </c>
      <c r="E179" s="31">
        <v>45159</v>
      </c>
      <c r="F179" s="31">
        <v>45215</v>
      </c>
      <c r="G179" t="s">
        <v>4760</v>
      </c>
    </row>
    <row r="180" spans="1:7" x14ac:dyDescent="0.25">
      <c r="A180" s="154" t="s">
        <v>4634</v>
      </c>
      <c r="B180" t="s">
        <v>4633</v>
      </c>
      <c r="C180" t="s">
        <v>4632</v>
      </c>
      <c r="D180" s="13">
        <v>318.25400000000002</v>
      </c>
      <c r="E180" s="31">
        <v>45180</v>
      </c>
      <c r="F180" s="31">
        <v>45215</v>
      </c>
      <c r="G180" t="s">
        <v>4631</v>
      </c>
    </row>
    <row r="181" spans="1:7" x14ac:dyDescent="0.25">
      <c r="A181" s="154" t="s">
        <v>4280</v>
      </c>
      <c r="B181" t="s">
        <v>357</v>
      </c>
      <c r="C181" t="s">
        <v>356</v>
      </c>
      <c r="D181" s="13">
        <v>1405.325</v>
      </c>
      <c r="E181" s="31">
        <v>45124</v>
      </c>
      <c r="F181" s="31">
        <v>45215</v>
      </c>
      <c r="G181" t="s">
        <v>4279</v>
      </c>
    </row>
    <row r="182" spans="1:7" x14ac:dyDescent="0.25">
      <c r="A182" s="154" t="s">
        <v>3966</v>
      </c>
      <c r="B182" t="s">
        <v>171</v>
      </c>
      <c r="C182" t="s">
        <v>172</v>
      </c>
      <c r="D182" s="13">
        <v>1500</v>
      </c>
      <c r="E182" s="31">
        <v>45069</v>
      </c>
      <c r="F182" s="31">
        <v>45215</v>
      </c>
      <c r="G182" t="s">
        <v>3853</v>
      </c>
    </row>
    <row r="183" spans="1:7" x14ac:dyDescent="0.25">
      <c r="A183" s="154" t="s">
        <v>3502</v>
      </c>
      <c r="B183" t="s">
        <v>625</v>
      </c>
      <c r="C183" t="s">
        <v>624</v>
      </c>
      <c r="D183" s="13">
        <v>566.07000000000005</v>
      </c>
      <c r="E183" s="31">
        <v>45132</v>
      </c>
      <c r="F183" s="31">
        <v>45215</v>
      </c>
      <c r="G183" t="s">
        <v>3501</v>
      </c>
    </row>
    <row r="184" spans="1:7" x14ac:dyDescent="0.25">
      <c r="A184" s="154" t="s">
        <v>6188</v>
      </c>
      <c r="B184" t="s">
        <v>487</v>
      </c>
      <c r="C184" t="s">
        <v>486</v>
      </c>
      <c r="D184" s="13">
        <v>1183.895</v>
      </c>
      <c r="E184" s="31">
        <v>45134</v>
      </c>
      <c r="F184" s="31">
        <v>45216</v>
      </c>
      <c r="G184" t="s">
        <v>5995</v>
      </c>
    </row>
    <row r="185" spans="1:7" x14ac:dyDescent="0.25">
      <c r="A185" s="154" t="s">
        <v>5683</v>
      </c>
      <c r="B185" t="s">
        <v>112</v>
      </c>
      <c r="C185" t="s">
        <v>113</v>
      </c>
      <c r="D185" s="13">
        <v>1157.086</v>
      </c>
      <c r="E185" s="31">
        <v>45104</v>
      </c>
      <c r="F185" s="31">
        <v>45216</v>
      </c>
      <c r="G185" t="s">
        <v>5682</v>
      </c>
    </row>
    <row r="186" spans="1:7" x14ac:dyDescent="0.25">
      <c r="A186" s="154" t="s">
        <v>4244</v>
      </c>
      <c r="B186" t="s">
        <v>985</v>
      </c>
      <c r="C186" t="s">
        <v>984</v>
      </c>
      <c r="D186" s="13">
        <v>979.44799999999998</v>
      </c>
      <c r="E186" s="31">
        <v>45139</v>
      </c>
      <c r="F186" s="31">
        <v>45216</v>
      </c>
      <c r="G186" t="s">
        <v>4243</v>
      </c>
    </row>
    <row r="187" spans="1:7" x14ac:dyDescent="0.25">
      <c r="A187" s="154" t="s">
        <v>4150</v>
      </c>
      <c r="B187" t="s">
        <v>289</v>
      </c>
      <c r="C187" t="s">
        <v>291</v>
      </c>
      <c r="D187" s="13">
        <v>1800</v>
      </c>
      <c r="E187" s="31">
        <v>45044</v>
      </c>
      <c r="F187" s="31">
        <v>45216</v>
      </c>
      <c r="G187" t="s">
        <v>4149</v>
      </c>
    </row>
    <row r="188" spans="1:7" x14ac:dyDescent="0.25">
      <c r="A188" s="154" t="s">
        <v>4055</v>
      </c>
      <c r="B188" t="s">
        <v>579</v>
      </c>
      <c r="C188" t="s">
        <v>578</v>
      </c>
      <c r="D188" s="13">
        <v>2121.84</v>
      </c>
      <c r="E188" s="31">
        <v>45097</v>
      </c>
      <c r="F188" s="31">
        <v>45216</v>
      </c>
      <c r="G188" t="s">
        <v>4054</v>
      </c>
    </row>
    <row r="189" spans="1:7" x14ac:dyDescent="0.25">
      <c r="A189" s="154" t="s">
        <v>4001</v>
      </c>
      <c r="B189" t="s">
        <v>432</v>
      </c>
      <c r="C189" t="s">
        <v>431</v>
      </c>
      <c r="D189" s="13">
        <v>2150</v>
      </c>
      <c r="E189" s="31">
        <v>45119</v>
      </c>
      <c r="F189" s="31">
        <v>45216</v>
      </c>
      <c r="G189" t="s">
        <v>4000</v>
      </c>
    </row>
    <row r="190" spans="1:7" x14ac:dyDescent="0.25">
      <c r="A190" s="154" t="s">
        <v>2970</v>
      </c>
      <c r="B190" t="s">
        <v>2892</v>
      </c>
      <c r="C190" t="s">
        <v>2891</v>
      </c>
      <c r="D190" s="13">
        <v>789</v>
      </c>
      <c r="E190" s="31">
        <v>45134</v>
      </c>
      <c r="F190" s="31">
        <v>45216</v>
      </c>
      <c r="G190" t="s">
        <v>2969</v>
      </c>
    </row>
    <row r="191" spans="1:7" x14ac:dyDescent="0.25">
      <c r="A191" s="154" t="s">
        <v>5792</v>
      </c>
      <c r="B191" t="s">
        <v>284</v>
      </c>
      <c r="C191" t="s">
        <v>128</v>
      </c>
      <c r="D191" s="13">
        <v>874</v>
      </c>
      <c r="E191" s="31">
        <v>45070</v>
      </c>
      <c r="F191" s="31">
        <v>45217</v>
      </c>
      <c r="G191" t="s">
        <v>5791</v>
      </c>
    </row>
    <row r="192" spans="1:7" x14ac:dyDescent="0.25">
      <c r="A192" s="154" t="s">
        <v>5237</v>
      </c>
      <c r="B192" t="s">
        <v>1080</v>
      </c>
      <c r="C192" t="s">
        <v>1081</v>
      </c>
      <c r="D192" s="13">
        <v>1500</v>
      </c>
      <c r="E192" s="31">
        <v>45168</v>
      </c>
      <c r="F192" s="31">
        <v>45217</v>
      </c>
      <c r="G192" t="s">
        <v>5236</v>
      </c>
    </row>
    <row r="193" spans="1:7" x14ac:dyDescent="0.25">
      <c r="A193" s="154" t="s">
        <v>4456</v>
      </c>
      <c r="B193" t="s">
        <v>164</v>
      </c>
      <c r="C193" t="s">
        <v>165</v>
      </c>
      <c r="D193" s="13">
        <v>1260</v>
      </c>
      <c r="E193" s="31">
        <v>45092</v>
      </c>
      <c r="F193" s="31">
        <v>45217</v>
      </c>
      <c r="G193" t="s">
        <v>4455</v>
      </c>
    </row>
    <row r="194" spans="1:7" x14ac:dyDescent="0.25">
      <c r="A194" s="154" t="s">
        <v>4448</v>
      </c>
      <c r="B194" t="s">
        <v>748</v>
      </c>
      <c r="C194" t="s">
        <v>749</v>
      </c>
      <c r="D194" s="13">
        <v>2200</v>
      </c>
      <c r="E194" s="31">
        <v>45138</v>
      </c>
      <c r="F194" s="31">
        <v>45217</v>
      </c>
      <c r="G194" t="s">
        <v>4447</v>
      </c>
    </row>
    <row r="195" spans="1:7" x14ac:dyDescent="0.25">
      <c r="A195" s="154" t="s">
        <v>4404</v>
      </c>
      <c r="B195" t="s">
        <v>541</v>
      </c>
      <c r="C195" t="s">
        <v>540</v>
      </c>
      <c r="D195" s="13">
        <v>3500</v>
      </c>
      <c r="E195" s="31">
        <v>45100</v>
      </c>
      <c r="F195" s="31">
        <v>45217</v>
      </c>
      <c r="G195" t="s">
        <v>4403</v>
      </c>
    </row>
    <row r="196" spans="1:7" x14ac:dyDescent="0.25">
      <c r="A196" s="154" t="s">
        <v>4250</v>
      </c>
      <c r="B196" t="s">
        <v>748</v>
      </c>
      <c r="C196" t="s">
        <v>749</v>
      </c>
      <c r="D196" s="13">
        <v>300</v>
      </c>
      <c r="E196" s="31">
        <v>45138</v>
      </c>
      <c r="F196" s="31">
        <v>45217</v>
      </c>
      <c r="G196" t="s">
        <v>4249</v>
      </c>
    </row>
    <row r="197" spans="1:7" x14ac:dyDescent="0.25">
      <c r="A197" s="154" t="s">
        <v>4083</v>
      </c>
      <c r="B197" t="s">
        <v>4082</v>
      </c>
      <c r="C197" t="s">
        <v>4081</v>
      </c>
      <c r="D197" s="13">
        <v>240</v>
      </c>
      <c r="E197" s="31">
        <v>45190</v>
      </c>
      <c r="F197" s="31">
        <v>45217</v>
      </c>
      <c r="G197" t="s">
        <v>4080</v>
      </c>
    </row>
    <row r="198" spans="1:7" x14ac:dyDescent="0.25">
      <c r="A198" s="154" t="s">
        <v>3644</v>
      </c>
      <c r="B198" t="s">
        <v>604</v>
      </c>
      <c r="C198" t="s">
        <v>581</v>
      </c>
      <c r="D198" s="13">
        <v>500</v>
      </c>
      <c r="E198" s="31">
        <v>45197</v>
      </c>
      <c r="F198" s="31">
        <v>45217</v>
      </c>
      <c r="G198" t="s">
        <v>3643</v>
      </c>
    </row>
    <row r="199" spans="1:7" x14ac:dyDescent="0.25">
      <c r="A199" s="154" t="s">
        <v>3464</v>
      </c>
      <c r="B199" t="s">
        <v>700</v>
      </c>
      <c r="C199" t="s">
        <v>699</v>
      </c>
      <c r="D199" s="13">
        <v>1479</v>
      </c>
      <c r="E199" s="31">
        <v>45121</v>
      </c>
      <c r="F199" s="31">
        <v>45217</v>
      </c>
      <c r="G199" t="s">
        <v>3463</v>
      </c>
    </row>
    <row r="200" spans="1:7" x14ac:dyDescent="0.25">
      <c r="A200" s="154" t="s">
        <v>5725</v>
      </c>
      <c r="B200" t="s">
        <v>5339</v>
      </c>
      <c r="C200" t="s">
        <v>5338</v>
      </c>
      <c r="D200" s="13">
        <v>3780</v>
      </c>
      <c r="E200" s="31">
        <v>45175</v>
      </c>
      <c r="F200" s="31">
        <v>45218</v>
      </c>
      <c r="G200" t="s">
        <v>5337</v>
      </c>
    </row>
    <row r="201" spans="1:7" x14ac:dyDescent="0.25">
      <c r="A201" s="154" t="s">
        <v>5679</v>
      </c>
      <c r="B201" t="s">
        <v>5659</v>
      </c>
      <c r="C201" t="s">
        <v>5658</v>
      </c>
      <c r="D201" s="13">
        <v>700</v>
      </c>
      <c r="E201" s="31">
        <v>45148</v>
      </c>
      <c r="F201" s="31">
        <v>45218</v>
      </c>
      <c r="G201" t="s">
        <v>5657</v>
      </c>
    </row>
    <row r="202" spans="1:7" x14ac:dyDescent="0.25">
      <c r="A202" s="154" t="s">
        <v>5489</v>
      </c>
      <c r="B202" t="s">
        <v>373</v>
      </c>
      <c r="C202" t="s">
        <v>243</v>
      </c>
      <c r="D202" s="13">
        <v>8000</v>
      </c>
      <c r="E202" s="31">
        <v>45163</v>
      </c>
      <c r="F202" s="31">
        <v>45218</v>
      </c>
      <c r="G202" t="s">
        <v>5488</v>
      </c>
    </row>
    <row r="203" spans="1:7" x14ac:dyDescent="0.25">
      <c r="A203" s="154" t="s">
        <v>4522</v>
      </c>
      <c r="B203" t="s">
        <v>804</v>
      </c>
      <c r="C203" t="s">
        <v>114</v>
      </c>
      <c r="D203" s="13">
        <v>1734.9670000000001</v>
      </c>
      <c r="E203" s="31">
        <v>45148</v>
      </c>
      <c r="F203" s="31">
        <v>45218</v>
      </c>
      <c r="G203" t="s">
        <v>4521</v>
      </c>
    </row>
    <row r="204" spans="1:7" x14ac:dyDescent="0.25">
      <c r="A204" s="154" t="s">
        <v>3969</v>
      </c>
      <c r="B204" t="s">
        <v>171</v>
      </c>
      <c r="C204" t="s">
        <v>172</v>
      </c>
      <c r="D204" s="13">
        <v>1500</v>
      </c>
      <c r="E204" s="31">
        <v>45069</v>
      </c>
      <c r="F204" s="31">
        <v>45218</v>
      </c>
      <c r="G204" t="s">
        <v>3853</v>
      </c>
    </row>
    <row r="205" spans="1:7" x14ac:dyDescent="0.25">
      <c r="A205" s="154" t="s">
        <v>3910</v>
      </c>
      <c r="B205" t="s">
        <v>860</v>
      </c>
      <c r="C205" t="s">
        <v>859</v>
      </c>
      <c r="D205" s="13">
        <v>9735.893</v>
      </c>
      <c r="E205" s="31">
        <v>45134</v>
      </c>
      <c r="F205" s="31">
        <v>45218</v>
      </c>
      <c r="G205" t="s">
        <v>3909</v>
      </c>
    </row>
    <row r="206" spans="1:7" x14ac:dyDescent="0.25">
      <c r="A206" s="154" t="s">
        <v>3609</v>
      </c>
      <c r="B206" t="s">
        <v>625</v>
      </c>
      <c r="C206" t="s">
        <v>624</v>
      </c>
      <c r="D206" s="13">
        <v>566.07000000000005</v>
      </c>
      <c r="E206" s="31">
        <v>45132</v>
      </c>
      <c r="F206" s="31">
        <v>45218</v>
      </c>
      <c r="G206" t="s">
        <v>3608</v>
      </c>
    </row>
    <row r="207" spans="1:7" x14ac:dyDescent="0.25">
      <c r="A207" s="154" t="s">
        <v>3453</v>
      </c>
      <c r="B207" t="s">
        <v>3347</v>
      </c>
      <c r="C207" t="s">
        <v>3346</v>
      </c>
      <c r="D207" s="13">
        <v>2280</v>
      </c>
      <c r="E207" s="31">
        <v>45132</v>
      </c>
      <c r="F207" s="31">
        <v>45218</v>
      </c>
      <c r="G207" t="s">
        <v>3452</v>
      </c>
    </row>
    <row r="208" spans="1:7" x14ac:dyDescent="0.25">
      <c r="A208" s="154" t="s">
        <v>6112</v>
      </c>
      <c r="B208" t="s">
        <v>5659</v>
      </c>
      <c r="C208" t="s">
        <v>5658</v>
      </c>
      <c r="D208" s="13">
        <v>600</v>
      </c>
      <c r="E208" s="31">
        <v>45148</v>
      </c>
      <c r="F208" s="31">
        <v>45219</v>
      </c>
      <c r="G208" t="s">
        <v>5657</v>
      </c>
    </row>
    <row r="209" spans="1:7" x14ac:dyDescent="0.25">
      <c r="A209" s="154" t="s">
        <v>6025</v>
      </c>
      <c r="B209" t="s">
        <v>383</v>
      </c>
      <c r="C209" t="s">
        <v>116</v>
      </c>
      <c r="D209" s="13">
        <v>334.49799999999999</v>
      </c>
      <c r="E209" s="31">
        <v>45182</v>
      </c>
      <c r="F209" s="31">
        <v>45219</v>
      </c>
      <c r="G209" t="s">
        <v>6024</v>
      </c>
    </row>
    <row r="210" spans="1:7" x14ac:dyDescent="0.25">
      <c r="A210" s="154" t="s">
        <v>5996</v>
      </c>
      <c r="B210" t="s">
        <v>487</v>
      </c>
      <c r="C210" t="s">
        <v>486</v>
      </c>
      <c r="D210" s="13">
        <v>1183.895</v>
      </c>
      <c r="E210" s="31">
        <v>45134</v>
      </c>
      <c r="F210" s="31">
        <v>45219</v>
      </c>
      <c r="G210" t="s">
        <v>5995</v>
      </c>
    </row>
    <row r="211" spans="1:7" x14ac:dyDescent="0.25">
      <c r="A211" s="154" t="s">
        <v>5949</v>
      </c>
      <c r="B211" t="s">
        <v>306</v>
      </c>
      <c r="C211" t="s">
        <v>115</v>
      </c>
      <c r="D211" s="13">
        <v>2101.402</v>
      </c>
      <c r="E211" s="31">
        <v>45104</v>
      </c>
      <c r="F211" s="31">
        <v>45219</v>
      </c>
      <c r="G211" t="s">
        <v>5948</v>
      </c>
    </row>
    <row r="212" spans="1:7" x14ac:dyDescent="0.25">
      <c r="A212" s="154" t="s">
        <v>5911</v>
      </c>
      <c r="B212" t="s">
        <v>482</v>
      </c>
      <c r="C212" t="s">
        <v>107</v>
      </c>
      <c r="D212" s="13">
        <v>1176</v>
      </c>
      <c r="E212" s="31">
        <v>45104</v>
      </c>
      <c r="F212" s="31">
        <v>45219</v>
      </c>
      <c r="G212" t="s">
        <v>5910</v>
      </c>
    </row>
    <row r="213" spans="1:7" x14ac:dyDescent="0.25">
      <c r="A213" s="154" t="s">
        <v>5898</v>
      </c>
      <c r="B213" t="s">
        <v>5325</v>
      </c>
      <c r="C213" t="s">
        <v>5324</v>
      </c>
      <c r="D213" s="13">
        <v>330</v>
      </c>
      <c r="E213" s="31">
        <v>45169</v>
      </c>
      <c r="F213" s="31">
        <v>45219</v>
      </c>
      <c r="G213" t="s">
        <v>5323</v>
      </c>
    </row>
    <row r="214" spans="1:7" x14ac:dyDescent="0.25">
      <c r="A214" s="154" t="s">
        <v>5862</v>
      </c>
      <c r="B214" t="s">
        <v>598</v>
      </c>
      <c r="C214" t="s">
        <v>599</v>
      </c>
      <c r="D214" s="13">
        <v>1120</v>
      </c>
      <c r="E214" s="31">
        <v>45099</v>
      </c>
      <c r="F214" s="31">
        <v>45219</v>
      </c>
      <c r="G214" t="s">
        <v>5861</v>
      </c>
    </row>
    <row r="215" spans="1:7" x14ac:dyDescent="0.25">
      <c r="A215" s="154" t="s">
        <v>5808</v>
      </c>
      <c r="B215" t="s">
        <v>328</v>
      </c>
      <c r="C215" t="s">
        <v>147</v>
      </c>
      <c r="D215" s="13">
        <v>2566.58</v>
      </c>
      <c r="E215" s="31">
        <v>45121</v>
      </c>
      <c r="F215" s="31">
        <v>45219</v>
      </c>
      <c r="G215" t="s">
        <v>5807</v>
      </c>
    </row>
    <row r="216" spans="1:7" x14ac:dyDescent="0.25">
      <c r="A216" s="154" t="s">
        <v>5777</v>
      </c>
      <c r="B216" t="s">
        <v>284</v>
      </c>
      <c r="C216" t="s">
        <v>128</v>
      </c>
      <c r="D216" s="13">
        <v>872</v>
      </c>
      <c r="E216" s="31">
        <v>45070</v>
      </c>
      <c r="F216" s="31">
        <v>45219</v>
      </c>
      <c r="G216" t="s">
        <v>5776</v>
      </c>
    </row>
    <row r="217" spans="1:7" x14ac:dyDescent="0.25">
      <c r="A217" s="154" t="s">
        <v>5756</v>
      </c>
      <c r="B217" t="s">
        <v>5755</v>
      </c>
      <c r="C217" t="s">
        <v>5754</v>
      </c>
      <c r="D217" s="13">
        <v>3312.808</v>
      </c>
      <c r="E217" s="31">
        <v>45148</v>
      </c>
      <c r="F217" s="31">
        <v>45219</v>
      </c>
      <c r="G217" t="s">
        <v>5753</v>
      </c>
    </row>
    <row r="218" spans="1:7" x14ac:dyDescent="0.25">
      <c r="A218" s="154" t="s">
        <v>5582</v>
      </c>
      <c r="B218" t="s">
        <v>306</v>
      </c>
      <c r="C218" t="s">
        <v>115</v>
      </c>
      <c r="D218" s="13">
        <v>2332.2359999999999</v>
      </c>
      <c r="E218" s="31">
        <v>45140</v>
      </c>
      <c r="F218" s="31">
        <v>45219</v>
      </c>
      <c r="G218" t="s">
        <v>5581</v>
      </c>
    </row>
    <row r="219" spans="1:7" x14ac:dyDescent="0.25">
      <c r="A219" s="154" t="s">
        <v>5540</v>
      </c>
      <c r="B219" t="s">
        <v>330</v>
      </c>
      <c r="C219" t="s">
        <v>329</v>
      </c>
      <c r="D219" s="13">
        <v>1000</v>
      </c>
      <c r="E219" s="31">
        <v>45113</v>
      </c>
      <c r="F219" s="31">
        <v>45219</v>
      </c>
      <c r="G219" t="s">
        <v>5539</v>
      </c>
    </row>
    <row r="220" spans="1:7" x14ac:dyDescent="0.25">
      <c r="A220" s="154" t="s">
        <v>5334</v>
      </c>
      <c r="B220" t="s">
        <v>374</v>
      </c>
      <c r="C220" t="s">
        <v>339</v>
      </c>
      <c r="D220" s="13">
        <v>861.81200000000001</v>
      </c>
      <c r="E220" s="31">
        <v>45170</v>
      </c>
      <c r="F220" s="31">
        <v>45219</v>
      </c>
      <c r="G220" t="s">
        <v>5333</v>
      </c>
    </row>
    <row r="221" spans="1:7" x14ac:dyDescent="0.25">
      <c r="A221" s="154" t="s">
        <v>4961</v>
      </c>
      <c r="B221" t="s">
        <v>4960</v>
      </c>
      <c r="C221" t="s">
        <v>4959</v>
      </c>
      <c r="D221" s="13">
        <v>13000</v>
      </c>
      <c r="E221" s="31">
        <v>45194</v>
      </c>
      <c r="F221" s="31">
        <v>45219</v>
      </c>
      <c r="G221" t="s">
        <v>4958</v>
      </c>
    </row>
    <row r="222" spans="1:7" x14ac:dyDescent="0.25">
      <c r="A222" s="154" t="s">
        <v>4949</v>
      </c>
      <c r="B222" t="s">
        <v>4948</v>
      </c>
      <c r="C222" t="s">
        <v>4947</v>
      </c>
      <c r="D222" s="13">
        <v>197.27600000000001</v>
      </c>
      <c r="E222" s="31">
        <v>45191</v>
      </c>
      <c r="F222" s="31">
        <v>45219</v>
      </c>
      <c r="G222" t="s">
        <v>4946</v>
      </c>
    </row>
    <row r="223" spans="1:7" x14ac:dyDescent="0.25">
      <c r="A223" s="154" t="s">
        <v>4825</v>
      </c>
      <c r="B223" t="s">
        <v>899</v>
      </c>
      <c r="C223" t="s">
        <v>898</v>
      </c>
      <c r="D223" s="13">
        <v>2400</v>
      </c>
      <c r="E223" s="31">
        <v>45166</v>
      </c>
      <c r="F223" s="31">
        <v>45219</v>
      </c>
      <c r="G223" t="s">
        <v>4824</v>
      </c>
    </row>
    <row r="224" spans="1:7" x14ac:dyDescent="0.25">
      <c r="A224" s="154" t="s">
        <v>4791</v>
      </c>
      <c r="B224" t="s">
        <v>558</v>
      </c>
      <c r="C224" t="s">
        <v>557</v>
      </c>
      <c r="D224" s="13">
        <v>500</v>
      </c>
      <c r="E224" s="31">
        <v>45199</v>
      </c>
      <c r="F224" s="31">
        <v>45219</v>
      </c>
      <c r="G224" t="s">
        <v>4790</v>
      </c>
    </row>
    <row r="225" spans="1:7" x14ac:dyDescent="0.25">
      <c r="A225" s="154" t="s">
        <v>4731</v>
      </c>
      <c r="B225" t="s">
        <v>558</v>
      </c>
      <c r="C225" t="s">
        <v>557</v>
      </c>
      <c r="D225" s="13">
        <v>808</v>
      </c>
      <c r="E225" s="31">
        <v>45191</v>
      </c>
      <c r="F225" s="31">
        <v>45219</v>
      </c>
      <c r="G225" t="s">
        <v>4730</v>
      </c>
    </row>
    <row r="226" spans="1:7" x14ac:dyDescent="0.25">
      <c r="A226" s="154" t="s">
        <v>4462</v>
      </c>
      <c r="B226" t="s">
        <v>4461</v>
      </c>
      <c r="C226" t="s">
        <v>4460</v>
      </c>
      <c r="D226" s="13">
        <v>19636.147000000001</v>
      </c>
      <c r="E226" s="31">
        <v>45141</v>
      </c>
      <c r="F226" s="31">
        <v>45219</v>
      </c>
      <c r="G226" t="s">
        <v>4459</v>
      </c>
    </row>
    <row r="227" spans="1:7" x14ac:dyDescent="0.25">
      <c r="A227" s="154" t="s">
        <v>4446</v>
      </c>
      <c r="B227" t="s">
        <v>341</v>
      </c>
      <c r="C227" t="s">
        <v>340</v>
      </c>
      <c r="D227" s="13">
        <v>5000</v>
      </c>
      <c r="E227" s="31">
        <v>45133</v>
      </c>
      <c r="F227" s="31">
        <v>45219</v>
      </c>
      <c r="G227" t="s">
        <v>4445</v>
      </c>
    </row>
    <row r="228" spans="1:7" x14ac:dyDescent="0.25">
      <c r="A228" s="154" t="s">
        <v>4354</v>
      </c>
      <c r="B228" t="s">
        <v>4253</v>
      </c>
      <c r="C228" t="s">
        <v>4252</v>
      </c>
      <c r="D228" s="13">
        <v>2245.152</v>
      </c>
      <c r="E228" s="31">
        <v>45119</v>
      </c>
      <c r="F228" s="31">
        <v>45219</v>
      </c>
      <c r="G228" t="s">
        <v>4353</v>
      </c>
    </row>
    <row r="229" spans="1:7" x14ac:dyDescent="0.25">
      <c r="A229" s="154" t="s">
        <v>4276</v>
      </c>
      <c r="B229" t="s">
        <v>4253</v>
      </c>
      <c r="C229" t="s">
        <v>4252</v>
      </c>
      <c r="D229" s="13">
        <v>2000</v>
      </c>
      <c r="E229" s="31">
        <v>45084</v>
      </c>
      <c r="F229" s="31">
        <v>45219</v>
      </c>
      <c r="G229" t="s">
        <v>4275</v>
      </c>
    </row>
    <row r="230" spans="1:7" x14ac:dyDescent="0.25">
      <c r="A230" s="154" t="s">
        <v>4260</v>
      </c>
      <c r="B230" t="s">
        <v>119</v>
      </c>
      <c r="C230" t="s">
        <v>120</v>
      </c>
      <c r="D230" s="13">
        <v>3800</v>
      </c>
      <c r="E230" s="31">
        <v>45118</v>
      </c>
      <c r="F230" s="31">
        <v>45219</v>
      </c>
      <c r="G230" t="s">
        <v>4259</v>
      </c>
    </row>
    <row r="231" spans="1:7" x14ac:dyDescent="0.25">
      <c r="A231" s="154" t="s">
        <v>4224</v>
      </c>
      <c r="B231" t="s">
        <v>300</v>
      </c>
      <c r="C231" t="s">
        <v>299</v>
      </c>
      <c r="D231" s="13">
        <v>1735.1079999999999</v>
      </c>
      <c r="E231" s="31">
        <v>45150</v>
      </c>
      <c r="F231" s="31">
        <v>45219</v>
      </c>
      <c r="G231" t="s">
        <v>4223</v>
      </c>
    </row>
    <row r="232" spans="1:7" x14ac:dyDescent="0.25">
      <c r="A232" s="154" t="s">
        <v>4219</v>
      </c>
      <c r="B232" t="s">
        <v>819</v>
      </c>
      <c r="C232" t="s">
        <v>818</v>
      </c>
      <c r="D232" s="13">
        <v>2500</v>
      </c>
      <c r="E232" s="31">
        <v>45136</v>
      </c>
      <c r="F232" s="31">
        <v>45219</v>
      </c>
      <c r="G232" t="s">
        <v>4218</v>
      </c>
    </row>
    <row r="233" spans="1:7" x14ac:dyDescent="0.25">
      <c r="A233" s="154" t="s">
        <v>4191</v>
      </c>
      <c r="B233" t="s">
        <v>4190</v>
      </c>
      <c r="C233" t="s">
        <v>4189</v>
      </c>
      <c r="D233" s="13">
        <v>1000</v>
      </c>
      <c r="E233" s="31">
        <v>45202</v>
      </c>
      <c r="F233" s="31">
        <v>45219</v>
      </c>
      <c r="G233" t="s">
        <v>4188</v>
      </c>
    </row>
    <row r="234" spans="1:7" x14ac:dyDescent="0.25">
      <c r="A234" s="154" t="s">
        <v>4132</v>
      </c>
      <c r="B234" t="s">
        <v>302</v>
      </c>
      <c r="C234" t="s">
        <v>301</v>
      </c>
      <c r="D234" s="13">
        <v>962.70500000000004</v>
      </c>
      <c r="E234" s="31">
        <v>45098</v>
      </c>
      <c r="F234" s="31">
        <v>45219</v>
      </c>
      <c r="G234" t="s">
        <v>3717</v>
      </c>
    </row>
    <row r="235" spans="1:7" x14ac:dyDescent="0.25">
      <c r="A235" s="154" t="s">
        <v>4109</v>
      </c>
      <c r="B235" t="s">
        <v>1216</v>
      </c>
      <c r="C235" t="s">
        <v>1215</v>
      </c>
      <c r="D235" s="13">
        <v>1070</v>
      </c>
      <c r="E235" s="31">
        <v>45161</v>
      </c>
      <c r="F235" s="31">
        <v>45219</v>
      </c>
      <c r="G235" t="s">
        <v>4108</v>
      </c>
    </row>
    <row r="236" spans="1:7" x14ac:dyDescent="0.25">
      <c r="A236" s="154" t="s">
        <v>4051</v>
      </c>
      <c r="B236" t="s">
        <v>1149</v>
      </c>
      <c r="C236" t="s">
        <v>1150</v>
      </c>
      <c r="D236" s="13">
        <v>600</v>
      </c>
      <c r="E236" s="31">
        <v>45150</v>
      </c>
      <c r="F236" s="31">
        <v>45219</v>
      </c>
      <c r="G236" t="s">
        <v>4050</v>
      </c>
    </row>
    <row r="237" spans="1:7" x14ac:dyDescent="0.25">
      <c r="A237" s="154" t="s">
        <v>4004</v>
      </c>
      <c r="B237" t="s">
        <v>1115</v>
      </c>
      <c r="C237" t="s">
        <v>1116</v>
      </c>
      <c r="D237" s="13">
        <v>1285</v>
      </c>
      <c r="E237" s="31">
        <v>45103</v>
      </c>
      <c r="F237" s="31">
        <v>45219</v>
      </c>
      <c r="G237" t="s">
        <v>4003</v>
      </c>
    </row>
    <row r="238" spans="1:7" x14ac:dyDescent="0.25">
      <c r="A238" s="154" t="s">
        <v>3913</v>
      </c>
      <c r="B238" t="s">
        <v>319</v>
      </c>
      <c r="C238" t="s">
        <v>314</v>
      </c>
      <c r="D238" s="13">
        <v>2369.89</v>
      </c>
      <c r="E238" s="31">
        <v>45100</v>
      </c>
      <c r="F238" s="31">
        <v>45219</v>
      </c>
      <c r="G238" t="s">
        <v>3861</v>
      </c>
    </row>
    <row r="239" spans="1:7" x14ac:dyDescent="0.25">
      <c r="A239" s="154" t="s">
        <v>3886</v>
      </c>
      <c r="B239" t="s">
        <v>1135</v>
      </c>
      <c r="C239" t="s">
        <v>1136</v>
      </c>
      <c r="D239" s="13">
        <v>1940</v>
      </c>
      <c r="E239" s="31">
        <v>45173</v>
      </c>
      <c r="F239" s="31">
        <v>45219</v>
      </c>
      <c r="G239" t="s">
        <v>3885</v>
      </c>
    </row>
    <row r="240" spans="1:7" x14ac:dyDescent="0.25">
      <c r="A240" s="154" t="s">
        <v>3849</v>
      </c>
      <c r="B240" t="s">
        <v>499</v>
      </c>
      <c r="C240" t="s">
        <v>498</v>
      </c>
      <c r="D240" s="13">
        <v>2500</v>
      </c>
      <c r="E240" s="31">
        <v>45071</v>
      </c>
      <c r="F240" s="31">
        <v>45219</v>
      </c>
      <c r="G240" t="s">
        <v>3717</v>
      </c>
    </row>
    <row r="241" spans="1:7" x14ac:dyDescent="0.25">
      <c r="A241" s="154" t="s">
        <v>3669</v>
      </c>
      <c r="B241" t="s">
        <v>1169</v>
      </c>
      <c r="C241" t="s">
        <v>1170</v>
      </c>
      <c r="D241" s="13">
        <v>1730.8330000000001</v>
      </c>
      <c r="E241" s="31">
        <v>45176</v>
      </c>
      <c r="F241" s="31">
        <v>45219</v>
      </c>
      <c r="G241" t="s">
        <v>3668</v>
      </c>
    </row>
    <row r="242" spans="1:7" x14ac:dyDescent="0.25">
      <c r="A242" s="154" t="s">
        <v>3601</v>
      </c>
      <c r="B242" t="s">
        <v>729</v>
      </c>
      <c r="C242" t="s">
        <v>287</v>
      </c>
      <c r="D242" s="13">
        <v>1200</v>
      </c>
      <c r="E242" s="31">
        <v>45110</v>
      </c>
      <c r="F242" s="31">
        <v>45219</v>
      </c>
      <c r="G242" t="s">
        <v>3600</v>
      </c>
    </row>
    <row r="243" spans="1:7" x14ac:dyDescent="0.25">
      <c r="A243" s="154" t="s">
        <v>3569</v>
      </c>
      <c r="B243" t="s">
        <v>296</v>
      </c>
      <c r="C243" t="s">
        <v>287</v>
      </c>
      <c r="D243" s="13">
        <v>1200</v>
      </c>
      <c r="E243" s="31">
        <v>45110</v>
      </c>
      <c r="F243" s="31">
        <v>45219</v>
      </c>
      <c r="G243" t="s">
        <v>3568</v>
      </c>
    </row>
    <row r="244" spans="1:7" x14ac:dyDescent="0.25">
      <c r="A244" s="154" t="s">
        <v>3383</v>
      </c>
      <c r="B244" t="s">
        <v>3382</v>
      </c>
      <c r="C244" t="s">
        <v>3381</v>
      </c>
      <c r="D244" s="13">
        <v>1896.684</v>
      </c>
      <c r="E244" s="31">
        <v>45160</v>
      </c>
      <c r="F244" s="31">
        <v>45219</v>
      </c>
      <c r="G244" t="s">
        <v>3380</v>
      </c>
    </row>
    <row r="245" spans="1:7" x14ac:dyDescent="0.25">
      <c r="A245" s="154" t="s">
        <v>3377</v>
      </c>
      <c r="B245" t="s">
        <v>754</v>
      </c>
      <c r="C245" t="s">
        <v>192</v>
      </c>
      <c r="D245" s="13">
        <v>3470</v>
      </c>
      <c r="E245" s="31">
        <v>45136</v>
      </c>
      <c r="F245" s="31">
        <v>45219</v>
      </c>
      <c r="G245" t="s">
        <v>3376</v>
      </c>
    </row>
    <row r="246" spans="1:7" x14ac:dyDescent="0.25">
      <c r="A246" s="154" t="s">
        <v>3281</v>
      </c>
      <c r="B246" t="s">
        <v>994</v>
      </c>
      <c r="C246" t="s">
        <v>993</v>
      </c>
      <c r="D246" s="13">
        <v>337.43700000000001</v>
      </c>
      <c r="E246" s="31">
        <v>45147</v>
      </c>
      <c r="F246" s="31">
        <v>45219</v>
      </c>
      <c r="G246" t="s">
        <v>3280</v>
      </c>
    </row>
    <row r="247" spans="1:7" x14ac:dyDescent="0.25">
      <c r="A247" s="154" t="s">
        <v>3219</v>
      </c>
      <c r="B247" t="s">
        <v>399</v>
      </c>
      <c r="C247" t="s">
        <v>398</v>
      </c>
      <c r="D247" s="13">
        <v>4396</v>
      </c>
      <c r="E247" s="31">
        <v>45138</v>
      </c>
      <c r="F247" s="31">
        <v>45219</v>
      </c>
      <c r="G247" t="s">
        <v>3218</v>
      </c>
    </row>
    <row r="248" spans="1:7" x14ac:dyDescent="0.25">
      <c r="A248" s="154" t="s">
        <v>3171</v>
      </c>
      <c r="B248" t="s">
        <v>186</v>
      </c>
      <c r="C248" t="s">
        <v>187</v>
      </c>
      <c r="D248" s="13">
        <v>5000</v>
      </c>
      <c r="E248" s="31">
        <v>45138</v>
      </c>
      <c r="F248" s="31">
        <v>45219</v>
      </c>
      <c r="G248" t="s">
        <v>3170</v>
      </c>
    </row>
    <row r="249" spans="1:7" x14ac:dyDescent="0.25">
      <c r="A249" s="154" t="s">
        <v>3135</v>
      </c>
      <c r="B249" t="s">
        <v>925</v>
      </c>
      <c r="C249" t="s">
        <v>924</v>
      </c>
      <c r="D249" s="13">
        <v>2800</v>
      </c>
      <c r="E249" s="31">
        <v>45141</v>
      </c>
      <c r="F249" s="31">
        <v>45219</v>
      </c>
      <c r="G249" t="s">
        <v>3134</v>
      </c>
    </row>
    <row r="250" spans="1:7" x14ac:dyDescent="0.25">
      <c r="A250" s="154" t="s">
        <v>3119</v>
      </c>
      <c r="B250" t="s">
        <v>96</v>
      </c>
      <c r="C250" t="s">
        <v>97</v>
      </c>
      <c r="D250" s="13">
        <v>1400</v>
      </c>
      <c r="E250" s="31">
        <v>45127</v>
      </c>
      <c r="F250" s="31">
        <v>45219</v>
      </c>
      <c r="G250" t="s">
        <v>3118</v>
      </c>
    </row>
    <row r="251" spans="1:7" x14ac:dyDescent="0.25">
      <c r="A251" s="154" t="s">
        <v>3093</v>
      </c>
      <c r="B251" t="s">
        <v>554</v>
      </c>
      <c r="C251" t="s">
        <v>553</v>
      </c>
      <c r="D251" s="13">
        <v>7000</v>
      </c>
      <c r="E251" s="31">
        <v>45119</v>
      </c>
      <c r="F251" s="31">
        <v>45219</v>
      </c>
      <c r="G251" t="s">
        <v>3092</v>
      </c>
    </row>
    <row r="252" spans="1:7" x14ac:dyDescent="0.25">
      <c r="A252" s="154" t="s">
        <v>3089</v>
      </c>
      <c r="B252" t="s">
        <v>121</v>
      </c>
      <c r="C252" t="s">
        <v>122</v>
      </c>
      <c r="D252" s="13">
        <v>800</v>
      </c>
      <c r="E252" s="31">
        <v>45113</v>
      </c>
      <c r="F252" s="31">
        <v>45219</v>
      </c>
      <c r="G252" t="s">
        <v>3088</v>
      </c>
    </row>
    <row r="253" spans="1:7" x14ac:dyDescent="0.25">
      <c r="A253" s="154" t="s">
        <v>3048</v>
      </c>
      <c r="B253" t="s">
        <v>108</v>
      </c>
      <c r="C253" t="s">
        <v>109</v>
      </c>
      <c r="D253" s="13">
        <v>2758.4569999999999</v>
      </c>
      <c r="E253" s="31">
        <v>45107</v>
      </c>
      <c r="F253" s="31">
        <v>45219</v>
      </c>
      <c r="G253" t="s">
        <v>3047</v>
      </c>
    </row>
    <row r="254" spans="1:7" x14ac:dyDescent="0.25">
      <c r="A254" s="154" t="s">
        <v>2948</v>
      </c>
      <c r="B254" t="s">
        <v>155</v>
      </c>
      <c r="C254" t="s">
        <v>156</v>
      </c>
      <c r="D254" s="13">
        <v>740</v>
      </c>
      <c r="E254" s="31">
        <v>45134</v>
      </c>
      <c r="F254" s="31">
        <v>45219</v>
      </c>
      <c r="G254" t="s">
        <v>2947</v>
      </c>
    </row>
    <row r="255" spans="1:7" x14ac:dyDescent="0.25">
      <c r="A255" s="154" t="s">
        <v>2871</v>
      </c>
      <c r="B255" t="s">
        <v>2870</v>
      </c>
      <c r="C255" t="s">
        <v>2869</v>
      </c>
      <c r="D255" s="13">
        <v>1922.402</v>
      </c>
      <c r="E255" s="31">
        <v>45183</v>
      </c>
      <c r="F255" s="31">
        <v>45219</v>
      </c>
      <c r="G255" t="s">
        <v>2868</v>
      </c>
    </row>
    <row r="256" spans="1:7" x14ac:dyDescent="0.25">
      <c r="A256" s="154" t="s">
        <v>4737</v>
      </c>
      <c r="B256" t="s">
        <v>134</v>
      </c>
      <c r="C256" t="s">
        <v>135</v>
      </c>
      <c r="D256" s="13">
        <v>5000</v>
      </c>
      <c r="E256" s="31">
        <v>45163</v>
      </c>
      <c r="F256" s="31">
        <v>45220</v>
      </c>
      <c r="G256" t="s">
        <v>4736</v>
      </c>
    </row>
    <row r="257" spans="1:7" x14ac:dyDescent="0.25">
      <c r="A257" s="154" t="s">
        <v>4298</v>
      </c>
      <c r="B257" t="s">
        <v>136</v>
      </c>
      <c r="C257" t="s">
        <v>137</v>
      </c>
      <c r="D257" s="13">
        <v>700</v>
      </c>
      <c r="E257" s="31">
        <v>45108</v>
      </c>
      <c r="F257" s="31">
        <v>45220</v>
      </c>
      <c r="G257" t="s">
        <v>4297</v>
      </c>
    </row>
    <row r="258" spans="1:7" x14ac:dyDescent="0.25">
      <c r="A258" s="154" t="s">
        <v>4165</v>
      </c>
      <c r="B258" t="s">
        <v>3925</v>
      </c>
      <c r="C258" t="s">
        <v>3924</v>
      </c>
      <c r="D258" s="13">
        <v>5000</v>
      </c>
      <c r="E258" s="31">
        <v>45169</v>
      </c>
      <c r="F258" s="31">
        <v>45220</v>
      </c>
      <c r="G258" t="s">
        <v>4164</v>
      </c>
    </row>
    <row r="259" spans="1:7" x14ac:dyDescent="0.25">
      <c r="A259" s="154" t="s">
        <v>3618</v>
      </c>
      <c r="B259" t="s">
        <v>3562</v>
      </c>
      <c r="C259" t="s">
        <v>762</v>
      </c>
      <c r="D259" s="13">
        <v>1408.0409999999999</v>
      </c>
      <c r="E259" s="31">
        <v>45143</v>
      </c>
      <c r="F259" s="31">
        <v>45220</v>
      </c>
      <c r="G259" t="s">
        <v>3617</v>
      </c>
    </row>
    <row r="260" spans="1:7" x14ac:dyDescent="0.25">
      <c r="A260" s="154" t="s">
        <v>3201</v>
      </c>
      <c r="B260" t="s">
        <v>966</v>
      </c>
      <c r="C260" t="s">
        <v>965</v>
      </c>
      <c r="D260" s="13">
        <v>25047.690999999999</v>
      </c>
      <c r="E260" s="31">
        <v>45189</v>
      </c>
      <c r="F260" s="31">
        <v>45220</v>
      </c>
      <c r="G260" t="s">
        <v>3200</v>
      </c>
    </row>
    <row r="261" spans="1:7" x14ac:dyDescent="0.25">
      <c r="A261" s="154" t="s">
        <v>2884</v>
      </c>
      <c r="B261" t="s">
        <v>346</v>
      </c>
      <c r="C261" t="s">
        <v>345</v>
      </c>
      <c r="D261" s="13">
        <v>2780</v>
      </c>
      <c r="E261" s="31">
        <v>45136</v>
      </c>
      <c r="F261" s="31">
        <v>45220</v>
      </c>
      <c r="G261" t="s">
        <v>2883</v>
      </c>
    </row>
    <row r="262" spans="1:7" x14ac:dyDescent="0.25">
      <c r="A262" s="154" t="s">
        <v>6099</v>
      </c>
      <c r="B262" t="s">
        <v>367</v>
      </c>
      <c r="C262" t="s">
        <v>366</v>
      </c>
      <c r="D262" s="13">
        <v>1000</v>
      </c>
      <c r="E262" s="31">
        <v>45181</v>
      </c>
      <c r="F262" s="31">
        <v>45221</v>
      </c>
      <c r="G262" t="s">
        <v>6098</v>
      </c>
    </row>
    <row r="263" spans="1:7" x14ac:dyDescent="0.25">
      <c r="A263" s="154" t="s">
        <v>5811</v>
      </c>
      <c r="B263" t="s">
        <v>284</v>
      </c>
      <c r="C263" t="s">
        <v>128</v>
      </c>
      <c r="D263" s="13">
        <v>880</v>
      </c>
      <c r="E263" s="31">
        <v>45098</v>
      </c>
      <c r="F263" s="31">
        <v>45221</v>
      </c>
      <c r="G263" t="s">
        <v>5810</v>
      </c>
    </row>
    <row r="264" spans="1:7" x14ac:dyDescent="0.25">
      <c r="A264" s="154" t="s">
        <v>5798</v>
      </c>
      <c r="B264" t="s">
        <v>112</v>
      </c>
      <c r="C264" t="s">
        <v>113</v>
      </c>
      <c r="D264" s="13">
        <v>1157.086</v>
      </c>
      <c r="E264" s="31">
        <v>45104</v>
      </c>
      <c r="F264" s="31">
        <v>45221</v>
      </c>
      <c r="G264" t="s">
        <v>5682</v>
      </c>
    </row>
    <row r="265" spans="1:7" x14ac:dyDescent="0.25">
      <c r="A265" s="154" t="s">
        <v>4464</v>
      </c>
      <c r="B265" t="s">
        <v>193</v>
      </c>
      <c r="C265" t="s">
        <v>194</v>
      </c>
      <c r="D265" s="13">
        <v>7960.7060000000001</v>
      </c>
      <c r="E265" s="31">
        <v>45080</v>
      </c>
      <c r="F265" s="31">
        <v>45221</v>
      </c>
      <c r="G265" t="s">
        <v>4463</v>
      </c>
    </row>
    <row r="266" spans="1:7" x14ac:dyDescent="0.25">
      <c r="A266" s="154" t="s">
        <v>4410</v>
      </c>
      <c r="B266" t="s">
        <v>541</v>
      </c>
      <c r="C266" t="s">
        <v>540</v>
      </c>
      <c r="D266" s="13">
        <v>3500</v>
      </c>
      <c r="E266" s="31">
        <v>45100</v>
      </c>
      <c r="F266" s="31">
        <v>45221</v>
      </c>
      <c r="G266" t="s">
        <v>4409</v>
      </c>
    </row>
    <row r="267" spans="1:7" x14ac:dyDescent="0.25">
      <c r="A267" s="154" t="s">
        <v>6186</v>
      </c>
      <c r="B267" t="s">
        <v>487</v>
      </c>
      <c r="C267" t="s">
        <v>486</v>
      </c>
      <c r="D267" s="13">
        <v>1183.895</v>
      </c>
      <c r="E267" s="31">
        <v>45134</v>
      </c>
      <c r="F267" s="31">
        <v>45222</v>
      </c>
      <c r="G267" t="s">
        <v>5995</v>
      </c>
    </row>
    <row r="268" spans="1:7" x14ac:dyDescent="0.25">
      <c r="A268" s="154" t="s">
        <v>5688</v>
      </c>
      <c r="B268" t="s">
        <v>5560</v>
      </c>
      <c r="C268" t="s">
        <v>5559</v>
      </c>
      <c r="D268" s="13">
        <v>15271.032999999999</v>
      </c>
      <c r="E268" s="31">
        <v>45073</v>
      </c>
      <c r="F268" s="31">
        <v>45222</v>
      </c>
      <c r="G268" t="s">
        <v>5687</v>
      </c>
    </row>
    <row r="269" spans="1:7" x14ac:dyDescent="0.25">
      <c r="A269" s="154" t="s">
        <v>4757</v>
      </c>
      <c r="B269" t="s">
        <v>357</v>
      </c>
      <c r="C269" t="s">
        <v>356</v>
      </c>
      <c r="D269" s="13">
        <v>875</v>
      </c>
      <c r="E269" s="31">
        <v>45159</v>
      </c>
      <c r="F269" s="31">
        <v>45222</v>
      </c>
      <c r="G269" t="s">
        <v>4756</v>
      </c>
    </row>
    <row r="270" spans="1:7" x14ac:dyDescent="0.25">
      <c r="A270" s="154" t="s">
        <v>4331</v>
      </c>
      <c r="B270" t="s">
        <v>357</v>
      </c>
      <c r="C270" t="s">
        <v>356</v>
      </c>
      <c r="D270" s="13">
        <v>1404.75</v>
      </c>
      <c r="E270" s="31">
        <v>45124</v>
      </c>
      <c r="F270" s="31">
        <v>45222</v>
      </c>
      <c r="G270" t="s">
        <v>4330</v>
      </c>
    </row>
    <row r="271" spans="1:7" x14ac:dyDescent="0.25">
      <c r="A271" s="154" t="s">
        <v>3919</v>
      </c>
      <c r="B271" t="s">
        <v>1074</v>
      </c>
      <c r="C271" t="s">
        <v>1075</v>
      </c>
      <c r="D271" s="13">
        <v>2857.962</v>
      </c>
      <c r="E271" s="31">
        <v>45100</v>
      </c>
      <c r="F271" s="31">
        <v>45222</v>
      </c>
      <c r="G271" t="s">
        <v>3918</v>
      </c>
    </row>
    <row r="272" spans="1:7" x14ac:dyDescent="0.25">
      <c r="A272" s="154" t="s">
        <v>3110</v>
      </c>
      <c r="B272" t="s">
        <v>346</v>
      </c>
      <c r="C272" t="s">
        <v>345</v>
      </c>
      <c r="D272" s="13">
        <v>2335.306</v>
      </c>
      <c r="E272" s="31">
        <v>45197</v>
      </c>
      <c r="F272" s="31">
        <v>45222</v>
      </c>
      <c r="G272" t="s">
        <v>2883</v>
      </c>
    </row>
    <row r="273" spans="1:7" x14ac:dyDescent="0.25">
      <c r="A273" s="154" t="s">
        <v>5825</v>
      </c>
      <c r="B273" t="s">
        <v>5024</v>
      </c>
      <c r="C273" t="s">
        <v>5023</v>
      </c>
      <c r="D273" s="13">
        <v>1400</v>
      </c>
      <c r="E273" s="31">
        <v>45150</v>
      </c>
      <c r="F273" s="31">
        <v>45223</v>
      </c>
      <c r="G273" t="s">
        <v>5824</v>
      </c>
    </row>
    <row r="274" spans="1:7" x14ac:dyDescent="0.25">
      <c r="A274" s="154" t="s">
        <v>5815</v>
      </c>
      <c r="B274" t="s">
        <v>284</v>
      </c>
      <c r="C274" t="s">
        <v>128</v>
      </c>
      <c r="D274" s="13">
        <v>875</v>
      </c>
      <c r="E274" s="31">
        <v>45098</v>
      </c>
      <c r="F274" s="31">
        <v>45223</v>
      </c>
      <c r="G274" t="s">
        <v>5814</v>
      </c>
    </row>
    <row r="275" spans="1:7" x14ac:dyDescent="0.25">
      <c r="A275" s="154" t="s">
        <v>5487</v>
      </c>
      <c r="B275" t="s">
        <v>373</v>
      </c>
      <c r="C275" t="s">
        <v>243</v>
      </c>
      <c r="D275" s="13">
        <v>8000</v>
      </c>
      <c r="E275" s="31">
        <v>45163</v>
      </c>
      <c r="F275" s="31">
        <v>45223</v>
      </c>
      <c r="G275" t="s">
        <v>5486</v>
      </c>
    </row>
    <row r="276" spans="1:7" x14ac:dyDescent="0.25">
      <c r="A276" s="154" t="s">
        <v>4380</v>
      </c>
      <c r="B276" t="s">
        <v>430</v>
      </c>
      <c r="C276" t="s">
        <v>429</v>
      </c>
      <c r="D276" s="13">
        <v>1091</v>
      </c>
      <c r="E276" s="31">
        <v>45129</v>
      </c>
      <c r="F276" s="31">
        <v>45223</v>
      </c>
      <c r="G276" t="s">
        <v>4379</v>
      </c>
    </row>
    <row r="277" spans="1:7" x14ac:dyDescent="0.25">
      <c r="A277" s="154" t="s">
        <v>4031</v>
      </c>
      <c r="B277" t="s">
        <v>494</v>
      </c>
      <c r="C277" t="s">
        <v>493</v>
      </c>
      <c r="D277" s="13">
        <v>15000</v>
      </c>
      <c r="E277" s="31">
        <v>45045</v>
      </c>
      <c r="F277" s="31">
        <v>45223</v>
      </c>
      <c r="G277" t="s">
        <v>4030</v>
      </c>
    </row>
    <row r="278" spans="1:7" x14ac:dyDescent="0.25">
      <c r="A278" s="154" t="s">
        <v>3997</v>
      </c>
      <c r="B278" t="s">
        <v>432</v>
      </c>
      <c r="C278" t="s">
        <v>431</v>
      </c>
      <c r="D278" s="13">
        <v>2150</v>
      </c>
      <c r="E278" s="31">
        <v>45119</v>
      </c>
      <c r="F278" s="31">
        <v>45223</v>
      </c>
      <c r="G278" t="s">
        <v>3996</v>
      </c>
    </row>
    <row r="279" spans="1:7" x14ac:dyDescent="0.25">
      <c r="A279" s="154" t="s">
        <v>3971</v>
      </c>
      <c r="B279" t="s">
        <v>171</v>
      </c>
      <c r="C279" t="s">
        <v>172</v>
      </c>
      <c r="D279" s="13">
        <v>1500</v>
      </c>
      <c r="E279" s="31">
        <v>45069</v>
      </c>
      <c r="F279" s="31">
        <v>45223</v>
      </c>
      <c r="G279" t="s">
        <v>3853</v>
      </c>
    </row>
    <row r="280" spans="1:7" x14ac:dyDescent="0.25">
      <c r="A280" s="154" t="s">
        <v>3902</v>
      </c>
      <c r="B280" t="s">
        <v>289</v>
      </c>
      <c r="C280" t="s">
        <v>291</v>
      </c>
      <c r="D280" s="13">
        <v>1800</v>
      </c>
      <c r="E280" s="31">
        <v>45044</v>
      </c>
      <c r="F280" s="31">
        <v>45223</v>
      </c>
      <c r="G280" t="s">
        <v>3901</v>
      </c>
    </row>
    <row r="281" spans="1:7" x14ac:dyDescent="0.25">
      <c r="A281" s="154" t="s">
        <v>3656</v>
      </c>
      <c r="B281" t="s">
        <v>1158</v>
      </c>
      <c r="C281" t="s">
        <v>290</v>
      </c>
      <c r="D281" s="13">
        <v>1218.21</v>
      </c>
      <c r="E281" s="31">
        <v>45127</v>
      </c>
      <c r="F281" s="31">
        <v>45223</v>
      </c>
      <c r="G281" t="s">
        <v>3655</v>
      </c>
    </row>
    <row r="282" spans="1:7" x14ac:dyDescent="0.25">
      <c r="A282" s="154" t="s">
        <v>3519</v>
      </c>
      <c r="B282" t="s">
        <v>625</v>
      </c>
      <c r="C282" t="s">
        <v>624</v>
      </c>
      <c r="D282" s="13">
        <v>566.07000000000005</v>
      </c>
      <c r="E282" s="31">
        <v>45132</v>
      </c>
      <c r="F282" s="31">
        <v>45223</v>
      </c>
      <c r="G282" t="s">
        <v>3518</v>
      </c>
    </row>
    <row r="283" spans="1:7" x14ac:dyDescent="0.25">
      <c r="A283" s="154" t="s">
        <v>3302</v>
      </c>
      <c r="B283" t="s">
        <v>382</v>
      </c>
      <c r="C283" t="s">
        <v>381</v>
      </c>
      <c r="D283" s="13">
        <v>1100</v>
      </c>
      <c r="E283" s="31">
        <v>45166</v>
      </c>
      <c r="F283" s="31">
        <v>45223</v>
      </c>
      <c r="G283" t="s">
        <v>3301</v>
      </c>
    </row>
    <row r="284" spans="1:7" x14ac:dyDescent="0.25">
      <c r="A284" s="154" t="s">
        <v>2966</v>
      </c>
      <c r="B284" t="s">
        <v>2892</v>
      </c>
      <c r="C284" t="s">
        <v>2891</v>
      </c>
      <c r="D284" s="13">
        <v>790</v>
      </c>
      <c r="E284" s="31">
        <v>45134</v>
      </c>
      <c r="F284" s="31">
        <v>45223</v>
      </c>
      <c r="G284" t="s">
        <v>2965</v>
      </c>
    </row>
    <row r="285" spans="1:7" x14ac:dyDescent="0.25">
      <c r="A285" s="154" t="s">
        <v>6176</v>
      </c>
      <c r="B285" t="s">
        <v>786</v>
      </c>
      <c r="C285" t="s">
        <v>785</v>
      </c>
      <c r="D285" s="13">
        <v>5110.2659999999996</v>
      </c>
      <c r="E285" s="31">
        <v>45114</v>
      </c>
      <c r="F285" s="31">
        <v>45224</v>
      </c>
      <c r="G285" t="s">
        <v>5301</v>
      </c>
    </row>
    <row r="286" spans="1:7" x14ac:dyDescent="0.25">
      <c r="A286" s="154" t="s">
        <v>6134</v>
      </c>
      <c r="B286" t="s">
        <v>5339</v>
      </c>
      <c r="C286" t="s">
        <v>5338</v>
      </c>
      <c r="D286" s="13">
        <v>2730</v>
      </c>
      <c r="E286" s="31">
        <v>45175</v>
      </c>
      <c r="F286" s="31">
        <v>45224</v>
      </c>
      <c r="G286" t="s">
        <v>5337</v>
      </c>
    </row>
    <row r="287" spans="1:7" x14ac:dyDescent="0.25">
      <c r="A287" s="154" t="s">
        <v>6125</v>
      </c>
      <c r="B287" t="s">
        <v>888</v>
      </c>
      <c r="C287" t="s">
        <v>887</v>
      </c>
      <c r="D287" s="13">
        <v>1300</v>
      </c>
      <c r="E287" s="31">
        <v>45142</v>
      </c>
      <c r="F287" s="31">
        <v>45224</v>
      </c>
      <c r="G287" t="s">
        <v>6124</v>
      </c>
    </row>
    <row r="288" spans="1:7" x14ac:dyDescent="0.25">
      <c r="A288" s="154" t="s">
        <v>6097</v>
      </c>
      <c r="B288" t="s">
        <v>309</v>
      </c>
      <c r="C288" t="s">
        <v>267</v>
      </c>
      <c r="D288" s="13">
        <v>2282.5</v>
      </c>
      <c r="E288" s="31">
        <v>45135</v>
      </c>
      <c r="F288" s="31">
        <v>45224</v>
      </c>
      <c r="G288" t="s">
        <v>6096</v>
      </c>
    </row>
    <row r="289" spans="1:7" x14ac:dyDescent="0.25">
      <c r="A289" s="154" t="s">
        <v>6045</v>
      </c>
      <c r="B289" t="s">
        <v>738</v>
      </c>
      <c r="C289" t="s">
        <v>737</v>
      </c>
      <c r="D289" s="13">
        <v>2367.8420000000001</v>
      </c>
      <c r="E289" s="31">
        <v>45127</v>
      </c>
      <c r="F289" s="31">
        <v>45224</v>
      </c>
      <c r="G289" t="s">
        <v>6044</v>
      </c>
    </row>
    <row r="290" spans="1:7" x14ac:dyDescent="0.25">
      <c r="A290" s="154" t="s">
        <v>6031</v>
      </c>
      <c r="B290" t="s">
        <v>757</v>
      </c>
      <c r="C290" t="s">
        <v>756</v>
      </c>
      <c r="D290" s="13">
        <v>4950.2669999999998</v>
      </c>
      <c r="E290" s="31">
        <v>45135</v>
      </c>
      <c r="F290" s="31">
        <v>45224</v>
      </c>
      <c r="G290" t="s">
        <v>6030</v>
      </c>
    </row>
    <row r="291" spans="1:7" x14ac:dyDescent="0.25">
      <c r="A291" s="154" t="s">
        <v>5796</v>
      </c>
      <c r="B291" t="s">
        <v>112</v>
      </c>
      <c r="C291" t="s">
        <v>113</v>
      </c>
      <c r="D291" s="13">
        <v>1157.086</v>
      </c>
      <c r="E291" s="31">
        <v>45104</v>
      </c>
      <c r="F291" s="31">
        <v>45224</v>
      </c>
      <c r="G291" t="s">
        <v>5682</v>
      </c>
    </row>
    <row r="292" spans="1:7" x14ac:dyDescent="0.25">
      <c r="A292" s="154" t="s">
        <v>5790</v>
      </c>
      <c r="B292" t="s">
        <v>951</v>
      </c>
      <c r="C292" t="s">
        <v>950</v>
      </c>
      <c r="D292" s="13">
        <v>500</v>
      </c>
      <c r="E292" s="31">
        <v>45159</v>
      </c>
      <c r="F292" s="31">
        <v>45224</v>
      </c>
      <c r="G292" t="s">
        <v>4943</v>
      </c>
    </row>
    <row r="293" spans="1:7" x14ac:dyDescent="0.25">
      <c r="A293" s="154" t="s">
        <v>5744</v>
      </c>
      <c r="B293" t="s">
        <v>808</v>
      </c>
      <c r="C293" t="s">
        <v>807</v>
      </c>
      <c r="D293" s="13">
        <v>1176.816</v>
      </c>
      <c r="E293" s="31">
        <v>45140</v>
      </c>
      <c r="F293" s="31">
        <v>45224</v>
      </c>
      <c r="G293" t="s">
        <v>5743</v>
      </c>
    </row>
    <row r="294" spans="1:7" x14ac:dyDescent="0.25">
      <c r="A294" s="154" t="s">
        <v>5742</v>
      </c>
      <c r="B294" t="s">
        <v>542</v>
      </c>
      <c r="C294" t="s">
        <v>200</v>
      </c>
      <c r="D294" s="13">
        <v>849.62</v>
      </c>
      <c r="E294" s="31">
        <v>45169</v>
      </c>
      <c r="F294" s="31">
        <v>45224</v>
      </c>
      <c r="G294" t="s">
        <v>5073</v>
      </c>
    </row>
    <row r="295" spans="1:7" x14ac:dyDescent="0.25">
      <c r="A295" s="154" t="s">
        <v>5655</v>
      </c>
      <c r="B295" t="s">
        <v>753</v>
      </c>
      <c r="C295" t="s">
        <v>902</v>
      </c>
      <c r="D295" s="13">
        <v>2000</v>
      </c>
      <c r="E295" s="31">
        <v>45149</v>
      </c>
      <c r="F295" s="31">
        <v>45224</v>
      </c>
      <c r="G295" t="s">
        <v>5654</v>
      </c>
    </row>
    <row r="296" spans="1:7" x14ac:dyDescent="0.25">
      <c r="A296" s="154" t="s">
        <v>4857</v>
      </c>
      <c r="B296" t="s">
        <v>117</v>
      </c>
      <c r="C296" t="s">
        <v>118</v>
      </c>
      <c r="D296" s="13">
        <v>679</v>
      </c>
      <c r="E296" s="31">
        <v>45135</v>
      </c>
      <c r="F296" s="31">
        <v>45224</v>
      </c>
      <c r="G296" t="s">
        <v>4856</v>
      </c>
    </row>
    <row r="297" spans="1:7" x14ac:dyDescent="0.25">
      <c r="A297" s="154" t="s">
        <v>4819</v>
      </c>
      <c r="B297" t="s">
        <v>558</v>
      </c>
      <c r="C297" t="s">
        <v>557</v>
      </c>
      <c r="D297" s="13">
        <v>500</v>
      </c>
      <c r="E297" s="31">
        <v>45205</v>
      </c>
      <c r="F297" s="31">
        <v>45224</v>
      </c>
      <c r="G297" t="s">
        <v>4818</v>
      </c>
    </row>
    <row r="298" spans="1:7" x14ac:dyDescent="0.25">
      <c r="A298" s="154" t="s">
        <v>4570</v>
      </c>
      <c r="B298" t="s">
        <v>4513</v>
      </c>
      <c r="C298" t="s">
        <v>4512</v>
      </c>
      <c r="D298" s="13">
        <v>1899</v>
      </c>
      <c r="E298" s="31">
        <v>45184</v>
      </c>
      <c r="F298" s="31">
        <v>45224</v>
      </c>
      <c r="G298" t="s">
        <v>4569</v>
      </c>
    </row>
    <row r="299" spans="1:7" x14ac:dyDescent="0.25">
      <c r="A299" s="154" t="s">
        <v>4458</v>
      </c>
      <c r="B299" t="s">
        <v>4253</v>
      </c>
      <c r="C299" t="s">
        <v>4252</v>
      </c>
      <c r="D299" s="13">
        <v>1351.854</v>
      </c>
      <c r="E299" s="31">
        <v>45090</v>
      </c>
      <c r="F299" s="31">
        <v>45224</v>
      </c>
      <c r="G299" t="s">
        <v>4457</v>
      </c>
    </row>
    <row r="300" spans="1:7" x14ac:dyDescent="0.25">
      <c r="A300" s="154" t="s">
        <v>4452</v>
      </c>
      <c r="B300" t="s">
        <v>240</v>
      </c>
      <c r="C300" t="s">
        <v>179</v>
      </c>
      <c r="D300" s="13">
        <v>163.797</v>
      </c>
      <c r="E300" s="31">
        <v>45138</v>
      </c>
      <c r="F300" s="31">
        <v>45224</v>
      </c>
      <c r="G300" t="s">
        <v>4451</v>
      </c>
    </row>
    <row r="301" spans="1:7" x14ac:dyDescent="0.25">
      <c r="A301" s="154" t="s">
        <v>4432</v>
      </c>
      <c r="B301" t="s">
        <v>136</v>
      </c>
      <c r="C301" t="s">
        <v>137</v>
      </c>
      <c r="D301" s="13">
        <v>850</v>
      </c>
      <c r="E301" s="31">
        <v>45139</v>
      </c>
      <c r="F301" s="31">
        <v>45224</v>
      </c>
      <c r="G301" t="s">
        <v>4431</v>
      </c>
    </row>
    <row r="302" spans="1:7" x14ac:dyDescent="0.25">
      <c r="A302" s="154" t="s">
        <v>4364</v>
      </c>
      <c r="B302" t="s">
        <v>169</v>
      </c>
      <c r="C302" t="s">
        <v>170</v>
      </c>
      <c r="D302" s="13">
        <v>4250</v>
      </c>
      <c r="E302" s="31">
        <v>45149</v>
      </c>
      <c r="F302" s="31">
        <v>45224</v>
      </c>
      <c r="G302" t="s">
        <v>4363</v>
      </c>
    </row>
    <row r="303" spans="1:7" x14ac:dyDescent="0.25">
      <c r="A303" s="154" t="s">
        <v>4346</v>
      </c>
      <c r="B303" t="s">
        <v>748</v>
      </c>
      <c r="C303" t="s">
        <v>749</v>
      </c>
      <c r="D303" s="13">
        <v>2200</v>
      </c>
      <c r="E303" s="31">
        <v>45138</v>
      </c>
      <c r="F303" s="31">
        <v>45224</v>
      </c>
      <c r="G303" t="s">
        <v>4345</v>
      </c>
    </row>
    <row r="304" spans="1:7" x14ac:dyDescent="0.25">
      <c r="A304" s="154" t="s">
        <v>4308</v>
      </c>
      <c r="B304" t="s">
        <v>184</v>
      </c>
      <c r="C304" t="s">
        <v>185</v>
      </c>
      <c r="D304" s="13">
        <v>3000</v>
      </c>
      <c r="E304" s="31">
        <v>45138</v>
      </c>
      <c r="F304" s="31">
        <v>45224</v>
      </c>
      <c r="G304" t="s">
        <v>4307</v>
      </c>
    </row>
    <row r="305" spans="1:7" x14ac:dyDescent="0.25">
      <c r="A305" s="154" t="s">
        <v>4306</v>
      </c>
      <c r="B305" t="s">
        <v>119</v>
      </c>
      <c r="C305" t="s">
        <v>120</v>
      </c>
      <c r="D305" s="13">
        <v>3800</v>
      </c>
      <c r="E305" s="31">
        <v>45118</v>
      </c>
      <c r="F305" s="31">
        <v>45224</v>
      </c>
      <c r="G305" t="s">
        <v>4305</v>
      </c>
    </row>
    <row r="306" spans="1:7" x14ac:dyDescent="0.25">
      <c r="A306" s="154" t="s">
        <v>4274</v>
      </c>
      <c r="B306" t="s">
        <v>558</v>
      </c>
      <c r="C306" t="s">
        <v>557</v>
      </c>
      <c r="D306" s="13">
        <v>2200</v>
      </c>
      <c r="E306" s="31">
        <v>45121</v>
      </c>
      <c r="F306" s="31">
        <v>45224</v>
      </c>
      <c r="G306" t="s">
        <v>4273</v>
      </c>
    </row>
    <row r="307" spans="1:7" x14ac:dyDescent="0.25">
      <c r="A307" s="154" t="s">
        <v>4193</v>
      </c>
      <c r="B307" t="s">
        <v>499</v>
      </c>
      <c r="C307" t="s">
        <v>498</v>
      </c>
      <c r="D307" s="13">
        <v>2500</v>
      </c>
      <c r="E307" s="31">
        <v>45071</v>
      </c>
      <c r="F307" s="31">
        <v>45224</v>
      </c>
      <c r="G307" t="s">
        <v>3717</v>
      </c>
    </row>
    <row r="308" spans="1:7" x14ac:dyDescent="0.25">
      <c r="A308" s="154" t="s">
        <v>4129</v>
      </c>
      <c r="B308" t="s">
        <v>302</v>
      </c>
      <c r="C308" t="s">
        <v>301</v>
      </c>
      <c r="D308" s="13">
        <v>962.70500000000004</v>
      </c>
      <c r="E308" s="31">
        <v>45098</v>
      </c>
      <c r="F308" s="31">
        <v>45224</v>
      </c>
      <c r="G308" t="s">
        <v>3717</v>
      </c>
    </row>
    <row r="309" spans="1:7" x14ac:dyDescent="0.25">
      <c r="A309" s="154" t="s">
        <v>4093</v>
      </c>
      <c r="B309" t="s">
        <v>980</v>
      </c>
      <c r="C309" t="s">
        <v>979</v>
      </c>
      <c r="D309" s="13">
        <v>2000</v>
      </c>
      <c r="E309" s="31">
        <v>45190</v>
      </c>
      <c r="F309" s="31">
        <v>45224</v>
      </c>
      <c r="G309" t="s">
        <v>4092</v>
      </c>
    </row>
    <row r="310" spans="1:7" x14ac:dyDescent="0.25">
      <c r="A310" s="154" t="s">
        <v>3531</v>
      </c>
      <c r="B310" t="s">
        <v>296</v>
      </c>
      <c r="C310" t="s">
        <v>287</v>
      </c>
      <c r="D310" s="13">
        <v>1200</v>
      </c>
      <c r="E310" s="31">
        <v>45110</v>
      </c>
      <c r="F310" s="31">
        <v>45224</v>
      </c>
      <c r="G310" t="s">
        <v>3530</v>
      </c>
    </row>
    <row r="311" spans="1:7" x14ac:dyDescent="0.25">
      <c r="A311" s="154" t="s">
        <v>3475</v>
      </c>
      <c r="B311" t="s">
        <v>296</v>
      </c>
      <c r="C311" t="s">
        <v>287</v>
      </c>
      <c r="D311" s="13">
        <v>1200</v>
      </c>
      <c r="E311" s="31">
        <v>45110</v>
      </c>
      <c r="F311" s="31">
        <v>45224</v>
      </c>
      <c r="G311" t="s">
        <v>3474</v>
      </c>
    </row>
    <row r="312" spans="1:7" x14ac:dyDescent="0.25">
      <c r="A312" s="154" t="s">
        <v>3344</v>
      </c>
      <c r="B312" t="s">
        <v>3343</v>
      </c>
      <c r="C312" t="s">
        <v>3342</v>
      </c>
      <c r="D312" s="13">
        <v>4000</v>
      </c>
      <c r="E312" s="31">
        <v>45152</v>
      </c>
      <c r="F312" s="31">
        <v>45224</v>
      </c>
      <c r="G312" t="s">
        <v>3341</v>
      </c>
    </row>
    <row r="313" spans="1:7" x14ac:dyDescent="0.25">
      <c r="A313" s="154" t="s">
        <v>2921</v>
      </c>
      <c r="B313" t="s">
        <v>958</v>
      </c>
      <c r="C313" t="s">
        <v>957</v>
      </c>
      <c r="D313" s="13">
        <v>736.41</v>
      </c>
      <c r="E313" s="31">
        <v>45168</v>
      </c>
      <c r="F313" s="31">
        <v>45224</v>
      </c>
      <c r="G313" t="s">
        <v>2920</v>
      </c>
    </row>
    <row r="314" spans="1:7" x14ac:dyDescent="0.25">
      <c r="A314" s="154" t="s">
        <v>2899</v>
      </c>
      <c r="B314" t="s">
        <v>108</v>
      </c>
      <c r="C314" t="s">
        <v>109</v>
      </c>
      <c r="D314" s="13">
        <v>1945</v>
      </c>
      <c r="E314" s="31">
        <v>45162</v>
      </c>
      <c r="F314" s="31">
        <v>45224</v>
      </c>
      <c r="G314" t="s">
        <v>2898</v>
      </c>
    </row>
    <row r="315" spans="1:7" x14ac:dyDescent="0.25">
      <c r="A315" s="154" t="s">
        <v>2865</v>
      </c>
      <c r="B315" t="s">
        <v>648</v>
      </c>
      <c r="C315" t="s">
        <v>647</v>
      </c>
      <c r="D315" s="13">
        <v>2153.52</v>
      </c>
      <c r="E315" s="31">
        <v>45159</v>
      </c>
      <c r="F315" s="31">
        <v>45224</v>
      </c>
      <c r="G315" t="s">
        <v>2864</v>
      </c>
    </row>
    <row r="316" spans="1:7" x14ac:dyDescent="0.25">
      <c r="A316" s="154" t="s">
        <v>6076</v>
      </c>
      <c r="B316" t="s">
        <v>5209</v>
      </c>
      <c r="C316" t="s">
        <v>5208</v>
      </c>
      <c r="D316" s="13">
        <v>1846.2539999999999</v>
      </c>
      <c r="E316" s="31">
        <v>45188</v>
      </c>
      <c r="F316" s="31">
        <v>45225</v>
      </c>
      <c r="G316" t="s">
        <v>6075</v>
      </c>
    </row>
    <row r="317" spans="1:7" x14ac:dyDescent="0.25">
      <c r="A317" s="154" t="s">
        <v>5827</v>
      </c>
      <c r="B317" t="s">
        <v>284</v>
      </c>
      <c r="C317" t="s">
        <v>128</v>
      </c>
      <c r="D317" s="13">
        <v>870</v>
      </c>
      <c r="E317" s="31">
        <v>45098</v>
      </c>
      <c r="F317" s="31">
        <v>45225</v>
      </c>
      <c r="G317" t="s">
        <v>5826</v>
      </c>
    </row>
    <row r="318" spans="1:7" x14ac:dyDescent="0.25">
      <c r="A318" s="154" t="s">
        <v>5733</v>
      </c>
      <c r="B318" t="s">
        <v>318</v>
      </c>
      <c r="C318" t="s">
        <v>144</v>
      </c>
      <c r="D318" s="13">
        <v>1000</v>
      </c>
      <c r="E318" s="31">
        <v>45120</v>
      </c>
      <c r="F318" s="31">
        <v>45225</v>
      </c>
      <c r="G318" t="s">
        <v>5732</v>
      </c>
    </row>
    <row r="319" spans="1:7" x14ac:dyDescent="0.25">
      <c r="A319" s="154" t="s">
        <v>5686</v>
      </c>
      <c r="B319" t="s">
        <v>5685</v>
      </c>
      <c r="C319" t="s">
        <v>528</v>
      </c>
      <c r="D319" s="13">
        <v>1865.0740000000001</v>
      </c>
      <c r="E319" s="31">
        <v>45169</v>
      </c>
      <c r="F319" s="31">
        <v>45225</v>
      </c>
      <c r="G319" t="s">
        <v>5684</v>
      </c>
    </row>
    <row r="320" spans="1:7" x14ac:dyDescent="0.25">
      <c r="A320" s="154" t="s">
        <v>4089</v>
      </c>
      <c r="B320" t="s">
        <v>713</v>
      </c>
      <c r="C320" t="s">
        <v>712</v>
      </c>
      <c r="D320" s="13">
        <v>721.01900000000001</v>
      </c>
      <c r="E320" s="31">
        <v>45136</v>
      </c>
      <c r="F320" s="31">
        <v>45225</v>
      </c>
      <c r="G320" t="s">
        <v>4088</v>
      </c>
    </row>
    <row r="321" spans="1:7" x14ac:dyDescent="0.25">
      <c r="A321" s="154" t="s">
        <v>3358</v>
      </c>
      <c r="B321" t="s">
        <v>3347</v>
      </c>
      <c r="C321" t="s">
        <v>3346</v>
      </c>
      <c r="D321" s="13">
        <v>2350</v>
      </c>
      <c r="E321" s="31">
        <v>45160</v>
      </c>
      <c r="F321" s="31">
        <v>45225</v>
      </c>
      <c r="G321" t="s">
        <v>3357</v>
      </c>
    </row>
    <row r="322" spans="1:7" x14ac:dyDescent="0.25">
      <c r="A322" s="154" t="s">
        <v>6029</v>
      </c>
      <c r="B322" t="s">
        <v>487</v>
      </c>
      <c r="C322" t="s">
        <v>486</v>
      </c>
      <c r="D322" s="13">
        <v>1183.895</v>
      </c>
      <c r="E322" s="31">
        <v>45134</v>
      </c>
      <c r="F322" s="31">
        <v>45226</v>
      </c>
      <c r="G322" t="s">
        <v>5995</v>
      </c>
    </row>
    <row r="323" spans="1:7" x14ac:dyDescent="0.25">
      <c r="A323" s="154" t="s">
        <v>5704</v>
      </c>
      <c r="B323" t="s">
        <v>367</v>
      </c>
      <c r="C323" t="s">
        <v>366</v>
      </c>
      <c r="D323" s="13">
        <v>766.077</v>
      </c>
      <c r="E323" s="31">
        <v>45181</v>
      </c>
      <c r="F323" s="31">
        <v>45226</v>
      </c>
      <c r="G323" t="s">
        <v>5703</v>
      </c>
    </row>
    <row r="324" spans="1:7" x14ac:dyDescent="0.25">
      <c r="A324" s="154" t="s">
        <v>4661</v>
      </c>
      <c r="B324" t="s">
        <v>1043</v>
      </c>
      <c r="C324" t="s">
        <v>1044</v>
      </c>
      <c r="D324" s="13">
        <v>3969.973</v>
      </c>
      <c r="E324" s="31">
        <v>45188</v>
      </c>
      <c r="F324" s="31">
        <v>45226</v>
      </c>
      <c r="G324" t="s">
        <v>4660</v>
      </c>
    </row>
    <row r="325" spans="1:7" x14ac:dyDescent="0.25">
      <c r="A325" s="154" t="s">
        <v>4550</v>
      </c>
      <c r="B325" t="s">
        <v>804</v>
      </c>
      <c r="C325" t="s">
        <v>114</v>
      </c>
      <c r="D325" s="13">
        <v>2200</v>
      </c>
      <c r="E325" s="31">
        <v>45161</v>
      </c>
      <c r="F325" s="31">
        <v>45226</v>
      </c>
      <c r="G325" t="s">
        <v>4549</v>
      </c>
    </row>
    <row r="326" spans="1:7" x14ac:dyDescent="0.25">
      <c r="A326" s="154" t="s">
        <v>4372</v>
      </c>
      <c r="B326" t="s">
        <v>125</v>
      </c>
      <c r="C326" t="s">
        <v>126</v>
      </c>
      <c r="D326" s="13">
        <v>5520</v>
      </c>
      <c r="E326" s="31">
        <v>45111</v>
      </c>
      <c r="F326" s="31">
        <v>45226</v>
      </c>
      <c r="G326" t="s">
        <v>4371</v>
      </c>
    </row>
    <row r="327" spans="1:7" x14ac:dyDescent="0.25">
      <c r="A327" s="154" t="s">
        <v>4344</v>
      </c>
      <c r="B327" t="s">
        <v>125</v>
      </c>
      <c r="C327" t="s">
        <v>126</v>
      </c>
      <c r="D327" s="13">
        <v>5520</v>
      </c>
      <c r="E327" s="31">
        <v>45111</v>
      </c>
      <c r="F327" s="31">
        <v>45226</v>
      </c>
      <c r="G327" t="s">
        <v>4343</v>
      </c>
    </row>
    <row r="328" spans="1:7" x14ac:dyDescent="0.25">
      <c r="A328" s="154" t="s">
        <v>4337</v>
      </c>
      <c r="B328" t="s">
        <v>184</v>
      </c>
      <c r="C328" t="s">
        <v>185</v>
      </c>
      <c r="D328" s="13">
        <v>3000</v>
      </c>
      <c r="E328" s="31">
        <v>45107</v>
      </c>
      <c r="F328" s="31">
        <v>45226</v>
      </c>
      <c r="G328" t="s">
        <v>4336</v>
      </c>
    </row>
    <row r="329" spans="1:7" x14ac:dyDescent="0.25">
      <c r="A329" s="154" t="s">
        <v>3950</v>
      </c>
      <c r="B329" t="s">
        <v>138</v>
      </c>
      <c r="C329" t="s">
        <v>139</v>
      </c>
      <c r="D329" s="13">
        <v>16183.928</v>
      </c>
      <c r="E329" s="31">
        <v>45077</v>
      </c>
      <c r="F329" s="31">
        <v>45226</v>
      </c>
      <c r="G329" t="s">
        <v>3949</v>
      </c>
    </row>
    <row r="330" spans="1:7" x14ac:dyDescent="0.25">
      <c r="A330" s="154" t="s">
        <v>3410</v>
      </c>
      <c r="B330" t="s">
        <v>3409</v>
      </c>
      <c r="C330" t="s">
        <v>3408</v>
      </c>
      <c r="D330" s="13">
        <v>2078.1039999999998</v>
      </c>
      <c r="E330" s="31">
        <v>45180</v>
      </c>
      <c r="F330" s="31">
        <v>45226</v>
      </c>
      <c r="G330" t="s">
        <v>3407</v>
      </c>
    </row>
    <row r="331" spans="1:7" x14ac:dyDescent="0.25">
      <c r="A331" s="154" t="s">
        <v>3000</v>
      </c>
      <c r="B331" t="s">
        <v>958</v>
      </c>
      <c r="C331" t="s">
        <v>957</v>
      </c>
      <c r="D331" s="13">
        <v>736.41099999999994</v>
      </c>
      <c r="E331" s="31">
        <v>45168</v>
      </c>
      <c r="F331" s="31">
        <v>45226</v>
      </c>
      <c r="G331" t="s">
        <v>2999</v>
      </c>
    </row>
    <row r="332" spans="1:7" x14ac:dyDescent="0.25">
      <c r="A332" s="154" t="s">
        <v>6010</v>
      </c>
      <c r="B332" t="s">
        <v>6009</v>
      </c>
      <c r="C332" t="s">
        <v>6008</v>
      </c>
      <c r="D332" s="13">
        <v>1036.4190000000001</v>
      </c>
      <c r="E332" s="31">
        <v>45202</v>
      </c>
      <c r="F332" s="31">
        <v>45227</v>
      </c>
      <c r="G332" t="s">
        <v>6007</v>
      </c>
    </row>
    <row r="333" spans="1:7" x14ac:dyDescent="0.25">
      <c r="A333" s="154" t="s">
        <v>5930</v>
      </c>
      <c r="B333" t="s">
        <v>917</v>
      </c>
      <c r="C333" t="s">
        <v>916</v>
      </c>
      <c r="D333" s="13">
        <v>4312.2610000000004</v>
      </c>
      <c r="E333" s="31">
        <v>45121</v>
      </c>
      <c r="F333" s="31">
        <v>45227</v>
      </c>
      <c r="G333" t="s">
        <v>5929</v>
      </c>
    </row>
    <row r="334" spans="1:7" x14ac:dyDescent="0.25">
      <c r="A334" s="154" t="s">
        <v>5823</v>
      </c>
      <c r="B334" t="s">
        <v>284</v>
      </c>
      <c r="C334" t="s">
        <v>128</v>
      </c>
      <c r="D334" s="13">
        <v>865</v>
      </c>
      <c r="E334" s="31">
        <v>45098</v>
      </c>
      <c r="F334" s="31">
        <v>45227</v>
      </c>
      <c r="G334" t="s">
        <v>5822</v>
      </c>
    </row>
    <row r="335" spans="1:7" x14ac:dyDescent="0.25">
      <c r="A335" s="154" t="s">
        <v>5794</v>
      </c>
      <c r="B335" t="s">
        <v>112</v>
      </c>
      <c r="C335" t="s">
        <v>113</v>
      </c>
      <c r="D335" s="13">
        <v>1157.086</v>
      </c>
      <c r="E335" s="31">
        <v>45104</v>
      </c>
      <c r="F335" s="31">
        <v>45227</v>
      </c>
      <c r="G335" t="s">
        <v>5682</v>
      </c>
    </row>
    <row r="336" spans="1:7" x14ac:dyDescent="0.25">
      <c r="A336" s="154" t="s">
        <v>5731</v>
      </c>
      <c r="B336" t="s">
        <v>5109</v>
      </c>
      <c r="C336" t="s">
        <v>5108</v>
      </c>
      <c r="D336" s="13">
        <v>4965.0810000000001</v>
      </c>
      <c r="E336" s="31">
        <v>45189</v>
      </c>
      <c r="F336" s="31">
        <v>45227</v>
      </c>
      <c r="G336" t="s">
        <v>5730</v>
      </c>
    </row>
    <row r="337" spans="1:7" x14ac:dyDescent="0.25">
      <c r="A337" s="154" t="s">
        <v>5697</v>
      </c>
      <c r="B337" t="s">
        <v>787</v>
      </c>
      <c r="C337" t="s">
        <v>739</v>
      </c>
      <c r="D337" s="13">
        <v>314.89699999999999</v>
      </c>
      <c r="E337" s="31">
        <v>45155</v>
      </c>
      <c r="F337" s="31">
        <v>45227</v>
      </c>
      <c r="G337" t="s">
        <v>5696</v>
      </c>
    </row>
    <row r="338" spans="1:7" x14ac:dyDescent="0.25">
      <c r="A338" s="154" t="s">
        <v>5448</v>
      </c>
      <c r="B338" t="s">
        <v>960</v>
      </c>
      <c r="C338" t="s">
        <v>959</v>
      </c>
      <c r="D338" s="13">
        <v>2000</v>
      </c>
      <c r="E338" s="31">
        <v>45155</v>
      </c>
      <c r="F338" s="31">
        <v>45227</v>
      </c>
      <c r="G338" t="s">
        <v>5018</v>
      </c>
    </row>
    <row r="339" spans="1:7" x14ac:dyDescent="0.25">
      <c r="A339" s="154" t="s">
        <v>5177</v>
      </c>
      <c r="B339" t="s">
        <v>5174</v>
      </c>
      <c r="C339" t="s">
        <v>5173</v>
      </c>
      <c r="D339" s="13">
        <v>4000</v>
      </c>
      <c r="E339" s="31">
        <v>45203</v>
      </c>
      <c r="F339" s="31">
        <v>45227</v>
      </c>
      <c r="G339" t="s">
        <v>5176</v>
      </c>
    </row>
    <row r="340" spans="1:7" x14ac:dyDescent="0.25">
      <c r="A340" s="154" t="s">
        <v>4733</v>
      </c>
      <c r="B340" t="s">
        <v>134</v>
      </c>
      <c r="C340" t="s">
        <v>135</v>
      </c>
      <c r="D340" s="13">
        <v>4114.174</v>
      </c>
      <c r="E340" s="31">
        <v>45163</v>
      </c>
      <c r="F340" s="31">
        <v>45227</v>
      </c>
      <c r="G340" t="s">
        <v>4732</v>
      </c>
    </row>
    <row r="341" spans="1:7" x14ac:dyDescent="0.25">
      <c r="A341" s="154" t="s">
        <v>4408</v>
      </c>
      <c r="B341" t="s">
        <v>541</v>
      </c>
      <c r="C341" t="s">
        <v>540</v>
      </c>
      <c r="D341" s="13">
        <v>3500</v>
      </c>
      <c r="E341" s="31">
        <v>45100</v>
      </c>
      <c r="F341" s="31">
        <v>45227</v>
      </c>
      <c r="G341" t="s">
        <v>4407</v>
      </c>
    </row>
    <row r="342" spans="1:7" x14ac:dyDescent="0.25">
      <c r="A342" s="154" t="s">
        <v>3614</v>
      </c>
      <c r="B342" t="s">
        <v>625</v>
      </c>
      <c r="C342" t="s">
        <v>624</v>
      </c>
      <c r="D342" s="13">
        <v>566.07000000000005</v>
      </c>
      <c r="E342" s="31">
        <v>45132</v>
      </c>
      <c r="F342" s="31">
        <v>45227</v>
      </c>
      <c r="G342" t="s">
        <v>3613</v>
      </c>
    </row>
    <row r="343" spans="1:7" x14ac:dyDescent="0.25">
      <c r="A343" s="154" t="s">
        <v>5907</v>
      </c>
      <c r="B343" t="s">
        <v>1010</v>
      </c>
      <c r="C343" t="s">
        <v>1011</v>
      </c>
      <c r="D343" s="13">
        <v>1510.768</v>
      </c>
      <c r="E343" s="31">
        <v>45146</v>
      </c>
      <c r="F343" s="31">
        <v>45228</v>
      </c>
      <c r="G343" t="s">
        <v>5906</v>
      </c>
    </row>
    <row r="344" spans="1:7" x14ac:dyDescent="0.25">
      <c r="A344" s="154" t="s">
        <v>3848</v>
      </c>
      <c r="B344" t="s">
        <v>681</v>
      </c>
      <c r="C344" t="s">
        <v>680</v>
      </c>
      <c r="D344" s="13">
        <v>1500</v>
      </c>
      <c r="E344" s="31">
        <v>45129</v>
      </c>
      <c r="F344" s="31">
        <v>45228</v>
      </c>
      <c r="G344" t="s">
        <v>3847</v>
      </c>
    </row>
    <row r="345" spans="1:7" x14ac:dyDescent="0.25">
      <c r="A345" s="154" t="s">
        <v>6187</v>
      </c>
      <c r="B345" t="s">
        <v>1038</v>
      </c>
      <c r="C345" t="s">
        <v>1039</v>
      </c>
      <c r="D345" s="13">
        <v>5395.1790000000001</v>
      </c>
      <c r="E345" s="31">
        <v>45089</v>
      </c>
      <c r="F345" s="31">
        <v>45229</v>
      </c>
      <c r="G345" t="s">
        <v>4974</v>
      </c>
    </row>
    <row r="346" spans="1:7" x14ac:dyDescent="0.25">
      <c r="A346" s="154" t="s">
        <v>6111</v>
      </c>
      <c r="B346" t="s">
        <v>5504</v>
      </c>
      <c r="C346" t="s">
        <v>5503</v>
      </c>
      <c r="D346" s="13">
        <v>3570.538</v>
      </c>
      <c r="E346" s="31">
        <v>45176</v>
      </c>
      <c r="F346" s="31">
        <v>45229</v>
      </c>
      <c r="G346" t="s">
        <v>5502</v>
      </c>
    </row>
    <row r="347" spans="1:7" x14ac:dyDescent="0.25">
      <c r="A347" s="154" t="s">
        <v>6095</v>
      </c>
      <c r="B347" t="s">
        <v>960</v>
      </c>
      <c r="C347" t="s">
        <v>959</v>
      </c>
      <c r="D347" s="13">
        <v>2284.9169999999999</v>
      </c>
      <c r="E347" s="31">
        <v>45155</v>
      </c>
      <c r="F347" s="31">
        <v>45229</v>
      </c>
      <c r="G347" t="s">
        <v>5018</v>
      </c>
    </row>
    <row r="348" spans="1:7" x14ac:dyDescent="0.25">
      <c r="A348" s="154" t="s">
        <v>6049</v>
      </c>
      <c r="B348" t="s">
        <v>1049</v>
      </c>
      <c r="C348" t="s">
        <v>1050</v>
      </c>
      <c r="D348" s="13">
        <v>4309.8940000000002</v>
      </c>
      <c r="E348" s="31">
        <v>45127</v>
      </c>
      <c r="F348" s="31">
        <v>45229</v>
      </c>
      <c r="G348" t="s">
        <v>6048</v>
      </c>
    </row>
    <row r="349" spans="1:7" x14ac:dyDescent="0.25">
      <c r="A349" s="154" t="s">
        <v>6020</v>
      </c>
      <c r="B349" t="s">
        <v>492</v>
      </c>
      <c r="C349" t="s">
        <v>189</v>
      </c>
      <c r="D349" s="13">
        <v>1004.913</v>
      </c>
      <c r="E349" s="31">
        <v>45150</v>
      </c>
      <c r="F349" s="31">
        <v>45229</v>
      </c>
      <c r="G349" t="s">
        <v>6019</v>
      </c>
    </row>
    <row r="350" spans="1:7" x14ac:dyDescent="0.25">
      <c r="A350" s="154" t="s">
        <v>5988</v>
      </c>
      <c r="B350" t="s">
        <v>482</v>
      </c>
      <c r="C350" t="s">
        <v>107</v>
      </c>
      <c r="D350" s="13">
        <v>4241.9859999999999</v>
      </c>
      <c r="E350" s="31">
        <v>45138</v>
      </c>
      <c r="F350" s="31">
        <v>45229</v>
      </c>
      <c r="G350" t="s">
        <v>5987</v>
      </c>
    </row>
    <row r="351" spans="1:7" x14ac:dyDescent="0.25">
      <c r="A351" s="154" t="s">
        <v>5966</v>
      </c>
      <c r="B351" t="s">
        <v>1212</v>
      </c>
      <c r="C351" t="s">
        <v>1211</v>
      </c>
      <c r="D351" s="13">
        <v>10309.831</v>
      </c>
      <c r="E351" s="31">
        <v>45181</v>
      </c>
      <c r="F351" s="31">
        <v>45229</v>
      </c>
      <c r="G351" t="s">
        <v>5965</v>
      </c>
    </row>
    <row r="352" spans="1:7" x14ac:dyDescent="0.25">
      <c r="A352" s="154" t="s">
        <v>5920</v>
      </c>
      <c r="B352" t="s">
        <v>5919</v>
      </c>
      <c r="C352" t="s">
        <v>105</v>
      </c>
      <c r="D352" s="13">
        <v>2171.3330000000001</v>
      </c>
      <c r="E352" s="31">
        <v>45136</v>
      </c>
      <c r="F352" s="31">
        <v>45229</v>
      </c>
      <c r="G352" t="s">
        <v>5918</v>
      </c>
    </row>
    <row r="353" spans="1:7" x14ac:dyDescent="0.25">
      <c r="A353" s="154" t="s">
        <v>5897</v>
      </c>
      <c r="B353" t="s">
        <v>618</v>
      </c>
      <c r="C353" t="s">
        <v>617</v>
      </c>
      <c r="D353" s="13">
        <v>4724.8500000000004</v>
      </c>
      <c r="E353" s="31">
        <v>45162</v>
      </c>
      <c r="F353" s="31">
        <v>45229</v>
      </c>
      <c r="G353" t="s">
        <v>5166</v>
      </c>
    </row>
    <row r="354" spans="1:7" x14ac:dyDescent="0.25">
      <c r="A354" s="154" t="s">
        <v>5896</v>
      </c>
      <c r="B354" t="s">
        <v>1024</v>
      </c>
      <c r="C354" t="s">
        <v>1025</v>
      </c>
      <c r="D354" s="13">
        <v>12484.117</v>
      </c>
      <c r="E354" s="31">
        <v>45101</v>
      </c>
      <c r="F354" s="31">
        <v>45229</v>
      </c>
      <c r="G354" t="s">
        <v>5895</v>
      </c>
    </row>
    <row r="355" spans="1:7" x14ac:dyDescent="0.25">
      <c r="A355" s="154" t="s">
        <v>5889</v>
      </c>
      <c r="B355" t="s">
        <v>489</v>
      </c>
      <c r="C355" t="s">
        <v>488</v>
      </c>
      <c r="D355" s="13">
        <v>559.51700000000005</v>
      </c>
      <c r="E355" s="31">
        <v>45176</v>
      </c>
      <c r="F355" s="31">
        <v>45229</v>
      </c>
      <c r="G355" t="s">
        <v>5888</v>
      </c>
    </row>
    <row r="356" spans="1:7" x14ac:dyDescent="0.25">
      <c r="A356" s="154" t="s">
        <v>5886</v>
      </c>
      <c r="B356" t="s">
        <v>677</v>
      </c>
      <c r="C356" t="s">
        <v>676</v>
      </c>
      <c r="D356" s="13">
        <v>250.34</v>
      </c>
      <c r="E356" s="31">
        <v>45176</v>
      </c>
      <c r="F356" s="31">
        <v>45229</v>
      </c>
      <c r="G356" t="s">
        <v>5885</v>
      </c>
    </row>
    <row r="357" spans="1:7" x14ac:dyDescent="0.25">
      <c r="A357" s="154" t="s">
        <v>5838</v>
      </c>
      <c r="B357" t="s">
        <v>837</v>
      </c>
      <c r="C357" t="s">
        <v>836</v>
      </c>
      <c r="D357" s="13">
        <v>993.65499999999997</v>
      </c>
      <c r="E357" s="31">
        <v>45138</v>
      </c>
      <c r="F357" s="31">
        <v>45229</v>
      </c>
      <c r="G357" t="s">
        <v>5105</v>
      </c>
    </row>
    <row r="358" spans="1:7" x14ac:dyDescent="0.25">
      <c r="A358" s="154" t="s">
        <v>5819</v>
      </c>
      <c r="B358" t="s">
        <v>284</v>
      </c>
      <c r="C358" t="s">
        <v>128</v>
      </c>
      <c r="D358" s="13">
        <v>860</v>
      </c>
      <c r="E358" s="31">
        <v>45098</v>
      </c>
      <c r="F358" s="31">
        <v>45229</v>
      </c>
      <c r="G358" t="s">
        <v>5818</v>
      </c>
    </row>
    <row r="359" spans="1:7" x14ac:dyDescent="0.25">
      <c r="A359" s="154" t="s">
        <v>5789</v>
      </c>
      <c r="B359" t="s">
        <v>318</v>
      </c>
      <c r="C359" t="s">
        <v>144</v>
      </c>
      <c r="D359" s="13">
        <v>1000</v>
      </c>
      <c r="E359" s="31">
        <v>45187</v>
      </c>
      <c r="F359" s="31">
        <v>45229</v>
      </c>
      <c r="G359" t="s">
        <v>5788</v>
      </c>
    </row>
    <row r="360" spans="1:7" x14ac:dyDescent="0.25">
      <c r="A360" s="154" t="s">
        <v>5775</v>
      </c>
      <c r="B360" t="s">
        <v>5774</v>
      </c>
      <c r="C360" t="s">
        <v>5773</v>
      </c>
      <c r="D360" s="13">
        <v>1567.152</v>
      </c>
      <c r="E360" s="31">
        <v>45159</v>
      </c>
      <c r="F360" s="31">
        <v>45229</v>
      </c>
      <c r="G360" t="s">
        <v>5772</v>
      </c>
    </row>
    <row r="361" spans="1:7" x14ac:dyDescent="0.25">
      <c r="A361" s="154" t="s">
        <v>5761</v>
      </c>
      <c r="B361" t="s">
        <v>330</v>
      </c>
      <c r="C361" t="s">
        <v>329</v>
      </c>
      <c r="D361" s="13">
        <v>1120.2750000000001</v>
      </c>
      <c r="E361" s="31">
        <v>45113</v>
      </c>
      <c r="F361" s="31">
        <v>45229</v>
      </c>
      <c r="G361" t="s">
        <v>5760</v>
      </c>
    </row>
    <row r="362" spans="1:7" x14ac:dyDescent="0.25">
      <c r="A362" s="154" t="s">
        <v>5758</v>
      </c>
      <c r="B362" t="s">
        <v>533</v>
      </c>
      <c r="C362" t="s">
        <v>178</v>
      </c>
      <c r="D362" s="13">
        <v>28877.563999999998</v>
      </c>
      <c r="E362" s="31">
        <v>45124</v>
      </c>
      <c r="F362" s="31">
        <v>45229</v>
      </c>
      <c r="G362" t="s">
        <v>5757</v>
      </c>
    </row>
    <row r="363" spans="1:7" x14ac:dyDescent="0.25">
      <c r="A363" s="154" t="s">
        <v>5729</v>
      </c>
      <c r="B363" t="s">
        <v>318</v>
      </c>
      <c r="C363" t="s">
        <v>144</v>
      </c>
      <c r="D363" s="13">
        <v>1500</v>
      </c>
      <c r="E363" s="31">
        <v>45120</v>
      </c>
      <c r="F363" s="31">
        <v>45229</v>
      </c>
      <c r="G363" t="s">
        <v>5728</v>
      </c>
    </row>
    <row r="364" spans="1:7" x14ac:dyDescent="0.25">
      <c r="A364" s="154" t="s">
        <v>5667</v>
      </c>
      <c r="B364" t="s">
        <v>5507</v>
      </c>
      <c r="C364" t="s">
        <v>701</v>
      </c>
      <c r="D364" s="13">
        <v>458.85300000000001</v>
      </c>
      <c r="E364" s="31">
        <v>45154</v>
      </c>
      <c r="F364" s="31">
        <v>45229</v>
      </c>
      <c r="G364" t="s">
        <v>5666</v>
      </c>
    </row>
    <row r="365" spans="1:7" x14ac:dyDescent="0.25">
      <c r="A365" s="154" t="s">
        <v>5653</v>
      </c>
      <c r="B365" t="s">
        <v>374</v>
      </c>
      <c r="C365" t="s">
        <v>339</v>
      </c>
      <c r="D365" s="13">
        <v>861.81200000000001</v>
      </c>
      <c r="E365" s="31">
        <v>45170</v>
      </c>
      <c r="F365" s="31">
        <v>45229</v>
      </c>
      <c r="G365" t="s">
        <v>5333</v>
      </c>
    </row>
    <row r="366" spans="1:7" x14ac:dyDescent="0.25">
      <c r="A366" s="154" t="s">
        <v>5645</v>
      </c>
      <c r="B366" t="s">
        <v>482</v>
      </c>
      <c r="C366" t="s">
        <v>107</v>
      </c>
      <c r="D366" s="13">
        <v>4000</v>
      </c>
      <c r="E366" s="31">
        <v>45170</v>
      </c>
      <c r="F366" s="31">
        <v>45229</v>
      </c>
      <c r="G366" t="s">
        <v>5644</v>
      </c>
    </row>
    <row r="367" spans="1:7" x14ac:dyDescent="0.25">
      <c r="A367" s="154" t="s">
        <v>5619</v>
      </c>
      <c r="B367" t="s">
        <v>683</v>
      </c>
      <c r="C367" t="s">
        <v>682</v>
      </c>
      <c r="D367" s="13">
        <v>68835.123999999996</v>
      </c>
      <c r="E367" s="31">
        <v>45114</v>
      </c>
      <c r="F367" s="31">
        <v>45229</v>
      </c>
      <c r="G367" t="s">
        <v>5618</v>
      </c>
    </row>
    <row r="368" spans="1:7" x14ac:dyDescent="0.25">
      <c r="A368" s="154" t="s">
        <v>5573</v>
      </c>
      <c r="B368" t="s">
        <v>4992</v>
      </c>
      <c r="C368" t="s">
        <v>4991</v>
      </c>
      <c r="D368" s="13">
        <v>2832.049</v>
      </c>
      <c r="E368" s="31">
        <v>45166</v>
      </c>
      <c r="F368" s="31">
        <v>45229</v>
      </c>
      <c r="G368" t="s">
        <v>5572</v>
      </c>
    </row>
    <row r="369" spans="1:7" x14ac:dyDescent="0.25">
      <c r="A369" s="154" t="s">
        <v>5569</v>
      </c>
      <c r="B369" t="s">
        <v>761</v>
      </c>
      <c r="C369" t="s">
        <v>760</v>
      </c>
      <c r="D369" s="13">
        <v>341.51900000000001</v>
      </c>
      <c r="E369" s="31">
        <v>45166</v>
      </c>
      <c r="F369" s="31">
        <v>45229</v>
      </c>
      <c r="G369" t="s">
        <v>5568</v>
      </c>
    </row>
    <row r="370" spans="1:7" x14ac:dyDescent="0.25">
      <c r="A370" s="154" t="s">
        <v>5544</v>
      </c>
      <c r="B370" t="s">
        <v>328</v>
      </c>
      <c r="C370" t="s">
        <v>147</v>
      </c>
      <c r="D370" s="13">
        <v>2672.1660000000002</v>
      </c>
      <c r="E370" s="31">
        <v>45176</v>
      </c>
      <c r="F370" s="31">
        <v>45229</v>
      </c>
      <c r="G370" t="s">
        <v>5543</v>
      </c>
    </row>
    <row r="371" spans="1:7" x14ac:dyDescent="0.25">
      <c r="A371" s="154" t="s">
        <v>5542</v>
      </c>
      <c r="B371" t="s">
        <v>461</v>
      </c>
      <c r="C371" t="s">
        <v>161</v>
      </c>
      <c r="D371" s="13">
        <v>5818.7</v>
      </c>
      <c r="E371" s="31">
        <v>45119</v>
      </c>
      <c r="F371" s="31">
        <v>45229</v>
      </c>
      <c r="G371" t="s">
        <v>4965</v>
      </c>
    </row>
    <row r="372" spans="1:7" x14ac:dyDescent="0.25">
      <c r="A372" s="154" t="s">
        <v>5485</v>
      </c>
      <c r="B372" t="s">
        <v>373</v>
      </c>
      <c r="C372" t="s">
        <v>243</v>
      </c>
      <c r="D372" s="13">
        <v>8000</v>
      </c>
      <c r="E372" s="31">
        <v>45163</v>
      </c>
      <c r="F372" s="31">
        <v>45229</v>
      </c>
      <c r="G372" t="s">
        <v>5484</v>
      </c>
    </row>
    <row r="373" spans="1:7" x14ac:dyDescent="0.25">
      <c r="A373" s="154" t="s">
        <v>5462</v>
      </c>
      <c r="B373" t="s">
        <v>636</v>
      </c>
      <c r="C373" t="s">
        <v>635</v>
      </c>
      <c r="D373" s="13">
        <v>1664.461</v>
      </c>
      <c r="E373" s="31">
        <v>45154</v>
      </c>
      <c r="F373" s="31">
        <v>45229</v>
      </c>
      <c r="G373" t="s">
        <v>5461</v>
      </c>
    </row>
    <row r="374" spans="1:7" x14ac:dyDescent="0.25">
      <c r="A374" s="154" t="s">
        <v>5450</v>
      </c>
      <c r="B374" t="s">
        <v>921</v>
      </c>
      <c r="C374" t="s">
        <v>920</v>
      </c>
      <c r="D374" s="13">
        <v>3078.7829999999999</v>
      </c>
      <c r="E374" s="31">
        <v>45155</v>
      </c>
      <c r="F374" s="31">
        <v>45229</v>
      </c>
      <c r="G374" t="s">
        <v>5449</v>
      </c>
    </row>
    <row r="375" spans="1:7" x14ac:dyDescent="0.25">
      <c r="A375" s="154" t="s">
        <v>5447</v>
      </c>
      <c r="B375" t="s">
        <v>952</v>
      </c>
      <c r="C375" t="s">
        <v>828</v>
      </c>
      <c r="D375" s="13">
        <v>3372.0079999999998</v>
      </c>
      <c r="E375" s="31">
        <v>45162</v>
      </c>
      <c r="F375" s="31">
        <v>45229</v>
      </c>
      <c r="G375" t="s">
        <v>5446</v>
      </c>
    </row>
    <row r="376" spans="1:7" x14ac:dyDescent="0.25">
      <c r="A376" s="154" t="s">
        <v>5434</v>
      </c>
      <c r="B376" t="s">
        <v>462</v>
      </c>
      <c r="C376" t="s">
        <v>162</v>
      </c>
      <c r="D376" s="13">
        <v>15988.147999999999</v>
      </c>
      <c r="E376" s="31">
        <v>45159</v>
      </c>
      <c r="F376" s="31">
        <v>45229</v>
      </c>
      <c r="G376" t="s">
        <v>5433</v>
      </c>
    </row>
    <row r="377" spans="1:7" x14ac:dyDescent="0.25">
      <c r="A377" s="154" t="s">
        <v>5377</v>
      </c>
      <c r="B377" t="s">
        <v>745</v>
      </c>
      <c r="C377" t="s">
        <v>744</v>
      </c>
      <c r="D377" s="13">
        <v>3882.3449999999998</v>
      </c>
      <c r="E377" s="31">
        <v>45198</v>
      </c>
      <c r="F377" s="31">
        <v>45229</v>
      </c>
      <c r="G377" t="s">
        <v>5376</v>
      </c>
    </row>
    <row r="378" spans="1:7" x14ac:dyDescent="0.25">
      <c r="A378" s="154" t="s">
        <v>5292</v>
      </c>
      <c r="B378" t="s">
        <v>5291</v>
      </c>
      <c r="C378" t="s">
        <v>5290</v>
      </c>
      <c r="D378" s="13">
        <v>2077.7040000000002</v>
      </c>
      <c r="E378" s="31">
        <v>45199</v>
      </c>
      <c r="F378" s="31">
        <v>45229</v>
      </c>
      <c r="G378" t="s">
        <v>5289</v>
      </c>
    </row>
    <row r="379" spans="1:7" x14ac:dyDescent="0.25">
      <c r="A379" s="154" t="s">
        <v>5165</v>
      </c>
      <c r="B379" t="s">
        <v>5164</v>
      </c>
      <c r="C379" t="s">
        <v>5163</v>
      </c>
      <c r="D379" s="13">
        <v>4571.6419999999998</v>
      </c>
      <c r="E379" s="31">
        <v>45197</v>
      </c>
      <c r="F379" s="31">
        <v>45229</v>
      </c>
      <c r="G379" t="s">
        <v>5162</v>
      </c>
    </row>
    <row r="380" spans="1:7" x14ac:dyDescent="0.25">
      <c r="A380" s="154" t="s">
        <v>5137</v>
      </c>
      <c r="B380" t="s">
        <v>1047</v>
      </c>
      <c r="C380" t="s">
        <v>1048</v>
      </c>
      <c r="D380" s="13">
        <v>4523.7690000000002</v>
      </c>
      <c r="E380" s="31">
        <v>45195</v>
      </c>
      <c r="F380" s="31">
        <v>45229</v>
      </c>
      <c r="G380" t="s">
        <v>5136</v>
      </c>
    </row>
    <row r="381" spans="1:7" x14ac:dyDescent="0.25">
      <c r="A381" s="154" t="s">
        <v>5133</v>
      </c>
      <c r="B381" t="s">
        <v>5132</v>
      </c>
      <c r="C381" t="s">
        <v>5131</v>
      </c>
      <c r="D381" s="13">
        <v>533.57899999999995</v>
      </c>
      <c r="E381" s="31">
        <v>45195</v>
      </c>
      <c r="F381" s="31">
        <v>45229</v>
      </c>
      <c r="G381" t="s">
        <v>5130</v>
      </c>
    </row>
    <row r="382" spans="1:7" x14ac:dyDescent="0.25">
      <c r="A382" s="154" t="s">
        <v>5122</v>
      </c>
      <c r="B382" t="s">
        <v>5121</v>
      </c>
      <c r="C382" t="s">
        <v>5120</v>
      </c>
      <c r="D382" s="13">
        <v>1809.2809999999999</v>
      </c>
      <c r="E382" s="31">
        <v>45189</v>
      </c>
      <c r="F382" s="31">
        <v>45229</v>
      </c>
      <c r="G382" t="s">
        <v>5119</v>
      </c>
    </row>
    <row r="383" spans="1:7" x14ac:dyDescent="0.25">
      <c r="A383" s="154" t="s">
        <v>5104</v>
      </c>
      <c r="B383" t="s">
        <v>5103</v>
      </c>
      <c r="C383" t="s">
        <v>5102</v>
      </c>
      <c r="D383" s="13">
        <v>8241.7340000000004</v>
      </c>
      <c r="E383" s="31">
        <v>45189</v>
      </c>
      <c r="F383" s="31">
        <v>45229</v>
      </c>
      <c r="G383" t="s">
        <v>5101</v>
      </c>
    </row>
    <row r="384" spans="1:7" x14ac:dyDescent="0.25">
      <c r="A384" s="154" t="s">
        <v>4985</v>
      </c>
      <c r="B384" t="s">
        <v>4984</v>
      </c>
      <c r="C384" t="s">
        <v>4983</v>
      </c>
      <c r="D384" s="13">
        <v>199.62899999999999</v>
      </c>
      <c r="E384" s="31">
        <v>45194</v>
      </c>
      <c r="F384" s="31">
        <v>45229</v>
      </c>
      <c r="G384" t="s">
        <v>4982</v>
      </c>
    </row>
    <row r="385" spans="1:7" x14ac:dyDescent="0.25">
      <c r="A385" s="154" t="s">
        <v>4962</v>
      </c>
      <c r="B385" t="s">
        <v>949</v>
      </c>
      <c r="C385" t="s">
        <v>948</v>
      </c>
      <c r="D385" s="13">
        <v>1750</v>
      </c>
      <c r="E385" s="31">
        <v>45191</v>
      </c>
      <c r="F385" s="31">
        <v>45229</v>
      </c>
      <c r="G385" t="s">
        <v>4956</v>
      </c>
    </row>
    <row r="386" spans="1:7" x14ac:dyDescent="0.25">
      <c r="A386" s="154" t="s">
        <v>4849</v>
      </c>
      <c r="B386" t="s">
        <v>4682</v>
      </c>
      <c r="C386" t="s">
        <v>4681</v>
      </c>
      <c r="D386" s="13">
        <v>3000</v>
      </c>
      <c r="E386" s="31">
        <v>45134</v>
      </c>
      <c r="F386" s="31">
        <v>45229</v>
      </c>
      <c r="G386" t="s">
        <v>4848</v>
      </c>
    </row>
    <row r="387" spans="1:7" x14ac:dyDescent="0.25">
      <c r="A387" s="154" t="s">
        <v>4773</v>
      </c>
      <c r="B387" t="s">
        <v>558</v>
      </c>
      <c r="C387" t="s">
        <v>557</v>
      </c>
      <c r="D387" s="13">
        <v>1000</v>
      </c>
      <c r="E387" s="31">
        <v>45199</v>
      </c>
      <c r="F387" s="31">
        <v>45229</v>
      </c>
      <c r="G387" t="s">
        <v>4772</v>
      </c>
    </row>
    <row r="388" spans="1:7" x14ac:dyDescent="0.25">
      <c r="A388" s="154" t="s">
        <v>4767</v>
      </c>
      <c r="B388" t="s">
        <v>827</v>
      </c>
      <c r="C388" t="s">
        <v>826</v>
      </c>
      <c r="D388" s="13">
        <v>480</v>
      </c>
      <c r="E388" s="31">
        <v>45197</v>
      </c>
      <c r="F388" s="31">
        <v>45229</v>
      </c>
      <c r="G388" t="s">
        <v>4766</v>
      </c>
    </row>
    <row r="389" spans="1:7" x14ac:dyDescent="0.25">
      <c r="A389" s="154" t="s">
        <v>4711</v>
      </c>
      <c r="B389" t="s">
        <v>4710</v>
      </c>
      <c r="C389" t="s">
        <v>4300</v>
      </c>
      <c r="D389" s="13">
        <v>5266.8029999999999</v>
      </c>
      <c r="E389" s="31">
        <v>45198</v>
      </c>
      <c r="F389" s="31">
        <v>45229</v>
      </c>
      <c r="G389" t="s">
        <v>4299</v>
      </c>
    </row>
    <row r="390" spans="1:7" x14ac:dyDescent="0.25">
      <c r="A390" s="154" t="s">
        <v>4600</v>
      </c>
      <c r="B390" t="s">
        <v>1018</v>
      </c>
      <c r="C390" t="s">
        <v>1019</v>
      </c>
      <c r="D390" s="13">
        <v>1116.6679999999999</v>
      </c>
      <c r="E390" s="31">
        <v>45168</v>
      </c>
      <c r="F390" s="31">
        <v>45229</v>
      </c>
      <c r="G390" t="s">
        <v>4599</v>
      </c>
    </row>
    <row r="391" spans="1:7" x14ac:dyDescent="0.25">
      <c r="A391" s="154" t="s">
        <v>4576</v>
      </c>
      <c r="B391" t="s">
        <v>322</v>
      </c>
      <c r="C391" t="s">
        <v>321</v>
      </c>
      <c r="D391" s="13">
        <v>2993.1590000000001</v>
      </c>
      <c r="E391" s="31">
        <v>45136</v>
      </c>
      <c r="F391" s="31">
        <v>45229</v>
      </c>
      <c r="G391" t="s">
        <v>4575</v>
      </c>
    </row>
    <row r="392" spans="1:7" x14ac:dyDescent="0.25">
      <c r="A392" s="154" t="s">
        <v>4568</v>
      </c>
      <c r="B392" t="s">
        <v>530</v>
      </c>
      <c r="C392" t="s">
        <v>529</v>
      </c>
      <c r="D392" s="13">
        <v>679.07399999999996</v>
      </c>
      <c r="E392" s="31">
        <v>45159</v>
      </c>
      <c r="F392" s="31">
        <v>45229</v>
      </c>
      <c r="G392" t="s">
        <v>4567</v>
      </c>
    </row>
    <row r="393" spans="1:7" x14ac:dyDescent="0.25">
      <c r="A393" s="154" t="s">
        <v>4478</v>
      </c>
      <c r="B393" t="s">
        <v>4439</v>
      </c>
      <c r="C393" t="s">
        <v>4438</v>
      </c>
      <c r="D393" s="13">
        <v>370</v>
      </c>
      <c r="E393" s="31">
        <v>45177</v>
      </c>
      <c r="F393" s="31">
        <v>45229</v>
      </c>
      <c r="G393" t="s">
        <v>4477</v>
      </c>
    </row>
    <row r="394" spans="1:7" x14ac:dyDescent="0.25">
      <c r="A394" s="154" t="s">
        <v>4388</v>
      </c>
      <c r="B394" t="s">
        <v>4315</v>
      </c>
      <c r="C394" t="s">
        <v>4314</v>
      </c>
      <c r="D394" s="13">
        <v>3050.6840000000002</v>
      </c>
      <c r="E394" s="31">
        <v>45148</v>
      </c>
      <c r="F394" s="31">
        <v>45229</v>
      </c>
      <c r="G394" t="s">
        <v>4387</v>
      </c>
    </row>
    <row r="395" spans="1:7" x14ac:dyDescent="0.25">
      <c r="A395" s="154" t="s">
        <v>4262</v>
      </c>
      <c r="B395" t="s">
        <v>169</v>
      </c>
      <c r="C395" t="s">
        <v>170</v>
      </c>
      <c r="D395" s="13">
        <v>4250</v>
      </c>
      <c r="E395" s="31">
        <v>45149</v>
      </c>
      <c r="F395" s="31">
        <v>45229</v>
      </c>
      <c r="G395" t="s">
        <v>4261</v>
      </c>
    </row>
    <row r="396" spans="1:7" x14ac:dyDescent="0.25">
      <c r="A396" s="154" t="s">
        <v>4220</v>
      </c>
      <c r="B396" t="s">
        <v>3916</v>
      </c>
      <c r="C396" t="s">
        <v>3915</v>
      </c>
      <c r="D396" s="13">
        <v>2167.1709999999998</v>
      </c>
      <c r="E396" s="31">
        <v>45135</v>
      </c>
      <c r="F396" s="31">
        <v>45229</v>
      </c>
      <c r="G396" t="s">
        <v>3914</v>
      </c>
    </row>
    <row r="397" spans="1:7" x14ac:dyDescent="0.25">
      <c r="A397" s="154" t="s">
        <v>4174</v>
      </c>
      <c r="B397" t="s">
        <v>3785</v>
      </c>
      <c r="C397" t="s">
        <v>3784</v>
      </c>
      <c r="D397" s="13">
        <v>2000</v>
      </c>
      <c r="E397" s="31">
        <v>45125</v>
      </c>
      <c r="F397" s="31">
        <v>45229</v>
      </c>
      <c r="G397" t="s">
        <v>4173</v>
      </c>
    </row>
    <row r="398" spans="1:7" x14ac:dyDescent="0.25">
      <c r="A398" s="154" t="s">
        <v>4122</v>
      </c>
      <c r="B398" t="s">
        <v>516</v>
      </c>
      <c r="C398" t="s">
        <v>515</v>
      </c>
      <c r="D398" s="13">
        <v>6179.0450000000001</v>
      </c>
      <c r="E398" s="31">
        <v>45161</v>
      </c>
      <c r="F398" s="31">
        <v>45229</v>
      </c>
      <c r="G398" t="s">
        <v>4121</v>
      </c>
    </row>
    <row r="399" spans="1:7" x14ac:dyDescent="0.25">
      <c r="A399" s="154" t="s">
        <v>4105</v>
      </c>
      <c r="B399" t="s">
        <v>1216</v>
      </c>
      <c r="C399" t="s">
        <v>1215</v>
      </c>
      <c r="D399" s="13">
        <v>1070</v>
      </c>
      <c r="E399" s="31">
        <v>45161</v>
      </c>
      <c r="F399" s="31">
        <v>45229</v>
      </c>
      <c r="G399" t="s">
        <v>4104</v>
      </c>
    </row>
    <row r="400" spans="1:7" x14ac:dyDescent="0.25">
      <c r="A400" s="154" t="s">
        <v>4060</v>
      </c>
      <c r="B400" t="s">
        <v>715</v>
      </c>
      <c r="C400" t="s">
        <v>714</v>
      </c>
      <c r="D400" s="13">
        <v>2896.2139999999999</v>
      </c>
      <c r="E400" s="31">
        <v>45159</v>
      </c>
      <c r="F400" s="31">
        <v>45229</v>
      </c>
      <c r="G400" t="s">
        <v>3951</v>
      </c>
    </row>
    <row r="401" spans="1:7" x14ac:dyDescent="0.25">
      <c r="A401" s="154" t="s">
        <v>3999</v>
      </c>
      <c r="B401" t="s">
        <v>132</v>
      </c>
      <c r="C401" t="s">
        <v>133</v>
      </c>
      <c r="D401" s="13">
        <v>3190.5839999999998</v>
      </c>
      <c r="E401" s="31">
        <v>45136</v>
      </c>
      <c r="F401" s="31">
        <v>45229</v>
      </c>
      <c r="G401" t="s">
        <v>3998</v>
      </c>
    </row>
    <row r="402" spans="1:7" x14ac:dyDescent="0.25">
      <c r="A402" s="154" t="s">
        <v>3968</v>
      </c>
      <c r="B402" t="s">
        <v>3925</v>
      </c>
      <c r="C402" t="s">
        <v>3924</v>
      </c>
      <c r="D402" s="13">
        <v>5975.5230000000001</v>
      </c>
      <c r="E402" s="31">
        <v>45169</v>
      </c>
      <c r="F402" s="31">
        <v>45229</v>
      </c>
      <c r="G402" t="s">
        <v>3967</v>
      </c>
    </row>
    <row r="403" spans="1:7" x14ac:dyDescent="0.25">
      <c r="A403" s="154" t="s">
        <v>3960</v>
      </c>
      <c r="B403" t="s">
        <v>717</v>
      </c>
      <c r="C403" t="s">
        <v>716</v>
      </c>
      <c r="D403" s="13">
        <v>3000</v>
      </c>
      <c r="E403" s="31">
        <v>45103</v>
      </c>
      <c r="F403" s="31">
        <v>45229</v>
      </c>
      <c r="G403" t="s">
        <v>3956</v>
      </c>
    </row>
    <row r="404" spans="1:7" x14ac:dyDescent="0.25">
      <c r="A404" s="154" t="s">
        <v>3912</v>
      </c>
      <c r="B404" t="s">
        <v>852</v>
      </c>
      <c r="C404" t="s">
        <v>894</v>
      </c>
      <c r="D404" s="13">
        <v>750</v>
      </c>
      <c r="E404" s="31">
        <v>45166</v>
      </c>
      <c r="F404" s="31">
        <v>45229</v>
      </c>
      <c r="G404" t="s">
        <v>3911</v>
      </c>
    </row>
    <row r="405" spans="1:7" x14ac:dyDescent="0.25">
      <c r="A405" s="154" t="s">
        <v>3864</v>
      </c>
      <c r="B405" t="s">
        <v>369</v>
      </c>
      <c r="C405" t="s">
        <v>368</v>
      </c>
      <c r="D405" s="13">
        <v>2211.1959999999999</v>
      </c>
      <c r="E405" s="31">
        <v>45129</v>
      </c>
      <c r="F405" s="31">
        <v>45229</v>
      </c>
      <c r="G405" t="s">
        <v>3863</v>
      </c>
    </row>
    <row r="406" spans="1:7" x14ac:dyDescent="0.25">
      <c r="A406" s="154" t="s">
        <v>3862</v>
      </c>
      <c r="B406" t="s">
        <v>319</v>
      </c>
      <c r="C406" t="s">
        <v>314</v>
      </c>
      <c r="D406" s="13">
        <v>2500</v>
      </c>
      <c r="E406" s="31">
        <v>45100</v>
      </c>
      <c r="F406" s="31">
        <v>45229</v>
      </c>
      <c r="G406" t="s">
        <v>3861</v>
      </c>
    </row>
    <row r="407" spans="1:7" x14ac:dyDescent="0.25">
      <c r="A407" s="154" t="s">
        <v>3860</v>
      </c>
      <c r="B407" t="s">
        <v>3859</v>
      </c>
      <c r="C407" t="s">
        <v>3858</v>
      </c>
      <c r="D407" s="13">
        <v>3100</v>
      </c>
      <c r="E407" s="31">
        <v>45097</v>
      </c>
      <c r="F407" s="31">
        <v>45229</v>
      </c>
      <c r="G407" t="s">
        <v>3857</v>
      </c>
    </row>
    <row r="408" spans="1:7" x14ac:dyDescent="0.25">
      <c r="A408" s="154" t="s">
        <v>3799</v>
      </c>
      <c r="B408" t="s">
        <v>674</v>
      </c>
      <c r="C408" t="s">
        <v>673</v>
      </c>
      <c r="D408" s="13">
        <v>1000</v>
      </c>
      <c r="E408" s="31">
        <v>45167</v>
      </c>
      <c r="F408" s="31">
        <v>45229</v>
      </c>
      <c r="G408" t="s">
        <v>3798</v>
      </c>
    </row>
    <row r="409" spans="1:7" x14ac:dyDescent="0.25">
      <c r="A409" s="154" t="s">
        <v>3750</v>
      </c>
      <c r="B409" t="s">
        <v>674</v>
      </c>
      <c r="C409" t="s">
        <v>673</v>
      </c>
      <c r="D409" s="13">
        <v>630</v>
      </c>
      <c r="E409" s="31">
        <v>45202</v>
      </c>
      <c r="F409" s="31">
        <v>45229</v>
      </c>
      <c r="G409" t="s">
        <v>3749</v>
      </c>
    </row>
    <row r="410" spans="1:7" x14ac:dyDescent="0.25">
      <c r="A410" s="154" t="s">
        <v>3724</v>
      </c>
      <c r="B410" t="s">
        <v>3723</v>
      </c>
      <c r="C410" t="s">
        <v>3722</v>
      </c>
      <c r="D410" s="13">
        <v>500</v>
      </c>
      <c r="E410" s="31">
        <v>45167</v>
      </c>
      <c r="F410" s="31">
        <v>45229</v>
      </c>
      <c r="G410" t="s">
        <v>3721</v>
      </c>
    </row>
    <row r="411" spans="1:7" x14ac:dyDescent="0.25">
      <c r="A411" s="154" t="s">
        <v>3612</v>
      </c>
      <c r="B411" t="s">
        <v>3611</v>
      </c>
      <c r="C411" t="s">
        <v>863</v>
      </c>
      <c r="D411" s="13">
        <v>524.64700000000005</v>
      </c>
      <c r="E411" s="31">
        <v>45183</v>
      </c>
      <c r="F411" s="31">
        <v>45229</v>
      </c>
      <c r="G411" t="s">
        <v>3610</v>
      </c>
    </row>
    <row r="412" spans="1:7" x14ac:dyDescent="0.25">
      <c r="A412" s="154" t="s">
        <v>3523</v>
      </c>
      <c r="B412" t="s">
        <v>625</v>
      </c>
      <c r="C412" t="s">
        <v>624</v>
      </c>
      <c r="D412" s="13">
        <v>566.07000000000005</v>
      </c>
      <c r="E412" s="31">
        <v>45132</v>
      </c>
      <c r="F412" s="31">
        <v>45229</v>
      </c>
      <c r="G412" t="s">
        <v>3522</v>
      </c>
    </row>
    <row r="413" spans="1:7" x14ac:dyDescent="0.25">
      <c r="A413" s="154" t="s">
        <v>3508</v>
      </c>
      <c r="B413" t="s">
        <v>982</v>
      </c>
      <c r="C413" t="s">
        <v>981</v>
      </c>
      <c r="D413" s="13">
        <v>1917.367</v>
      </c>
      <c r="E413" s="31">
        <v>45121</v>
      </c>
      <c r="F413" s="31">
        <v>45229</v>
      </c>
      <c r="G413" t="s">
        <v>3507</v>
      </c>
    </row>
    <row r="414" spans="1:7" x14ac:dyDescent="0.25">
      <c r="A414" s="154" t="s">
        <v>3441</v>
      </c>
      <c r="B414" t="s">
        <v>3347</v>
      </c>
      <c r="C414" t="s">
        <v>3346</v>
      </c>
      <c r="D414" s="13">
        <v>2289.3449999999998</v>
      </c>
      <c r="E414" s="31">
        <v>45132</v>
      </c>
      <c r="F414" s="31">
        <v>45229</v>
      </c>
      <c r="G414" t="s">
        <v>3440</v>
      </c>
    </row>
    <row r="415" spans="1:7" x14ac:dyDescent="0.25">
      <c r="A415" s="154" t="s">
        <v>3428</v>
      </c>
      <c r="B415" t="s">
        <v>3294</v>
      </c>
      <c r="C415" t="s">
        <v>3293</v>
      </c>
      <c r="D415" s="13">
        <v>2499.2539999999999</v>
      </c>
      <c r="E415" s="31">
        <v>45188</v>
      </c>
      <c r="F415" s="31">
        <v>45229</v>
      </c>
      <c r="G415" t="s">
        <v>3427</v>
      </c>
    </row>
    <row r="416" spans="1:7" x14ac:dyDescent="0.25">
      <c r="A416" s="154" t="s">
        <v>3422</v>
      </c>
      <c r="B416" t="s">
        <v>451</v>
      </c>
      <c r="C416" t="s">
        <v>239</v>
      </c>
      <c r="D416" s="13">
        <v>4071.1790000000001</v>
      </c>
      <c r="E416" s="31">
        <v>45142</v>
      </c>
      <c r="F416" s="31">
        <v>45229</v>
      </c>
      <c r="G416" t="s">
        <v>3421</v>
      </c>
    </row>
    <row r="417" spans="1:7" x14ac:dyDescent="0.25">
      <c r="A417" s="154" t="s">
        <v>3387</v>
      </c>
      <c r="B417" t="s">
        <v>890</v>
      </c>
      <c r="C417" t="s">
        <v>889</v>
      </c>
      <c r="D417" s="13">
        <v>1912.6869999999999</v>
      </c>
      <c r="E417" s="31">
        <v>45152</v>
      </c>
      <c r="F417" s="31">
        <v>45229</v>
      </c>
      <c r="G417" t="s">
        <v>3386</v>
      </c>
    </row>
    <row r="418" spans="1:7" x14ac:dyDescent="0.25">
      <c r="A418" s="154" t="s">
        <v>3324</v>
      </c>
      <c r="B418" t="s">
        <v>1218</v>
      </c>
      <c r="C418" t="s">
        <v>401</v>
      </c>
      <c r="D418" s="13">
        <v>2359.4490000000001</v>
      </c>
      <c r="E418" s="31">
        <v>45162</v>
      </c>
      <c r="F418" s="31">
        <v>45229</v>
      </c>
      <c r="G418" t="s">
        <v>3323</v>
      </c>
    </row>
    <row r="419" spans="1:7" x14ac:dyDescent="0.25">
      <c r="A419" s="154" t="s">
        <v>3318</v>
      </c>
      <c r="B419" t="s">
        <v>382</v>
      </c>
      <c r="C419" t="s">
        <v>381</v>
      </c>
      <c r="D419" s="13">
        <v>1100</v>
      </c>
      <c r="E419" s="31">
        <v>45166</v>
      </c>
      <c r="F419" s="31">
        <v>45229</v>
      </c>
      <c r="G419" t="s">
        <v>3317</v>
      </c>
    </row>
    <row r="420" spans="1:7" x14ac:dyDescent="0.25">
      <c r="A420" s="154" t="s">
        <v>3304</v>
      </c>
      <c r="B420" t="s">
        <v>1223</v>
      </c>
      <c r="C420" t="s">
        <v>988</v>
      </c>
      <c r="D420" s="13">
        <v>2024.7270000000001</v>
      </c>
      <c r="E420" s="31">
        <v>45180</v>
      </c>
      <c r="F420" s="31">
        <v>45229</v>
      </c>
      <c r="G420" t="s">
        <v>3303</v>
      </c>
    </row>
    <row r="421" spans="1:7" x14ac:dyDescent="0.25">
      <c r="A421" s="154" t="s">
        <v>3257</v>
      </c>
      <c r="B421" t="s">
        <v>684</v>
      </c>
      <c r="C421" t="s">
        <v>685</v>
      </c>
      <c r="D421" s="13">
        <v>8562.16</v>
      </c>
      <c r="E421" s="31">
        <v>45174</v>
      </c>
      <c r="F421" s="31">
        <v>45229</v>
      </c>
      <c r="G421" t="s">
        <v>3256</v>
      </c>
    </row>
    <row r="422" spans="1:7" x14ac:dyDescent="0.25">
      <c r="A422" s="154" t="s">
        <v>3244</v>
      </c>
      <c r="B422" t="s">
        <v>919</v>
      </c>
      <c r="C422" t="s">
        <v>918</v>
      </c>
      <c r="D422" s="13">
        <v>2022.433</v>
      </c>
      <c r="E422" s="31">
        <v>45168</v>
      </c>
      <c r="F422" s="31">
        <v>45229</v>
      </c>
      <c r="G422" t="s">
        <v>3243</v>
      </c>
    </row>
    <row r="423" spans="1:7" x14ac:dyDescent="0.25">
      <c r="A423" s="154" t="s">
        <v>3242</v>
      </c>
      <c r="B423" t="s">
        <v>100</v>
      </c>
      <c r="C423" t="s">
        <v>101</v>
      </c>
      <c r="D423" s="13">
        <v>4700</v>
      </c>
      <c r="E423" s="31">
        <v>45164</v>
      </c>
      <c r="F423" s="31">
        <v>45229</v>
      </c>
      <c r="G423" t="s">
        <v>3241</v>
      </c>
    </row>
    <row r="424" spans="1:7" x14ac:dyDescent="0.25">
      <c r="A424" s="154" t="s">
        <v>3238</v>
      </c>
      <c r="B424" t="s">
        <v>3174</v>
      </c>
      <c r="C424" t="s">
        <v>3173</v>
      </c>
      <c r="D424" s="13">
        <v>2613.2449999999999</v>
      </c>
      <c r="E424" s="31">
        <v>45199</v>
      </c>
      <c r="F424" s="31">
        <v>45229</v>
      </c>
      <c r="G424" t="s">
        <v>3237</v>
      </c>
    </row>
    <row r="425" spans="1:7" x14ac:dyDescent="0.25">
      <c r="A425" s="154" t="s">
        <v>3225</v>
      </c>
      <c r="B425" t="s">
        <v>966</v>
      </c>
      <c r="C425" t="s">
        <v>965</v>
      </c>
      <c r="D425" s="13">
        <v>71402.172999999995</v>
      </c>
      <c r="E425" s="31">
        <v>45189</v>
      </c>
      <c r="F425" s="31">
        <v>45229</v>
      </c>
      <c r="G425" t="s">
        <v>3224</v>
      </c>
    </row>
    <row r="426" spans="1:7" x14ac:dyDescent="0.25">
      <c r="A426" s="154" t="s">
        <v>3189</v>
      </c>
      <c r="B426" t="s">
        <v>3142</v>
      </c>
      <c r="C426" t="s">
        <v>3141</v>
      </c>
      <c r="D426" s="13">
        <v>5000</v>
      </c>
      <c r="E426" s="31">
        <v>45199</v>
      </c>
      <c r="F426" s="31">
        <v>45229</v>
      </c>
      <c r="G426" t="s">
        <v>3188</v>
      </c>
    </row>
    <row r="427" spans="1:7" x14ac:dyDescent="0.25">
      <c r="A427" s="154" t="s">
        <v>3155</v>
      </c>
      <c r="B427" t="s">
        <v>573</v>
      </c>
      <c r="C427" t="s">
        <v>572</v>
      </c>
      <c r="D427" s="13">
        <v>2209.5450000000001</v>
      </c>
      <c r="E427" s="31">
        <v>45145</v>
      </c>
      <c r="F427" s="31">
        <v>45229</v>
      </c>
      <c r="G427" t="s">
        <v>3154</v>
      </c>
    </row>
    <row r="428" spans="1:7" x14ac:dyDescent="0.25">
      <c r="A428" s="154" t="s">
        <v>3151</v>
      </c>
      <c r="B428" t="s">
        <v>611</v>
      </c>
      <c r="C428" t="s">
        <v>610</v>
      </c>
      <c r="D428" s="13">
        <v>3600</v>
      </c>
      <c r="E428" s="31">
        <v>45118</v>
      </c>
      <c r="F428" s="31">
        <v>45229</v>
      </c>
      <c r="G428" t="s">
        <v>3150</v>
      </c>
    </row>
    <row r="429" spans="1:7" x14ac:dyDescent="0.25">
      <c r="A429" s="154" t="s">
        <v>3133</v>
      </c>
      <c r="B429" t="s">
        <v>412</v>
      </c>
      <c r="C429" t="s">
        <v>444</v>
      </c>
      <c r="D429" s="13">
        <v>4500</v>
      </c>
      <c r="E429" s="31">
        <v>45181</v>
      </c>
      <c r="F429" s="31">
        <v>45229</v>
      </c>
      <c r="G429" t="s">
        <v>3132</v>
      </c>
    </row>
    <row r="430" spans="1:7" x14ac:dyDescent="0.25">
      <c r="A430" s="154" t="s">
        <v>3131</v>
      </c>
      <c r="B430" t="s">
        <v>344</v>
      </c>
      <c r="C430" t="s">
        <v>343</v>
      </c>
      <c r="D430" s="13">
        <v>1748.96</v>
      </c>
      <c r="E430" s="31">
        <v>45143</v>
      </c>
      <c r="F430" s="31">
        <v>45229</v>
      </c>
      <c r="G430" t="s">
        <v>3130</v>
      </c>
    </row>
    <row r="431" spans="1:7" x14ac:dyDescent="0.25">
      <c r="A431" s="154" t="s">
        <v>3113</v>
      </c>
      <c r="B431" t="s">
        <v>96</v>
      </c>
      <c r="C431" t="s">
        <v>97</v>
      </c>
      <c r="D431" s="13">
        <v>1415.0940000000001</v>
      </c>
      <c r="E431" s="31">
        <v>45127</v>
      </c>
      <c r="F431" s="31">
        <v>45229</v>
      </c>
      <c r="G431" t="s">
        <v>3112</v>
      </c>
    </row>
    <row r="432" spans="1:7" x14ac:dyDescent="0.25">
      <c r="A432" s="154" t="s">
        <v>3109</v>
      </c>
      <c r="B432" t="s">
        <v>3108</v>
      </c>
      <c r="C432" t="s">
        <v>3107</v>
      </c>
      <c r="D432" s="13">
        <v>2137.0419999999999</v>
      </c>
      <c r="E432" s="31">
        <v>45183</v>
      </c>
      <c r="F432" s="31">
        <v>45229</v>
      </c>
      <c r="G432" t="s">
        <v>3106</v>
      </c>
    </row>
    <row r="433" spans="1:7" x14ac:dyDescent="0.25">
      <c r="A433" s="154" t="s">
        <v>3104</v>
      </c>
      <c r="B433" t="s">
        <v>1141</v>
      </c>
      <c r="C433" t="s">
        <v>1142</v>
      </c>
      <c r="D433" s="13">
        <v>1527.9739999999999</v>
      </c>
      <c r="E433" s="31">
        <v>45175</v>
      </c>
      <c r="F433" s="31">
        <v>45229</v>
      </c>
      <c r="G433" t="s">
        <v>3103</v>
      </c>
    </row>
    <row r="434" spans="1:7" x14ac:dyDescent="0.25">
      <c r="A434" s="154" t="s">
        <v>3085</v>
      </c>
      <c r="B434" t="s">
        <v>121</v>
      </c>
      <c r="C434" t="s">
        <v>122</v>
      </c>
      <c r="D434" s="13">
        <v>899.33399999999995</v>
      </c>
      <c r="E434" s="31">
        <v>45113</v>
      </c>
      <c r="F434" s="31">
        <v>45229</v>
      </c>
      <c r="G434" t="s">
        <v>3084</v>
      </c>
    </row>
    <row r="435" spans="1:7" x14ac:dyDescent="0.25">
      <c r="A435" s="154" t="s">
        <v>3053</v>
      </c>
      <c r="B435" t="s">
        <v>3052</v>
      </c>
      <c r="C435" t="s">
        <v>3051</v>
      </c>
      <c r="D435" s="13">
        <v>6600.0159999999996</v>
      </c>
      <c r="E435" s="31">
        <v>45175</v>
      </c>
      <c r="F435" s="31">
        <v>45229</v>
      </c>
      <c r="G435" t="s">
        <v>3050</v>
      </c>
    </row>
    <row r="436" spans="1:7" x14ac:dyDescent="0.25">
      <c r="A436" s="154" t="s">
        <v>3022</v>
      </c>
      <c r="B436" t="s">
        <v>728</v>
      </c>
      <c r="C436" t="s">
        <v>727</v>
      </c>
      <c r="D436" s="13">
        <v>2853.0729999999999</v>
      </c>
      <c r="E436" s="31">
        <v>45113</v>
      </c>
      <c r="F436" s="31">
        <v>45229</v>
      </c>
      <c r="G436" t="s">
        <v>3021</v>
      </c>
    </row>
    <row r="437" spans="1:7" x14ac:dyDescent="0.25">
      <c r="A437" s="154" t="s">
        <v>3014</v>
      </c>
      <c r="B437" t="s">
        <v>3013</v>
      </c>
      <c r="C437" t="s">
        <v>3012</v>
      </c>
      <c r="D437" s="13">
        <v>2392.1909999999998</v>
      </c>
      <c r="E437" s="31">
        <v>45183</v>
      </c>
      <c r="F437" s="31">
        <v>45229</v>
      </c>
      <c r="G437" t="s">
        <v>3011</v>
      </c>
    </row>
    <row r="438" spans="1:7" x14ac:dyDescent="0.25">
      <c r="A438" s="154" t="s">
        <v>2998</v>
      </c>
      <c r="B438" t="s">
        <v>298</v>
      </c>
      <c r="C438" t="s">
        <v>288</v>
      </c>
      <c r="D438" s="13">
        <v>4383.4369999999999</v>
      </c>
      <c r="E438" s="31">
        <v>45141</v>
      </c>
      <c r="F438" s="31">
        <v>45229</v>
      </c>
      <c r="G438" t="s">
        <v>2862</v>
      </c>
    </row>
    <row r="439" spans="1:7" x14ac:dyDescent="0.25">
      <c r="A439" s="154" t="s">
        <v>2958</v>
      </c>
      <c r="B439" t="s">
        <v>726</v>
      </c>
      <c r="C439" t="s">
        <v>725</v>
      </c>
      <c r="D439" s="13">
        <v>2487.42</v>
      </c>
      <c r="E439" s="31">
        <v>45125</v>
      </c>
      <c r="F439" s="31">
        <v>45229</v>
      </c>
      <c r="G439" t="s">
        <v>2957</v>
      </c>
    </row>
    <row r="440" spans="1:7" x14ac:dyDescent="0.25">
      <c r="A440" s="154" t="s">
        <v>2950</v>
      </c>
      <c r="B440" t="s">
        <v>155</v>
      </c>
      <c r="C440" t="s">
        <v>156</v>
      </c>
      <c r="D440" s="13">
        <v>743.38300000000004</v>
      </c>
      <c r="E440" s="31">
        <v>45134</v>
      </c>
      <c r="F440" s="31">
        <v>45229</v>
      </c>
      <c r="G440" t="s">
        <v>2949</v>
      </c>
    </row>
    <row r="441" spans="1:7" x14ac:dyDescent="0.25">
      <c r="A441" s="154" t="s">
        <v>2942</v>
      </c>
      <c r="B441" t="s">
        <v>108</v>
      </c>
      <c r="C441" t="s">
        <v>109</v>
      </c>
      <c r="D441" s="13">
        <v>2865</v>
      </c>
      <c r="E441" s="31">
        <v>45138</v>
      </c>
      <c r="F441" s="31">
        <v>45229</v>
      </c>
      <c r="G441" t="s">
        <v>2941</v>
      </c>
    </row>
    <row r="442" spans="1:7" x14ac:dyDescent="0.25">
      <c r="A442" s="154" t="s">
        <v>2907</v>
      </c>
      <c r="B442" t="s">
        <v>312</v>
      </c>
      <c r="C442" t="s">
        <v>313</v>
      </c>
      <c r="D442" s="13">
        <v>4025.5430000000001</v>
      </c>
      <c r="E442" s="31">
        <v>45166</v>
      </c>
      <c r="F442" s="31">
        <v>45229</v>
      </c>
      <c r="G442" t="s">
        <v>2906</v>
      </c>
    </row>
    <row r="443" spans="1:7" x14ac:dyDescent="0.25">
      <c r="A443" s="154" t="s">
        <v>2905</v>
      </c>
      <c r="B443" t="s">
        <v>2904</v>
      </c>
      <c r="C443" t="s">
        <v>2903</v>
      </c>
      <c r="D443" s="13">
        <v>3465.1619999999998</v>
      </c>
      <c r="E443" s="31">
        <v>45175</v>
      </c>
      <c r="F443" s="31">
        <v>45229</v>
      </c>
      <c r="G443" t="s">
        <v>2902</v>
      </c>
    </row>
    <row r="444" spans="1:7" x14ac:dyDescent="0.25">
      <c r="A444" s="154" t="s">
        <v>2880</v>
      </c>
      <c r="B444" t="s">
        <v>554</v>
      </c>
      <c r="C444" t="s">
        <v>553</v>
      </c>
      <c r="D444" s="13">
        <v>2557.6770000000001</v>
      </c>
      <c r="E444" s="31">
        <v>45161</v>
      </c>
      <c r="F444" s="31">
        <v>45229</v>
      </c>
      <c r="G444" t="s">
        <v>2879</v>
      </c>
    </row>
    <row r="445" spans="1:7" x14ac:dyDescent="0.25">
      <c r="A445" s="154" t="s">
        <v>2874</v>
      </c>
      <c r="B445" t="s">
        <v>2840</v>
      </c>
      <c r="C445" t="s">
        <v>2839</v>
      </c>
      <c r="D445" s="13">
        <v>4235.1559999999999</v>
      </c>
      <c r="E445" s="31">
        <v>45152</v>
      </c>
      <c r="F445" s="31">
        <v>45229</v>
      </c>
      <c r="G445" t="s">
        <v>2873</v>
      </c>
    </row>
    <row r="446" spans="1:7" x14ac:dyDescent="0.25">
      <c r="A446" s="154" t="s">
        <v>2826</v>
      </c>
      <c r="B446" t="s">
        <v>286</v>
      </c>
      <c r="C446" t="s">
        <v>285</v>
      </c>
      <c r="D446" s="13">
        <v>2726.3420000000001</v>
      </c>
      <c r="E446" s="31">
        <v>45152</v>
      </c>
      <c r="F446" s="31">
        <v>45229</v>
      </c>
      <c r="G446" t="s">
        <v>2825</v>
      </c>
    </row>
    <row r="447" spans="1:7" x14ac:dyDescent="0.25">
      <c r="A447" s="154" t="s">
        <v>6191</v>
      </c>
      <c r="B447" t="s">
        <v>1163</v>
      </c>
      <c r="C447" t="s">
        <v>1164</v>
      </c>
      <c r="D447" s="13">
        <v>4445.4250000000002</v>
      </c>
      <c r="E447" s="31">
        <v>45134</v>
      </c>
      <c r="F447" s="31">
        <v>45230</v>
      </c>
      <c r="G447" t="s">
        <v>5160</v>
      </c>
    </row>
    <row r="448" spans="1:7" x14ac:dyDescent="0.25">
      <c r="A448" s="154" t="s">
        <v>6175</v>
      </c>
      <c r="B448" t="s">
        <v>6174</v>
      </c>
      <c r="C448" t="s">
        <v>6173</v>
      </c>
      <c r="D448" s="13">
        <v>496.83699999999999</v>
      </c>
      <c r="E448" s="31">
        <v>45166</v>
      </c>
      <c r="F448" s="31">
        <v>45230</v>
      </c>
      <c r="G448" t="s">
        <v>6172</v>
      </c>
    </row>
    <row r="449" spans="1:7" x14ac:dyDescent="0.25">
      <c r="A449" s="154" t="s">
        <v>6164</v>
      </c>
      <c r="B449" t="s">
        <v>1165</v>
      </c>
      <c r="C449" t="s">
        <v>1166</v>
      </c>
      <c r="D449" s="13">
        <v>2044.702</v>
      </c>
      <c r="E449" s="31">
        <v>45118</v>
      </c>
      <c r="F449" s="31">
        <v>45230</v>
      </c>
      <c r="G449" t="s">
        <v>6163</v>
      </c>
    </row>
    <row r="450" spans="1:7" x14ac:dyDescent="0.25">
      <c r="A450" s="154" t="s">
        <v>6140</v>
      </c>
      <c r="B450" t="s">
        <v>510</v>
      </c>
      <c r="C450" t="s">
        <v>149</v>
      </c>
      <c r="D450" s="13">
        <v>1674.819</v>
      </c>
      <c r="E450" s="31">
        <v>45146</v>
      </c>
      <c r="F450" s="31">
        <v>45230</v>
      </c>
      <c r="G450" t="s">
        <v>5037</v>
      </c>
    </row>
    <row r="451" spans="1:7" x14ac:dyDescent="0.25">
      <c r="A451" s="154" t="s">
        <v>6133</v>
      </c>
      <c r="B451" t="s">
        <v>1035</v>
      </c>
      <c r="C451" t="s">
        <v>1036</v>
      </c>
      <c r="D451" s="13">
        <v>2262.2669999999998</v>
      </c>
      <c r="E451" s="31">
        <v>45142</v>
      </c>
      <c r="F451" s="31">
        <v>45230</v>
      </c>
      <c r="G451" t="s">
        <v>6132</v>
      </c>
    </row>
    <row r="452" spans="1:7" x14ac:dyDescent="0.25">
      <c r="A452" s="154" t="s">
        <v>6129</v>
      </c>
      <c r="B452" t="s">
        <v>839</v>
      </c>
      <c r="C452" t="s">
        <v>838</v>
      </c>
      <c r="D452" s="13">
        <v>513.47400000000005</v>
      </c>
      <c r="E452" s="31">
        <v>45164</v>
      </c>
      <c r="F452" s="31">
        <v>45230</v>
      </c>
      <c r="G452" t="s">
        <v>6128</v>
      </c>
    </row>
    <row r="453" spans="1:7" x14ac:dyDescent="0.25">
      <c r="A453" s="154" t="s">
        <v>6126</v>
      </c>
      <c r="B453" t="s">
        <v>502</v>
      </c>
      <c r="C453" t="s">
        <v>501</v>
      </c>
      <c r="D453" s="13">
        <v>215.77099999999999</v>
      </c>
      <c r="E453" s="31">
        <v>45135</v>
      </c>
      <c r="F453" s="31">
        <v>45230</v>
      </c>
      <c r="G453" t="s">
        <v>5051</v>
      </c>
    </row>
    <row r="454" spans="1:7" x14ac:dyDescent="0.25">
      <c r="A454" s="154" t="s">
        <v>6123</v>
      </c>
      <c r="B454" t="s">
        <v>642</v>
      </c>
      <c r="C454" t="s">
        <v>641</v>
      </c>
      <c r="D454" s="13">
        <v>1097.7719999999999</v>
      </c>
      <c r="E454" s="31">
        <v>45135</v>
      </c>
      <c r="F454" s="31">
        <v>45230</v>
      </c>
      <c r="G454" t="s">
        <v>5051</v>
      </c>
    </row>
    <row r="455" spans="1:7" x14ac:dyDescent="0.25">
      <c r="A455" s="154" t="s">
        <v>6120</v>
      </c>
      <c r="B455" t="s">
        <v>6119</v>
      </c>
      <c r="C455" t="s">
        <v>6118</v>
      </c>
      <c r="D455" s="13">
        <v>472.64499999999998</v>
      </c>
      <c r="E455" s="31">
        <v>45135</v>
      </c>
      <c r="F455" s="31">
        <v>45230</v>
      </c>
      <c r="G455" t="s">
        <v>6117</v>
      </c>
    </row>
    <row r="456" spans="1:7" x14ac:dyDescent="0.25">
      <c r="A456" s="154" t="s">
        <v>6116</v>
      </c>
      <c r="B456" t="s">
        <v>688</v>
      </c>
      <c r="C456" t="s">
        <v>689</v>
      </c>
      <c r="D456" s="13">
        <v>833.57</v>
      </c>
      <c r="E456" s="31">
        <v>45142</v>
      </c>
      <c r="F456" s="31">
        <v>45230</v>
      </c>
      <c r="G456" t="s">
        <v>6115</v>
      </c>
    </row>
    <row r="457" spans="1:7" x14ac:dyDescent="0.25">
      <c r="A457" s="154" t="s">
        <v>6068</v>
      </c>
      <c r="B457" t="s">
        <v>4948</v>
      </c>
      <c r="C457" t="s">
        <v>4947</v>
      </c>
      <c r="D457" s="13">
        <v>226.43100000000001</v>
      </c>
      <c r="E457" s="31">
        <v>45177</v>
      </c>
      <c r="F457" s="31">
        <v>45230</v>
      </c>
      <c r="G457" t="s">
        <v>6067</v>
      </c>
    </row>
    <row r="458" spans="1:7" x14ac:dyDescent="0.25">
      <c r="A458" s="154" t="s">
        <v>6037</v>
      </c>
      <c r="B458" t="s">
        <v>393</v>
      </c>
      <c r="C458" t="s">
        <v>159</v>
      </c>
      <c r="D458" s="13">
        <v>5911.1679999999997</v>
      </c>
      <c r="E458" s="31">
        <v>45127</v>
      </c>
      <c r="F458" s="31">
        <v>45230</v>
      </c>
      <c r="G458" t="s">
        <v>6036</v>
      </c>
    </row>
    <row r="459" spans="1:7" x14ac:dyDescent="0.25">
      <c r="A459" s="154" t="s">
        <v>5901</v>
      </c>
      <c r="B459" t="s">
        <v>5900</v>
      </c>
      <c r="C459" t="s">
        <v>569</v>
      </c>
      <c r="D459" s="13">
        <v>23221.526000000002</v>
      </c>
      <c r="E459" s="31">
        <v>45136</v>
      </c>
      <c r="F459" s="31">
        <v>45230</v>
      </c>
      <c r="G459" t="s">
        <v>5899</v>
      </c>
    </row>
    <row r="460" spans="1:7" x14ac:dyDescent="0.25">
      <c r="A460" s="154" t="s">
        <v>5870</v>
      </c>
      <c r="B460" t="s">
        <v>598</v>
      </c>
      <c r="C460" t="s">
        <v>599</v>
      </c>
      <c r="D460" s="13">
        <v>1130</v>
      </c>
      <c r="E460" s="31">
        <v>45099</v>
      </c>
      <c r="F460" s="31">
        <v>45230</v>
      </c>
      <c r="G460" t="s">
        <v>5869</v>
      </c>
    </row>
    <row r="461" spans="1:7" x14ac:dyDescent="0.25">
      <c r="A461" s="154" t="s">
        <v>5860</v>
      </c>
      <c r="B461" t="s">
        <v>5325</v>
      </c>
      <c r="C461" t="s">
        <v>5324</v>
      </c>
      <c r="D461" s="13">
        <v>330</v>
      </c>
      <c r="E461" s="31">
        <v>45169</v>
      </c>
      <c r="F461" s="31">
        <v>45230</v>
      </c>
      <c r="G461" t="s">
        <v>5323</v>
      </c>
    </row>
    <row r="462" spans="1:7" x14ac:dyDescent="0.25">
      <c r="A462" s="154" t="s">
        <v>5854</v>
      </c>
      <c r="B462" t="s">
        <v>659</v>
      </c>
      <c r="C462" t="s">
        <v>658</v>
      </c>
      <c r="D462" s="13">
        <v>832.23199999999997</v>
      </c>
      <c r="E462" s="31">
        <v>45161</v>
      </c>
      <c r="F462" s="31">
        <v>45230</v>
      </c>
      <c r="G462" t="s">
        <v>5853</v>
      </c>
    </row>
    <row r="463" spans="1:7" x14ac:dyDescent="0.25">
      <c r="A463" s="154" t="s">
        <v>5850</v>
      </c>
      <c r="B463" t="s">
        <v>307</v>
      </c>
      <c r="C463" t="s">
        <v>141</v>
      </c>
      <c r="D463" s="13">
        <v>7234.7969999999996</v>
      </c>
      <c r="E463" s="31">
        <v>45161</v>
      </c>
      <c r="F463" s="31">
        <v>45230</v>
      </c>
      <c r="G463" t="s">
        <v>5849</v>
      </c>
    </row>
    <row r="464" spans="1:7" x14ac:dyDescent="0.25">
      <c r="A464" s="154" t="s">
        <v>5846</v>
      </c>
      <c r="B464" t="s">
        <v>372</v>
      </c>
      <c r="C464" t="s">
        <v>242</v>
      </c>
      <c r="D464" s="13">
        <v>4744.93</v>
      </c>
      <c r="E464" s="31">
        <v>45161</v>
      </c>
      <c r="F464" s="31">
        <v>45230</v>
      </c>
      <c r="G464" t="s">
        <v>5845</v>
      </c>
    </row>
    <row r="465" spans="1:7" x14ac:dyDescent="0.25">
      <c r="A465" s="154" t="s">
        <v>5719</v>
      </c>
      <c r="B465" t="s">
        <v>626</v>
      </c>
      <c r="C465" t="s">
        <v>500</v>
      </c>
      <c r="D465" s="13">
        <v>980.80399999999997</v>
      </c>
      <c r="E465" s="31">
        <v>45140</v>
      </c>
      <c r="F465" s="31">
        <v>45230</v>
      </c>
      <c r="G465" t="s">
        <v>5718</v>
      </c>
    </row>
    <row r="466" spans="1:7" x14ac:dyDescent="0.25">
      <c r="A466" s="154" t="s">
        <v>5710</v>
      </c>
      <c r="B466" t="s">
        <v>5427</v>
      </c>
      <c r="C466" t="s">
        <v>5426</v>
      </c>
      <c r="D466" s="13">
        <v>10198.737999999999</v>
      </c>
      <c r="E466" s="31">
        <v>45138</v>
      </c>
      <c r="F466" s="31">
        <v>45230</v>
      </c>
      <c r="G466" t="s">
        <v>5709</v>
      </c>
    </row>
    <row r="467" spans="1:7" x14ac:dyDescent="0.25">
      <c r="A467" s="154" t="s">
        <v>5681</v>
      </c>
      <c r="B467" t="s">
        <v>1128</v>
      </c>
      <c r="C467" t="s">
        <v>450</v>
      </c>
      <c r="D467" s="13">
        <v>382.25799999999998</v>
      </c>
      <c r="E467" s="31">
        <v>45154</v>
      </c>
      <c r="F467" s="31">
        <v>45230</v>
      </c>
      <c r="G467" t="s">
        <v>5680</v>
      </c>
    </row>
    <row r="468" spans="1:7" x14ac:dyDescent="0.25">
      <c r="A468" s="154" t="s">
        <v>5586</v>
      </c>
      <c r="B468" t="s">
        <v>306</v>
      </c>
      <c r="C468" t="s">
        <v>115</v>
      </c>
      <c r="D468" s="13">
        <v>2332.2359999999999</v>
      </c>
      <c r="E468" s="31">
        <v>45140</v>
      </c>
      <c r="F468" s="31">
        <v>45230</v>
      </c>
      <c r="G468" t="s">
        <v>5585</v>
      </c>
    </row>
    <row r="469" spans="1:7" x14ac:dyDescent="0.25">
      <c r="A469" s="154" t="s">
        <v>5545</v>
      </c>
      <c r="B469" t="s">
        <v>738</v>
      </c>
      <c r="C469" t="s">
        <v>737</v>
      </c>
      <c r="D469" s="13">
        <v>2367.8420000000001</v>
      </c>
      <c r="E469" s="31">
        <v>45147</v>
      </c>
      <c r="F469" s="31">
        <v>45230</v>
      </c>
      <c r="G469" t="s">
        <v>5373</v>
      </c>
    </row>
    <row r="470" spans="1:7" x14ac:dyDescent="0.25">
      <c r="A470" s="154" t="s">
        <v>5526</v>
      </c>
      <c r="B470" t="s">
        <v>544</v>
      </c>
      <c r="C470" t="s">
        <v>543</v>
      </c>
      <c r="D470" s="13">
        <v>4040.5070000000001</v>
      </c>
      <c r="E470" s="31">
        <v>45131</v>
      </c>
      <c r="F470" s="31">
        <v>45230</v>
      </c>
      <c r="G470" t="s">
        <v>5525</v>
      </c>
    </row>
    <row r="471" spans="1:7" x14ac:dyDescent="0.25">
      <c r="A471" s="154" t="s">
        <v>5517</v>
      </c>
      <c r="B471" t="s">
        <v>5035</v>
      </c>
      <c r="C471" t="s">
        <v>5034</v>
      </c>
      <c r="D471" s="13">
        <v>5000</v>
      </c>
      <c r="E471" s="31">
        <v>45160</v>
      </c>
      <c r="F471" s="31">
        <v>45230</v>
      </c>
      <c r="G471" t="s">
        <v>5516</v>
      </c>
    </row>
    <row r="472" spans="1:7" x14ac:dyDescent="0.25">
      <c r="A472" s="154" t="s">
        <v>5515</v>
      </c>
      <c r="B472" t="s">
        <v>5514</v>
      </c>
      <c r="C472" t="s">
        <v>5513</v>
      </c>
      <c r="D472" s="13">
        <v>6467.0339999999997</v>
      </c>
      <c r="E472" s="31">
        <v>45161</v>
      </c>
      <c r="F472" s="31">
        <v>45230</v>
      </c>
      <c r="G472" t="s">
        <v>5512</v>
      </c>
    </row>
    <row r="473" spans="1:7" x14ac:dyDescent="0.25">
      <c r="A473" s="154" t="s">
        <v>5491</v>
      </c>
      <c r="B473" t="s">
        <v>241</v>
      </c>
      <c r="C473" t="s">
        <v>129</v>
      </c>
      <c r="D473" s="13">
        <v>6631.8689999999997</v>
      </c>
      <c r="E473" s="31">
        <v>45163</v>
      </c>
      <c r="F473" s="31">
        <v>45230</v>
      </c>
      <c r="G473" t="s">
        <v>5490</v>
      </c>
    </row>
    <row r="474" spans="1:7" x14ac:dyDescent="0.25">
      <c r="A474" s="154" t="s">
        <v>5475</v>
      </c>
      <c r="B474" t="s">
        <v>461</v>
      </c>
      <c r="C474" t="s">
        <v>161</v>
      </c>
      <c r="D474" s="13">
        <v>6000</v>
      </c>
      <c r="E474" s="31">
        <v>45154</v>
      </c>
      <c r="F474" s="31">
        <v>45230</v>
      </c>
      <c r="G474" t="s">
        <v>4965</v>
      </c>
    </row>
    <row r="475" spans="1:7" x14ac:dyDescent="0.25">
      <c r="A475" s="154" t="s">
        <v>5472</v>
      </c>
      <c r="B475" t="s">
        <v>568</v>
      </c>
      <c r="C475" t="s">
        <v>548</v>
      </c>
      <c r="D475" s="13">
        <v>3142.5709999999999</v>
      </c>
      <c r="E475" s="31">
        <v>45154</v>
      </c>
      <c r="F475" s="31">
        <v>45230</v>
      </c>
      <c r="G475" t="s">
        <v>5471</v>
      </c>
    </row>
    <row r="476" spans="1:7" x14ac:dyDescent="0.25">
      <c r="A476" s="154" t="s">
        <v>5460</v>
      </c>
      <c r="B476" t="s">
        <v>5459</v>
      </c>
      <c r="C476" t="s">
        <v>5458</v>
      </c>
      <c r="D476" s="13">
        <v>2583.4839999999999</v>
      </c>
      <c r="E476" s="31">
        <v>45202</v>
      </c>
      <c r="F476" s="31">
        <v>45230</v>
      </c>
      <c r="G476" t="s">
        <v>5457</v>
      </c>
    </row>
    <row r="477" spans="1:7" x14ac:dyDescent="0.25">
      <c r="A477" s="154" t="s">
        <v>5441</v>
      </c>
      <c r="B477" t="s">
        <v>789</v>
      </c>
      <c r="C477" t="s">
        <v>788</v>
      </c>
      <c r="D477" s="13">
        <v>980.55899999999997</v>
      </c>
      <c r="E477" s="31">
        <v>45162</v>
      </c>
      <c r="F477" s="31">
        <v>45230</v>
      </c>
      <c r="G477" t="s">
        <v>5440</v>
      </c>
    </row>
    <row r="478" spans="1:7" x14ac:dyDescent="0.25">
      <c r="A478" s="154" t="s">
        <v>5437</v>
      </c>
      <c r="B478" t="s">
        <v>1008</v>
      </c>
      <c r="C478" t="s">
        <v>1009</v>
      </c>
      <c r="D478" s="13">
        <v>428.52</v>
      </c>
      <c r="E478" s="31">
        <v>45183</v>
      </c>
      <c r="F478" s="31">
        <v>45230</v>
      </c>
      <c r="G478" t="s">
        <v>5105</v>
      </c>
    </row>
    <row r="479" spans="1:7" x14ac:dyDescent="0.25">
      <c r="A479" s="154" t="s">
        <v>5416</v>
      </c>
      <c r="B479" t="s">
        <v>481</v>
      </c>
      <c r="C479" t="s">
        <v>467</v>
      </c>
      <c r="D479" s="13">
        <v>382.20400000000001</v>
      </c>
      <c r="E479" s="31">
        <v>45162</v>
      </c>
      <c r="F479" s="31">
        <v>45230</v>
      </c>
      <c r="G479" t="s">
        <v>4968</v>
      </c>
    </row>
    <row r="480" spans="1:7" x14ac:dyDescent="0.25">
      <c r="A480" s="154" t="s">
        <v>5366</v>
      </c>
      <c r="B480" t="s">
        <v>466</v>
      </c>
      <c r="C480" t="s">
        <v>140</v>
      </c>
      <c r="D480" s="13">
        <v>1413.9</v>
      </c>
      <c r="E480" s="31">
        <v>45169</v>
      </c>
      <c r="F480" s="31">
        <v>45230</v>
      </c>
      <c r="G480" t="s">
        <v>5365</v>
      </c>
    </row>
    <row r="481" spans="1:7" x14ac:dyDescent="0.25">
      <c r="A481" s="154" t="s">
        <v>5364</v>
      </c>
      <c r="B481" t="s">
        <v>1082</v>
      </c>
      <c r="C481" t="s">
        <v>1083</v>
      </c>
      <c r="D481" s="13">
        <v>629.53</v>
      </c>
      <c r="E481" s="31">
        <v>45198</v>
      </c>
      <c r="F481" s="31">
        <v>45230</v>
      </c>
      <c r="G481" t="s">
        <v>5363</v>
      </c>
    </row>
    <row r="482" spans="1:7" x14ac:dyDescent="0.25">
      <c r="A482" s="154" t="s">
        <v>5360</v>
      </c>
      <c r="B482" t="s">
        <v>643</v>
      </c>
      <c r="C482" t="s">
        <v>183</v>
      </c>
      <c r="D482" s="13">
        <v>2030.0509999999999</v>
      </c>
      <c r="E482" s="31">
        <v>45167</v>
      </c>
      <c r="F482" s="31">
        <v>45230</v>
      </c>
      <c r="G482" t="s">
        <v>5359</v>
      </c>
    </row>
    <row r="483" spans="1:7" x14ac:dyDescent="0.25">
      <c r="A483" s="154" t="s">
        <v>5357</v>
      </c>
      <c r="B483" t="s">
        <v>660</v>
      </c>
      <c r="C483" t="s">
        <v>582</v>
      </c>
      <c r="D483" s="13">
        <v>4000</v>
      </c>
      <c r="E483" s="31">
        <v>45167</v>
      </c>
      <c r="F483" s="31">
        <v>45230</v>
      </c>
      <c r="G483" t="s">
        <v>5356</v>
      </c>
    </row>
    <row r="484" spans="1:7" x14ac:dyDescent="0.25">
      <c r="A484" s="154" t="s">
        <v>5352</v>
      </c>
      <c r="B484" t="s">
        <v>5126</v>
      </c>
      <c r="C484" t="s">
        <v>955</v>
      </c>
      <c r="D484" s="13">
        <v>6555.5420000000004</v>
      </c>
      <c r="E484" s="31">
        <v>45167</v>
      </c>
      <c r="F484" s="31">
        <v>45230</v>
      </c>
      <c r="G484" t="s">
        <v>5351</v>
      </c>
    </row>
    <row r="485" spans="1:7" x14ac:dyDescent="0.25">
      <c r="A485" s="154" t="s">
        <v>5235</v>
      </c>
      <c r="B485" t="s">
        <v>5227</v>
      </c>
      <c r="C485" t="s">
        <v>5226</v>
      </c>
      <c r="D485" s="13">
        <v>2777.9589999999998</v>
      </c>
      <c r="E485" s="31">
        <v>45168</v>
      </c>
      <c r="F485" s="31">
        <v>45230</v>
      </c>
      <c r="G485" t="s">
        <v>4956</v>
      </c>
    </row>
    <row r="486" spans="1:7" x14ac:dyDescent="0.25">
      <c r="A486" s="154" t="s">
        <v>5230</v>
      </c>
      <c r="B486" t="s">
        <v>473</v>
      </c>
      <c r="C486" t="s">
        <v>414</v>
      </c>
      <c r="D486" s="13">
        <v>2000</v>
      </c>
      <c r="E486" s="31">
        <v>45168</v>
      </c>
      <c r="F486" s="31">
        <v>45230</v>
      </c>
      <c r="G486" t="s">
        <v>5229</v>
      </c>
    </row>
    <row r="487" spans="1:7" x14ac:dyDescent="0.25">
      <c r="A487" s="154" t="s">
        <v>5148</v>
      </c>
      <c r="B487" t="s">
        <v>5147</v>
      </c>
      <c r="C487" t="s">
        <v>5146</v>
      </c>
      <c r="D487" s="13">
        <v>10231.66</v>
      </c>
      <c r="E487" s="31">
        <v>45201</v>
      </c>
      <c r="F487" s="31">
        <v>45230</v>
      </c>
      <c r="G487" t="s">
        <v>5145</v>
      </c>
    </row>
    <row r="488" spans="1:7" x14ac:dyDescent="0.25">
      <c r="A488" s="154" t="s">
        <v>5144</v>
      </c>
      <c r="B488" t="s">
        <v>5143</v>
      </c>
      <c r="C488" t="s">
        <v>5142</v>
      </c>
      <c r="D488" s="13">
        <v>2574.192</v>
      </c>
      <c r="E488" s="31">
        <v>45188</v>
      </c>
      <c r="F488" s="31">
        <v>45230</v>
      </c>
      <c r="G488" t="s">
        <v>5141</v>
      </c>
    </row>
    <row r="489" spans="1:7" x14ac:dyDescent="0.25">
      <c r="A489" s="154" t="s">
        <v>5093</v>
      </c>
      <c r="B489" t="s">
        <v>5092</v>
      </c>
      <c r="C489" t="s">
        <v>5091</v>
      </c>
      <c r="D489" s="13">
        <v>253.102</v>
      </c>
      <c r="E489" s="31">
        <v>45204</v>
      </c>
      <c r="F489" s="31">
        <v>45230</v>
      </c>
      <c r="G489" t="s">
        <v>5090</v>
      </c>
    </row>
    <row r="490" spans="1:7" x14ac:dyDescent="0.25">
      <c r="A490" s="154" t="s">
        <v>5072</v>
      </c>
      <c r="B490" t="s">
        <v>5071</v>
      </c>
      <c r="C490" t="s">
        <v>5070</v>
      </c>
      <c r="D490" s="13">
        <v>1269.5319999999999</v>
      </c>
      <c r="E490" s="31">
        <v>45204</v>
      </c>
      <c r="F490" s="31">
        <v>45230</v>
      </c>
      <c r="G490" t="s">
        <v>5069</v>
      </c>
    </row>
    <row r="491" spans="1:7" x14ac:dyDescent="0.25">
      <c r="A491" s="154" t="s">
        <v>4973</v>
      </c>
      <c r="B491" t="s">
        <v>4972</v>
      </c>
      <c r="C491" t="s">
        <v>4971</v>
      </c>
      <c r="D491" s="13">
        <v>1515.8109999999999</v>
      </c>
      <c r="E491" s="31">
        <v>45191</v>
      </c>
      <c r="F491" s="31">
        <v>45230</v>
      </c>
      <c r="G491" t="s">
        <v>4970</v>
      </c>
    </row>
    <row r="492" spans="1:7" x14ac:dyDescent="0.25">
      <c r="A492" s="154" t="s">
        <v>4935</v>
      </c>
      <c r="B492" t="s">
        <v>180</v>
      </c>
      <c r="C492" t="s">
        <v>181</v>
      </c>
      <c r="D492" s="13">
        <v>2000</v>
      </c>
      <c r="E492" s="31">
        <v>45182</v>
      </c>
      <c r="F492" s="31">
        <v>45230</v>
      </c>
      <c r="G492" t="s">
        <v>4934</v>
      </c>
    </row>
    <row r="493" spans="1:7" x14ac:dyDescent="0.25">
      <c r="A493" s="154" t="s">
        <v>4921</v>
      </c>
      <c r="B493" t="s">
        <v>357</v>
      </c>
      <c r="C493" t="s">
        <v>356</v>
      </c>
      <c r="D493" s="13">
        <v>820</v>
      </c>
      <c r="E493" s="31">
        <v>45195</v>
      </c>
      <c r="F493" s="31">
        <v>45230</v>
      </c>
      <c r="G493" t="s">
        <v>4920</v>
      </c>
    </row>
    <row r="494" spans="1:7" x14ac:dyDescent="0.25">
      <c r="A494" s="154" t="s">
        <v>4891</v>
      </c>
      <c r="B494" t="s">
        <v>4890</v>
      </c>
      <c r="C494" t="s">
        <v>4889</v>
      </c>
      <c r="D494" s="13">
        <v>2101.4949999999999</v>
      </c>
      <c r="E494" s="31">
        <v>45156</v>
      </c>
      <c r="F494" s="31">
        <v>45230</v>
      </c>
      <c r="G494" t="s">
        <v>4888</v>
      </c>
    </row>
    <row r="495" spans="1:7" x14ac:dyDescent="0.25">
      <c r="A495" s="154" t="s">
        <v>4703</v>
      </c>
      <c r="B495" t="s">
        <v>1145</v>
      </c>
      <c r="C495" t="s">
        <v>1146</v>
      </c>
      <c r="D495" s="13">
        <v>1457.9</v>
      </c>
      <c r="E495" s="31">
        <v>45203</v>
      </c>
      <c r="F495" s="31">
        <v>45230</v>
      </c>
      <c r="G495" t="s">
        <v>4702</v>
      </c>
    </row>
    <row r="496" spans="1:7" x14ac:dyDescent="0.25">
      <c r="A496" s="154" t="s">
        <v>4669</v>
      </c>
      <c r="B496" t="s">
        <v>1005</v>
      </c>
      <c r="C496" t="s">
        <v>1004</v>
      </c>
      <c r="D496" s="13">
        <v>2982.636</v>
      </c>
      <c r="E496" s="31">
        <v>45181</v>
      </c>
      <c r="F496" s="31">
        <v>45230</v>
      </c>
      <c r="G496" t="s">
        <v>4668</v>
      </c>
    </row>
    <row r="497" spans="1:7" x14ac:dyDescent="0.25">
      <c r="A497" s="154" t="s">
        <v>4560</v>
      </c>
      <c r="B497" t="s">
        <v>743</v>
      </c>
      <c r="C497" t="s">
        <v>742</v>
      </c>
      <c r="D497" s="13">
        <v>2090.1149999999998</v>
      </c>
      <c r="E497" s="31">
        <v>45160</v>
      </c>
      <c r="F497" s="31">
        <v>45230</v>
      </c>
      <c r="G497" t="s">
        <v>4559</v>
      </c>
    </row>
    <row r="498" spans="1:7" x14ac:dyDescent="0.25">
      <c r="A498" s="154" t="s">
        <v>4502</v>
      </c>
      <c r="B498" t="s">
        <v>164</v>
      </c>
      <c r="C498" t="s">
        <v>165</v>
      </c>
      <c r="D498" s="13">
        <v>1263.3219999999999</v>
      </c>
      <c r="E498" s="31">
        <v>45092</v>
      </c>
      <c r="F498" s="31">
        <v>45230</v>
      </c>
      <c r="G498" t="s">
        <v>4501</v>
      </c>
    </row>
    <row r="499" spans="1:7" x14ac:dyDescent="0.25">
      <c r="A499" s="154" t="s">
        <v>4484</v>
      </c>
      <c r="B499" t="s">
        <v>130</v>
      </c>
      <c r="C499" t="s">
        <v>131</v>
      </c>
      <c r="D499" s="13">
        <v>4995.1779999999999</v>
      </c>
      <c r="E499" s="31">
        <v>45107</v>
      </c>
      <c r="F499" s="31">
        <v>45230</v>
      </c>
      <c r="G499" t="s">
        <v>4483</v>
      </c>
    </row>
    <row r="500" spans="1:7" x14ac:dyDescent="0.25">
      <c r="A500" s="154" t="s">
        <v>4470</v>
      </c>
      <c r="B500" t="s">
        <v>390</v>
      </c>
      <c r="C500" t="s">
        <v>389</v>
      </c>
      <c r="D500" s="13">
        <v>4580.2359999999999</v>
      </c>
      <c r="E500" s="31">
        <v>45183</v>
      </c>
      <c r="F500" s="31">
        <v>45230</v>
      </c>
      <c r="G500" t="s">
        <v>4469</v>
      </c>
    </row>
    <row r="501" spans="1:7" x14ac:dyDescent="0.25">
      <c r="A501" s="154" t="s">
        <v>4442</v>
      </c>
      <c r="B501" t="s">
        <v>341</v>
      </c>
      <c r="C501" t="s">
        <v>340</v>
      </c>
      <c r="D501" s="13">
        <v>6287</v>
      </c>
      <c r="E501" s="31">
        <v>45133</v>
      </c>
      <c r="F501" s="31">
        <v>45230</v>
      </c>
      <c r="G501" t="s">
        <v>4441</v>
      </c>
    </row>
    <row r="502" spans="1:7" x14ac:dyDescent="0.25">
      <c r="A502" s="154" t="s">
        <v>4414</v>
      </c>
      <c r="B502" t="s">
        <v>364</v>
      </c>
      <c r="C502" t="s">
        <v>363</v>
      </c>
      <c r="D502" s="13">
        <v>3515.3809999999999</v>
      </c>
      <c r="E502" s="31">
        <v>45141</v>
      </c>
      <c r="F502" s="31">
        <v>45230</v>
      </c>
      <c r="G502" t="s">
        <v>4413</v>
      </c>
    </row>
    <row r="503" spans="1:7" x14ac:dyDescent="0.25">
      <c r="A503" s="154" t="s">
        <v>4402</v>
      </c>
      <c r="B503" t="s">
        <v>125</v>
      </c>
      <c r="C503" t="s">
        <v>126</v>
      </c>
      <c r="D503" s="13">
        <v>5520</v>
      </c>
      <c r="E503" s="31">
        <v>45111</v>
      </c>
      <c r="F503" s="31">
        <v>45230</v>
      </c>
      <c r="G503" t="s">
        <v>4401</v>
      </c>
    </row>
    <row r="504" spans="1:7" x14ac:dyDescent="0.25">
      <c r="A504" s="154" t="s">
        <v>4392</v>
      </c>
      <c r="B504" t="s">
        <v>380</v>
      </c>
      <c r="C504" t="s">
        <v>379</v>
      </c>
      <c r="D504" s="13">
        <v>3342.683</v>
      </c>
      <c r="E504" s="31">
        <v>45129</v>
      </c>
      <c r="F504" s="31">
        <v>45230</v>
      </c>
      <c r="G504" t="s">
        <v>4391</v>
      </c>
    </row>
    <row r="505" spans="1:7" x14ac:dyDescent="0.25">
      <c r="A505" s="154" t="s">
        <v>4368</v>
      </c>
      <c r="B505" t="s">
        <v>125</v>
      </c>
      <c r="C505" t="s">
        <v>126</v>
      </c>
      <c r="D505" s="13">
        <v>5520</v>
      </c>
      <c r="E505" s="31">
        <v>45111</v>
      </c>
      <c r="F505" s="31">
        <v>45230</v>
      </c>
      <c r="G505" t="s">
        <v>4367</v>
      </c>
    </row>
    <row r="506" spans="1:7" x14ac:dyDescent="0.25">
      <c r="A506" s="154" t="s">
        <v>4323</v>
      </c>
      <c r="B506" t="s">
        <v>460</v>
      </c>
      <c r="C506" t="s">
        <v>459</v>
      </c>
      <c r="D506" s="13">
        <v>3818.7869999999998</v>
      </c>
      <c r="E506" s="31">
        <v>45128</v>
      </c>
      <c r="F506" s="31">
        <v>45230</v>
      </c>
      <c r="G506" t="s">
        <v>4322</v>
      </c>
    </row>
    <row r="507" spans="1:7" x14ac:dyDescent="0.25">
      <c r="A507" s="154" t="s">
        <v>4319</v>
      </c>
      <c r="B507" t="s">
        <v>430</v>
      </c>
      <c r="C507" t="s">
        <v>429</v>
      </c>
      <c r="D507" s="13">
        <v>1093.97</v>
      </c>
      <c r="E507" s="31">
        <v>45129</v>
      </c>
      <c r="F507" s="31">
        <v>45230</v>
      </c>
      <c r="G507" t="s">
        <v>4318</v>
      </c>
    </row>
    <row r="508" spans="1:7" x14ac:dyDescent="0.25">
      <c r="A508" s="154" t="s">
        <v>4278</v>
      </c>
      <c r="B508" t="s">
        <v>168</v>
      </c>
      <c r="C508" t="s">
        <v>268</v>
      </c>
      <c r="D508" s="13">
        <v>5147.5619999999999</v>
      </c>
      <c r="E508" s="31">
        <v>45124</v>
      </c>
      <c r="F508" s="31">
        <v>45230</v>
      </c>
      <c r="G508" t="s">
        <v>4277</v>
      </c>
    </row>
    <row r="509" spans="1:7" x14ac:dyDescent="0.25">
      <c r="A509" s="154" t="s">
        <v>4272</v>
      </c>
      <c r="B509" t="s">
        <v>180</v>
      </c>
      <c r="C509" t="s">
        <v>181</v>
      </c>
      <c r="D509" s="13">
        <v>4000</v>
      </c>
      <c r="E509" s="31">
        <v>45127</v>
      </c>
      <c r="F509" s="31">
        <v>45230</v>
      </c>
      <c r="G509" t="s">
        <v>4271</v>
      </c>
    </row>
    <row r="510" spans="1:7" x14ac:dyDescent="0.25">
      <c r="A510" s="154" t="s">
        <v>4264</v>
      </c>
      <c r="B510" t="s">
        <v>616</v>
      </c>
      <c r="C510" t="s">
        <v>150</v>
      </c>
      <c r="D510" s="13">
        <v>4343.915</v>
      </c>
      <c r="E510" s="31">
        <v>45152</v>
      </c>
      <c r="F510" s="31">
        <v>45230</v>
      </c>
      <c r="G510" t="s">
        <v>4263</v>
      </c>
    </row>
    <row r="511" spans="1:7" x14ac:dyDescent="0.25">
      <c r="A511" s="154" t="s">
        <v>4238</v>
      </c>
      <c r="B511" t="s">
        <v>342</v>
      </c>
      <c r="C511" t="s">
        <v>167</v>
      </c>
      <c r="D511" s="13">
        <v>3909.107</v>
      </c>
      <c r="E511" s="31">
        <v>45140</v>
      </c>
      <c r="F511" s="31">
        <v>45230</v>
      </c>
      <c r="G511" t="s">
        <v>4237</v>
      </c>
    </row>
    <row r="512" spans="1:7" x14ac:dyDescent="0.25">
      <c r="A512" s="154" t="s">
        <v>4126</v>
      </c>
      <c r="B512" t="s">
        <v>302</v>
      </c>
      <c r="C512" t="s">
        <v>301</v>
      </c>
      <c r="D512" s="13">
        <v>962.70500000000004</v>
      </c>
      <c r="E512" s="31">
        <v>45098</v>
      </c>
      <c r="F512" s="31">
        <v>45230</v>
      </c>
      <c r="G512" t="s">
        <v>3717</v>
      </c>
    </row>
    <row r="513" spans="1:7" x14ac:dyDescent="0.25">
      <c r="A513" s="154" t="s">
        <v>4116</v>
      </c>
      <c r="B513" t="s">
        <v>4115</v>
      </c>
      <c r="C513" t="s">
        <v>4114</v>
      </c>
      <c r="D513" s="13">
        <v>274.63200000000001</v>
      </c>
      <c r="E513" s="31">
        <v>45204</v>
      </c>
      <c r="F513" s="31">
        <v>45230</v>
      </c>
      <c r="G513" t="s">
        <v>4113</v>
      </c>
    </row>
    <row r="514" spans="1:7" x14ac:dyDescent="0.25">
      <c r="A514" s="154" t="s">
        <v>4099</v>
      </c>
      <c r="B514" t="s">
        <v>289</v>
      </c>
      <c r="C514" t="s">
        <v>291</v>
      </c>
      <c r="D514" s="13">
        <v>1600</v>
      </c>
      <c r="E514" s="31">
        <v>45075</v>
      </c>
      <c r="F514" s="31">
        <v>45230</v>
      </c>
      <c r="G514" t="s">
        <v>4098</v>
      </c>
    </row>
    <row r="515" spans="1:7" x14ac:dyDescent="0.25">
      <c r="A515" s="154" t="s">
        <v>4097</v>
      </c>
      <c r="B515" t="s">
        <v>4040</v>
      </c>
      <c r="C515" t="s">
        <v>4039</v>
      </c>
      <c r="D515" s="13">
        <v>5000</v>
      </c>
      <c r="E515" s="31">
        <v>45161</v>
      </c>
      <c r="F515" s="31">
        <v>45230</v>
      </c>
      <c r="G515" t="s">
        <v>4096</v>
      </c>
    </row>
    <row r="516" spans="1:7" x14ac:dyDescent="0.25">
      <c r="A516" s="154" t="s">
        <v>4091</v>
      </c>
      <c r="B516" t="s">
        <v>494</v>
      </c>
      <c r="C516" t="s">
        <v>493</v>
      </c>
      <c r="D516" s="13">
        <v>14699.83</v>
      </c>
      <c r="E516" s="31">
        <v>45045</v>
      </c>
      <c r="F516" s="31">
        <v>45230</v>
      </c>
      <c r="G516" t="s">
        <v>4090</v>
      </c>
    </row>
    <row r="517" spans="1:7" x14ac:dyDescent="0.25">
      <c r="A517" s="154" t="s">
        <v>4077</v>
      </c>
      <c r="B517" t="s">
        <v>485</v>
      </c>
      <c r="C517" t="s">
        <v>893</v>
      </c>
      <c r="D517" s="13">
        <v>2537.8539999999998</v>
      </c>
      <c r="E517" s="31">
        <v>45159</v>
      </c>
      <c r="F517" s="31">
        <v>45230</v>
      </c>
      <c r="G517" t="s">
        <v>4076</v>
      </c>
    </row>
    <row r="518" spans="1:7" x14ac:dyDescent="0.25">
      <c r="A518" s="154" t="s">
        <v>4072</v>
      </c>
      <c r="B518" t="s">
        <v>4067</v>
      </c>
      <c r="C518" t="s">
        <v>4066</v>
      </c>
      <c r="D518" s="13">
        <v>1600</v>
      </c>
      <c r="E518" s="31">
        <v>44855</v>
      </c>
      <c r="F518" s="31">
        <v>45230</v>
      </c>
      <c r="G518" t="s">
        <v>4071</v>
      </c>
    </row>
    <row r="519" spans="1:7" x14ac:dyDescent="0.25">
      <c r="A519" s="154" t="s">
        <v>4059</v>
      </c>
      <c r="B519" t="s">
        <v>681</v>
      </c>
      <c r="C519" t="s">
        <v>680</v>
      </c>
      <c r="D519" s="13">
        <v>1349.4760000000001</v>
      </c>
      <c r="E519" s="31">
        <v>45097</v>
      </c>
      <c r="F519" s="31">
        <v>45230</v>
      </c>
      <c r="G519" t="s">
        <v>4058</v>
      </c>
    </row>
    <row r="520" spans="1:7" x14ac:dyDescent="0.25">
      <c r="A520" s="154" t="s">
        <v>3990</v>
      </c>
      <c r="B520" t="s">
        <v>819</v>
      </c>
      <c r="C520" t="s">
        <v>818</v>
      </c>
      <c r="D520" s="13">
        <v>2530</v>
      </c>
      <c r="E520" s="31">
        <v>45136</v>
      </c>
      <c r="F520" s="31">
        <v>45230</v>
      </c>
      <c r="G520" t="s">
        <v>3989</v>
      </c>
    </row>
    <row r="521" spans="1:7" x14ac:dyDescent="0.25">
      <c r="A521" s="154" t="s">
        <v>3974</v>
      </c>
      <c r="B521" t="s">
        <v>171</v>
      </c>
      <c r="C521" t="s">
        <v>172</v>
      </c>
      <c r="D521" s="13">
        <v>1646.818</v>
      </c>
      <c r="E521" s="31">
        <v>45069</v>
      </c>
      <c r="F521" s="31">
        <v>45230</v>
      </c>
      <c r="G521" t="s">
        <v>3973</v>
      </c>
    </row>
    <row r="522" spans="1:7" x14ac:dyDescent="0.25">
      <c r="A522" s="154" t="s">
        <v>3954</v>
      </c>
      <c r="B522" t="s">
        <v>695</v>
      </c>
      <c r="C522" t="s">
        <v>696</v>
      </c>
      <c r="D522" s="13">
        <v>10870.834000000001</v>
      </c>
      <c r="E522" s="31">
        <v>45125</v>
      </c>
      <c r="F522" s="31">
        <v>45230</v>
      </c>
      <c r="G522" t="s">
        <v>3953</v>
      </c>
    </row>
    <row r="523" spans="1:7" x14ac:dyDescent="0.25">
      <c r="A523" s="154" t="s">
        <v>3948</v>
      </c>
      <c r="B523" t="s">
        <v>3733</v>
      </c>
      <c r="C523" t="s">
        <v>3732</v>
      </c>
      <c r="D523" s="13">
        <v>1073.8340000000001</v>
      </c>
      <c r="E523" s="31">
        <v>45161</v>
      </c>
      <c r="F523" s="31">
        <v>45230</v>
      </c>
      <c r="G523" t="s">
        <v>3947</v>
      </c>
    </row>
    <row r="524" spans="1:7" x14ac:dyDescent="0.25">
      <c r="A524" s="154" t="s">
        <v>3946</v>
      </c>
      <c r="B524" t="s">
        <v>432</v>
      </c>
      <c r="C524" t="s">
        <v>431</v>
      </c>
      <c r="D524" s="13">
        <v>2150.9920000000002</v>
      </c>
      <c r="E524" s="31">
        <v>45119</v>
      </c>
      <c r="F524" s="31">
        <v>45230</v>
      </c>
      <c r="G524" t="s">
        <v>3945</v>
      </c>
    </row>
    <row r="525" spans="1:7" x14ac:dyDescent="0.25">
      <c r="A525" s="154" t="s">
        <v>3930</v>
      </c>
      <c r="B525" t="s">
        <v>1149</v>
      </c>
      <c r="C525" t="s">
        <v>1150</v>
      </c>
      <c r="D525" s="13">
        <v>664.24599999999998</v>
      </c>
      <c r="E525" s="31">
        <v>45150</v>
      </c>
      <c r="F525" s="31">
        <v>45230</v>
      </c>
      <c r="G525" t="s">
        <v>3929</v>
      </c>
    </row>
    <row r="526" spans="1:7" x14ac:dyDescent="0.25">
      <c r="A526" s="154" t="s">
        <v>3908</v>
      </c>
      <c r="B526" t="s">
        <v>860</v>
      </c>
      <c r="C526" t="s">
        <v>859</v>
      </c>
      <c r="D526" s="13">
        <v>9700</v>
      </c>
      <c r="E526" s="31">
        <v>45134</v>
      </c>
      <c r="F526" s="31">
        <v>45230</v>
      </c>
      <c r="G526" t="s">
        <v>3907</v>
      </c>
    </row>
    <row r="527" spans="1:7" x14ac:dyDescent="0.25">
      <c r="A527" s="154" t="s">
        <v>3892</v>
      </c>
      <c r="B527" t="s">
        <v>623</v>
      </c>
      <c r="C527" t="s">
        <v>622</v>
      </c>
      <c r="D527" s="13">
        <v>5500</v>
      </c>
      <c r="E527" s="31">
        <v>45134</v>
      </c>
      <c r="F527" s="31">
        <v>45230</v>
      </c>
      <c r="G527" t="s">
        <v>3891</v>
      </c>
    </row>
    <row r="528" spans="1:7" x14ac:dyDescent="0.25">
      <c r="A528" s="154" t="s">
        <v>3852</v>
      </c>
      <c r="B528" t="s">
        <v>499</v>
      </c>
      <c r="C528" t="s">
        <v>498</v>
      </c>
      <c r="D528" s="13">
        <v>2500</v>
      </c>
      <c r="E528" s="31">
        <v>45071</v>
      </c>
      <c r="F528" s="31">
        <v>45230</v>
      </c>
      <c r="G528" t="s">
        <v>3717</v>
      </c>
    </row>
    <row r="529" spans="1:7" x14ac:dyDescent="0.25">
      <c r="A529" s="154" t="s">
        <v>3496</v>
      </c>
      <c r="B529" t="s">
        <v>3495</v>
      </c>
      <c r="C529" t="s">
        <v>3494</v>
      </c>
      <c r="D529" s="13">
        <v>501.02</v>
      </c>
      <c r="E529" s="31">
        <v>45188</v>
      </c>
      <c r="F529" s="31">
        <v>45230</v>
      </c>
      <c r="G529" t="s">
        <v>3493</v>
      </c>
    </row>
    <row r="530" spans="1:7" x14ac:dyDescent="0.25">
      <c r="A530" s="154" t="s">
        <v>3352</v>
      </c>
      <c r="B530" t="s">
        <v>754</v>
      </c>
      <c r="C530" t="s">
        <v>192</v>
      </c>
      <c r="D530" s="13">
        <v>3470</v>
      </c>
      <c r="E530" s="31">
        <v>45136</v>
      </c>
      <c r="F530" s="31">
        <v>45230</v>
      </c>
      <c r="G530" t="s">
        <v>3351</v>
      </c>
    </row>
    <row r="531" spans="1:7" x14ac:dyDescent="0.25">
      <c r="A531" s="154" t="s">
        <v>3322</v>
      </c>
      <c r="B531" t="s">
        <v>197</v>
      </c>
      <c r="C531" t="s">
        <v>182</v>
      </c>
      <c r="D531" s="13">
        <v>2790.7170000000001</v>
      </c>
      <c r="E531" s="31">
        <v>45147</v>
      </c>
      <c r="F531" s="31">
        <v>45230</v>
      </c>
      <c r="G531" t="s">
        <v>3321</v>
      </c>
    </row>
    <row r="532" spans="1:7" x14ac:dyDescent="0.25">
      <c r="A532" s="154" t="s">
        <v>3300</v>
      </c>
      <c r="B532" t="s">
        <v>3299</v>
      </c>
      <c r="C532" t="s">
        <v>375</v>
      </c>
      <c r="D532" s="13">
        <v>430.81599999999997</v>
      </c>
      <c r="E532" s="31">
        <v>45166</v>
      </c>
      <c r="F532" s="31">
        <v>45230</v>
      </c>
      <c r="G532" t="s">
        <v>3298</v>
      </c>
    </row>
    <row r="533" spans="1:7" x14ac:dyDescent="0.25">
      <c r="A533" s="154" t="s">
        <v>3167</v>
      </c>
      <c r="B533" t="s">
        <v>186</v>
      </c>
      <c r="C533" t="s">
        <v>187</v>
      </c>
      <c r="D533" s="13">
        <v>7005.567</v>
      </c>
      <c r="E533" s="31">
        <v>45138</v>
      </c>
      <c r="F533" s="31">
        <v>45230</v>
      </c>
      <c r="G533" t="s">
        <v>3166</v>
      </c>
    </row>
    <row r="534" spans="1:7" x14ac:dyDescent="0.25">
      <c r="A534" s="154" t="s">
        <v>3123</v>
      </c>
      <c r="B534" t="s">
        <v>645</v>
      </c>
      <c r="C534" t="s">
        <v>644</v>
      </c>
      <c r="D534" s="13">
        <v>2189</v>
      </c>
      <c r="E534" s="31">
        <v>45138</v>
      </c>
      <c r="F534" s="31">
        <v>45230</v>
      </c>
      <c r="G534" t="s">
        <v>3122</v>
      </c>
    </row>
    <row r="535" spans="1:7" x14ac:dyDescent="0.25">
      <c r="A535" s="154" t="s">
        <v>2964</v>
      </c>
      <c r="B535" t="s">
        <v>2892</v>
      </c>
      <c r="C535" t="s">
        <v>2891</v>
      </c>
      <c r="D535" s="13">
        <v>792.87300000000005</v>
      </c>
      <c r="E535" s="31">
        <v>45134</v>
      </c>
      <c r="F535" s="31">
        <v>45230</v>
      </c>
      <c r="G535" t="s">
        <v>2963</v>
      </c>
    </row>
    <row r="536" spans="1:7" x14ac:dyDescent="0.25">
      <c r="A536" s="154" t="s">
        <v>2952</v>
      </c>
      <c r="B536" t="s">
        <v>175</v>
      </c>
      <c r="C536" t="s">
        <v>176</v>
      </c>
      <c r="D536" s="13">
        <v>13117.52</v>
      </c>
      <c r="E536" s="31">
        <v>45134</v>
      </c>
      <c r="F536" s="31">
        <v>45230</v>
      </c>
      <c r="G536" t="s">
        <v>2951</v>
      </c>
    </row>
    <row r="537" spans="1:7" x14ac:dyDescent="0.25">
      <c r="A537" s="154" t="s">
        <v>2836</v>
      </c>
      <c r="B537" t="s">
        <v>2835</v>
      </c>
      <c r="C537" t="s">
        <v>2834</v>
      </c>
      <c r="D537" s="13">
        <v>2200</v>
      </c>
      <c r="E537" s="31">
        <v>45152</v>
      </c>
      <c r="F537" s="31">
        <v>45230</v>
      </c>
      <c r="G537" t="s">
        <v>2833</v>
      </c>
    </row>
    <row r="538" spans="1:7" x14ac:dyDescent="0.25">
      <c r="A538" s="154" t="s">
        <v>2832</v>
      </c>
      <c r="B538" t="s">
        <v>750</v>
      </c>
      <c r="C538" t="s">
        <v>751</v>
      </c>
      <c r="D538" s="13">
        <v>7280.942</v>
      </c>
      <c r="E538" s="31">
        <v>45175</v>
      </c>
      <c r="F538" s="31">
        <v>45230</v>
      </c>
      <c r="G538" t="s">
        <v>2831</v>
      </c>
    </row>
    <row r="539" spans="1:7" x14ac:dyDescent="0.25">
      <c r="A539" s="154" t="s">
        <v>5479</v>
      </c>
      <c r="B539" t="s">
        <v>5478</v>
      </c>
      <c r="C539" t="s">
        <v>5477</v>
      </c>
      <c r="D539" s="13">
        <v>1232.434</v>
      </c>
      <c r="E539" s="31">
        <v>45154</v>
      </c>
      <c r="F539" s="31">
        <v>45231</v>
      </c>
      <c r="G539" t="s">
        <v>5476</v>
      </c>
    </row>
    <row r="540" spans="1:7" x14ac:dyDescent="0.25">
      <c r="A540" s="154" t="s">
        <v>4406</v>
      </c>
      <c r="B540" t="s">
        <v>541</v>
      </c>
      <c r="C540" t="s">
        <v>540</v>
      </c>
      <c r="D540" s="13">
        <v>3500</v>
      </c>
      <c r="E540" s="31">
        <v>45100</v>
      </c>
      <c r="F540" s="31">
        <v>45231</v>
      </c>
      <c r="G540" t="s">
        <v>4405</v>
      </c>
    </row>
    <row r="541" spans="1:7" x14ac:dyDescent="0.25">
      <c r="A541" s="154" t="s">
        <v>3545</v>
      </c>
      <c r="B541" t="s">
        <v>613</v>
      </c>
      <c r="C541" t="s">
        <v>612</v>
      </c>
      <c r="D541" s="13">
        <v>2627.6930000000002</v>
      </c>
      <c r="E541" s="31">
        <v>45142</v>
      </c>
      <c r="F541" s="31">
        <v>45231</v>
      </c>
      <c r="G541" t="s">
        <v>3544</v>
      </c>
    </row>
    <row r="542" spans="1:7" x14ac:dyDescent="0.25">
      <c r="A542" s="154" t="s">
        <v>3127</v>
      </c>
      <c r="B542" t="s">
        <v>352</v>
      </c>
      <c r="C542" t="s">
        <v>351</v>
      </c>
      <c r="D542" s="13">
        <v>10900.048000000001</v>
      </c>
      <c r="E542" s="31">
        <v>45143</v>
      </c>
      <c r="F542" s="31">
        <v>45231</v>
      </c>
      <c r="G542" t="s">
        <v>3126</v>
      </c>
    </row>
    <row r="543" spans="1:7" x14ac:dyDescent="0.25">
      <c r="A543" s="154" t="s">
        <v>5959</v>
      </c>
      <c r="B543" t="s">
        <v>112</v>
      </c>
      <c r="C543" t="s">
        <v>113</v>
      </c>
      <c r="D543" s="13">
        <v>1157.086</v>
      </c>
      <c r="E543" s="31">
        <v>45104</v>
      </c>
      <c r="F543" s="31">
        <v>45232</v>
      </c>
      <c r="G543" t="s">
        <v>5682</v>
      </c>
    </row>
    <row r="544" spans="1:7" x14ac:dyDescent="0.25">
      <c r="A544" s="154" t="s">
        <v>5829</v>
      </c>
      <c r="B544" t="s">
        <v>5024</v>
      </c>
      <c r="C544" t="s">
        <v>5023</v>
      </c>
      <c r="D544" s="13">
        <v>1400</v>
      </c>
      <c r="E544" s="31">
        <v>45150</v>
      </c>
      <c r="F544" s="31">
        <v>45232</v>
      </c>
      <c r="G544" t="s">
        <v>5828</v>
      </c>
    </row>
    <row r="545" spans="1:7" x14ac:dyDescent="0.25">
      <c r="A545" s="154" t="s">
        <v>5708</v>
      </c>
      <c r="B545" t="s">
        <v>5209</v>
      </c>
      <c r="C545" t="s">
        <v>5208</v>
      </c>
      <c r="D545" s="13">
        <v>2191.0050000000001</v>
      </c>
      <c r="E545" s="31">
        <v>45188</v>
      </c>
      <c r="F545" s="31">
        <v>45232</v>
      </c>
      <c r="G545" t="s">
        <v>5707</v>
      </c>
    </row>
    <row r="546" spans="1:7" x14ac:dyDescent="0.25">
      <c r="A546" s="154" t="s">
        <v>4212</v>
      </c>
      <c r="B546" t="s">
        <v>171</v>
      </c>
      <c r="C546" t="s">
        <v>172</v>
      </c>
      <c r="D546" s="13">
        <v>1500</v>
      </c>
      <c r="E546" s="31">
        <v>45098</v>
      </c>
      <c r="F546" s="31">
        <v>45232</v>
      </c>
      <c r="G546" t="s">
        <v>4166</v>
      </c>
    </row>
    <row r="547" spans="1:7" x14ac:dyDescent="0.25">
      <c r="A547" s="154" t="s">
        <v>3982</v>
      </c>
      <c r="B547" t="s">
        <v>3981</v>
      </c>
      <c r="C547" t="s">
        <v>3980</v>
      </c>
      <c r="D547" s="13">
        <v>500</v>
      </c>
      <c r="E547" s="31">
        <v>45164</v>
      </c>
      <c r="F547" s="31">
        <v>45232</v>
      </c>
      <c r="G547" t="s">
        <v>3979</v>
      </c>
    </row>
    <row r="548" spans="1:7" x14ac:dyDescent="0.25">
      <c r="A548" s="154" t="s">
        <v>3348</v>
      </c>
      <c r="B548" t="s">
        <v>3347</v>
      </c>
      <c r="C548" t="s">
        <v>3346</v>
      </c>
      <c r="D548" s="13">
        <v>2350</v>
      </c>
      <c r="E548" s="31">
        <v>45160</v>
      </c>
      <c r="F548" s="31">
        <v>45232</v>
      </c>
      <c r="G548" t="s">
        <v>3345</v>
      </c>
    </row>
    <row r="549" spans="1:7" x14ac:dyDescent="0.25">
      <c r="A549" s="154" t="s">
        <v>3338</v>
      </c>
      <c r="B549" t="s">
        <v>625</v>
      </c>
      <c r="C549" t="s">
        <v>624</v>
      </c>
      <c r="D549" s="13">
        <v>620.27099999999996</v>
      </c>
      <c r="E549" s="31">
        <v>45160</v>
      </c>
      <c r="F549" s="31">
        <v>45232</v>
      </c>
      <c r="G549" t="s">
        <v>3337</v>
      </c>
    </row>
    <row r="550" spans="1:7" x14ac:dyDescent="0.25">
      <c r="A550" s="154" t="s">
        <v>6135</v>
      </c>
      <c r="B550" t="s">
        <v>456</v>
      </c>
      <c r="C550" t="s">
        <v>455</v>
      </c>
      <c r="D550" s="13">
        <v>1367.4960000000001</v>
      </c>
      <c r="E550" s="31">
        <v>45129</v>
      </c>
      <c r="F550" s="31">
        <v>45233</v>
      </c>
      <c r="G550" t="s">
        <v>5563</v>
      </c>
    </row>
    <row r="551" spans="1:7" x14ac:dyDescent="0.25">
      <c r="A551" s="154" t="s">
        <v>6085</v>
      </c>
      <c r="B551" t="s">
        <v>309</v>
      </c>
      <c r="C551" t="s">
        <v>267</v>
      </c>
      <c r="D551" s="13">
        <v>2282.5</v>
      </c>
      <c r="E551" s="31">
        <v>45135</v>
      </c>
      <c r="F551" s="31">
        <v>45233</v>
      </c>
      <c r="G551" t="s">
        <v>6084</v>
      </c>
    </row>
    <row r="552" spans="1:7" x14ac:dyDescent="0.25">
      <c r="A552" s="154" t="s">
        <v>5795</v>
      </c>
      <c r="B552" t="s">
        <v>5000</v>
      </c>
      <c r="C552" t="s">
        <v>4999</v>
      </c>
      <c r="D552" s="13">
        <v>5147.0429999999997</v>
      </c>
      <c r="E552" s="31">
        <v>45159</v>
      </c>
      <c r="F552" s="31">
        <v>45233</v>
      </c>
      <c r="G552" t="s">
        <v>4998</v>
      </c>
    </row>
    <row r="553" spans="1:7" x14ac:dyDescent="0.25">
      <c r="A553" s="154" t="s">
        <v>5567</v>
      </c>
      <c r="B553" t="s">
        <v>546</v>
      </c>
      <c r="C553" t="s">
        <v>545</v>
      </c>
      <c r="D553" s="13">
        <v>1500</v>
      </c>
      <c r="E553" s="31">
        <v>45142</v>
      </c>
      <c r="F553" s="31">
        <v>45233</v>
      </c>
      <c r="G553" t="s">
        <v>5566</v>
      </c>
    </row>
    <row r="554" spans="1:7" x14ac:dyDescent="0.25">
      <c r="A554" s="154" t="s">
        <v>4923</v>
      </c>
      <c r="B554" t="s">
        <v>142</v>
      </c>
      <c r="C554" t="s">
        <v>143</v>
      </c>
      <c r="D554" s="13">
        <v>2270</v>
      </c>
      <c r="E554" s="31">
        <v>45164</v>
      </c>
      <c r="F554" s="31">
        <v>45233</v>
      </c>
      <c r="G554" t="s">
        <v>4922</v>
      </c>
    </row>
    <row r="555" spans="1:7" x14ac:dyDescent="0.25">
      <c r="A555" s="154" t="s">
        <v>4358</v>
      </c>
      <c r="B555" t="s">
        <v>125</v>
      </c>
      <c r="C555" t="s">
        <v>126</v>
      </c>
      <c r="D555" s="13">
        <v>5520</v>
      </c>
      <c r="E555" s="31">
        <v>45111</v>
      </c>
      <c r="F555" s="31">
        <v>45233</v>
      </c>
      <c r="G555" t="s">
        <v>4357</v>
      </c>
    </row>
    <row r="556" spans="1:7" x14ac:dyDescent="0.25">
      <c r="A556" s="154" t="s">
        <v>4043</v>
      </c>
      <c r="B556" t="s">
        <v>1074</v>
      </c>
      <c r="C556" t="s">
        <v>1075</v>
      </c>
      <c r="D556" s="13">
        <v>2722.6439999999998</v>
      </c>
      <c r="E556" s="31">
        <v>45134</v>
      </c>
      <c r="F556" s="31">
        <v>45233</v>
      </c>
      <c r="G556" t="s">
        <v>4042</v>
      </c>
    </row>
    <row r="557" spans="1:7" x14ac:dyDescent="0.25">
      <c r="A557" s="154" t="s">
        <v>3868</v>
      </c>
      <c r="B557" t="s">
        <v>579</v>
      </c>
      <c r="C557" t="s">
        <v>578</v>
      </c>
      <c r="D557" s="13">
        <v>2121.84</v>
      </c>
      <c r="E557" s="31">
        <v>45097</v>
      </c>
      <c r="F557" s="31">
        <v>45233</v>
      </c>
      <c r="G557" t="s">
        <v>3867</v>
      </c>
    </row>
    <row r="558" spans="1:7" x14ac:dyDescent="0.25">
      <c r="A558" s="154" t="s">
        <v>3866</v>
      </c>
      <c r="B558" t="s">
        <v>803</v>
      </c>
      <c r="C558" t="s">
        <v>802</v>
      </c>
      <c r="D558" s="13">
        <v>2893.5680000000002</v>
      </c>
      <c r="E558" s="31">
        <v>45129</v>
      </c>
      <c r="F558" s="31">
        <v>45233</v>
      </c>
      <c r="G558" t="s">
        <v>3865</v>
      </c>
    </row>
    <row r="559" spans="1:7" x14ac:dyDescent="0.25">
      <c r="A559" s="154" t="s">
        <v>3312</v>
      </c>
      <c r="B559" t="s">
        <v>700</v>
      </c>
      <c r="C559" t="s">
        <v>699</v>
      </c>
      <c r="D559" s="13">
        <v>3652.5239999999999</v>
      </c>
      <c r="E559" s="31">
        <v>45152</v>
      </c>
      <c r="F559" s="31">
        <v>45233</v>
      </c>
      <c r="G559" t="s">
        <v>3311</v>
      </c>
    </row>
    <row r="560" spans="1:7" x14ac:dyDescent="0.25">
      <c r="A560" s="154" t="s">
        <v>3143</v>
      </c>
      <c r="B560" t="s">
        <v>3142</v>
      </c>
      <c r="C560" t="s">
        <v>3141</v>
      </c>
      <c r="D560" s="13">
        <v>9151.9959999999992</v>
      </c>
      <c r="E560" s="31">
        <v>45169</v>
      </c>
      <c r="F560" s="31">
        <v>45233</v>
      </c>
      <c r="G560" t="s">
        <v>3140</v>
      </c>
    </row>
    <row r="561" spans="1:7" x14ac:dyDescent="0.25">
      <c r="A561" s="154" t="s">
        <v>5340</v>
      </c>
      <c r="B561" t="s">
        <v>5339</v>
      </c>
      <c r="C561" t="s">
        <v>5338</v>
      </c>
      <c r="D561" s="13">
        <v>2735</v>
      </c>
      <c r="E561" s="31">
        <v>45175</v>
      </c>
      <c r="F561" s="31">
        <v>45234</v>
      </c>
      <c r="G561" t="s">
        <v>5337</v>
      </c>
    </row>
    <row r="562" spans="1:7" x14ac:dyDescent="0.25">
      <c r="A562" s="154" t="s">
        <v>5232</v>
      </c>
      <c r="B562" t="s">
        <v>473</v>
      </c>
      <c r="C562" t="s">
        <v>414</v>
      </c>
      <c r="D562" s="13">
        <v>1127.0350000000001</v>
      </c>
      <c r="E562" s="31">
        <v>45168</v>
      </c>
      <c r="F562" s="31">
        <v>45234</v>
      </c>
      <c r="G562" t="s">
        <v>5231</v>
      </c>
    </row>
    <row r="563" spans="1:7" x14ac:dyDescent="0.25">
      <c r="A563" s="154" t="s">
        <v>4695</v>
      </c>
      <c r="B563" t="s">
        <v>134</v>
      </c>
      <c r="C563" t="s">
        <v>135</v>
      </c>
      <c r="D563" s="13">
        <v>4500</v>
      </c>
      <c r="E563" s="31">
        <v>45182</v>
      </c>
      <c r="F563" s="31">
        <v>45234</v>
      </c>
      <c r="G563" t="s">
        <v>4694</v>
      </c>
    </row>
    <row r="564" spans="1:7" x14ac:dyDescent="0.25">
      <c r="A564" s="154" t="s">
        <v>4476</v>
      </c>
      <c r="B564" t="s">
        <v>748</v>
      </c>
      <c r="C564" t="s">
        <v>749</v>
      </c>
      <c r="D564" s="13">
        <v>2200</v>
      </c>
      <c r="E564" s="31">
        <v>45138</v>
      </c>
      <c r="F564" s="31">
        <v>45234</v>
      </c>
      <c r="G564" t="s">
        <v>4475</v>
      </c>
    </row>
    <row r="565" spans="1:7" x14ac:dyDescent="0.25">
      <c r="A565" s="154" t="s">
        <v>4398</v>
      </c>
      <c r="B565" t="s">
        <v>184</v>
      </c>
      <c r="C565" t="s">
        <v>185</v>
      </c>
      <c r="D565" s="13">
        <v>3416.7759999999998</v>
      </c>
      <c r="E565" s="31">
        <v>45138</v>
      </c>
      <c r="F565" s="31">
        <v>45234</v>
      </c>
      <c r="G565" t="s">
        <v>4397</v>
      </c>
    </row>
    <row r="566" spans="1:7" x14ac:dyDescent="0.25">
      <c r="A566" s="154" t="s">
        <v>6171</v>
      </c>
      <c r="B566" t="s">
        <v>522</v>
      </c>
      <c r="C566" t="s">
        <v>521</v>
      </c>
      <c r="D566" s="13">
        <v>4908.2179999999998</v>
      </c>
      <c r="E566" s="31">
        <v>45138</v>
      </c>
      <c r="F566" s="31">
        <v>45235</v>
      </c>
      <c r="G566" t="s">
        <v>6170</v>
      </c>
    </row>
    <row r="567" spans="1:7" x14ac:dyDescent="0.25">
      <c r="A567" s="154" t="s">
        <v>6130</v>
      </c>
      <c r="B567" t="s">
        <v>888</v>
      </c>
      <c r="C567" t="s">
        <v>887</v>
      </c>
      <c r="D567" s="13">
        <v>1606.011</v>
      </c>
      <c r="E567" s="31">
        <v>45142</v>
      </c>
      <c r="F567" s="31">
        <v>45235</v>
      </c>
      <c r="G567" t="s">
        <v>6124</v>
      </c>
    </row>
    <row r="568" spans="1:7" x14ac:dyDescent="0.25">
      <c r="A568" s="154" t="s">
        <v>6108</v>
      </c>
      <c r="B568" t="s">
        <v>480</v>
      </c>
      <c r="C568" t="s">
        <v>127</v>
      </c>
      <c r="D568" s="13">
        <v>1922.098</v>
      </c>
      <c r="E568" s="31">
        <v>45189</v>
      </c>
      <c r="F568" s="31">
        <v>45235</v>
      </c>
      <c r="G568" t="s">
        <v>6107</v>
      </c>
    </row>
    <row r="569" spans="1:7" x14ac:dyDescent="0.25">
      <c r="A569" s="154" t="s">
        <v>6080</v>
      </c>
      <c r="B569" t="s">
        <v>377</v>
      </c>
      <c r="C569" t="s">
        <v>173</v>
      </c>
      <c r="D569" s="13">
        <v>1957.018</v>
      </c>
      <c r="E569" s="31">
        <v>45129</v>
      </c>
      <c r="F569" s="31">
        <v>45235</v>
      </c>
      <c r="G569" t="s">
        <v>6079</v>
      </c>
    </row>
    <row r="570" spans="1:7" x14ac:dyDescent="0.25">
      <c r="A570" s="154" t="s">
        <v>6003</v>
      </c>
      <c r="B570" t="s">
        <v>386</v>
      </c>
      <c r="C570" t="s">
        <v>282</v>
      </c>
      <c r="D570" s="13">
        <v>3349.2249999999999</v>
      </c>
      <c r="E570" s="31">
        <v>45118</v>
      </c>
      <c r="F570" s="31">
        <v>45235</v>
      </c>
      <c r="G570" t="s">
        <v>6002</v>
      </c>
    </row>
    <row r="571" spans="1:7" x14ac:dyDescent="0.25">
      <c r="A571" s="154" t="s">
        <v>6000</v>
      </c>
      <c r="B571" t="s">
        <v>1167</v>
      </c>
      <c r="C571" t="s">
        <v>1168</v>
      </c>
      <c r="D571" s="13">
        <v>1599.2380000000001</v>
      </c>
      <c r="E571" s="31">
        <v>45118</v>
      </c>
      <c r="F571" s="31">
        <v>45235</v>
      </c>
      <c r="G571" t="s">
        <v>5999</v>
      </c>
    </row>
    <row r="572" spans="1:7" x14ac:dyDescent="0.25">
      <c r="A572" s="154" t="s">
        <v>5880</v>
      </c>
      <c r="B572" t="s">
        <v>5879</v>
      </c>
      <c r="C572" t="s">
        <v>5878</v>
      </c>
      <c r="D572" s="13">
        <v>85606.084000000003</v>
      </c>
      <c r="E572" s="31">
        <v>45119</v>
      </c>
      <c r="F572" s="31">
        <v>45235</v>
      </c>
      <c r="G572" t="s">
        <v>5877</v>
      </c>
    </row>
    <row r="573" spans="1:7" x14ac:dyDescent="0.25">
      <c r="A573" s="154" t="s">
        <v>5637</v>
      </c>
      <c r="B573" t="s">
        <v>1032</v>
      </c>
      <c r="C573" t="s">
        <v>1033</v>
      </c>
      <c r="D573" s="13">
        <v>1907.5940000000001</v>
      </c>
      <c r="E573" s="31">
        <v>45169</v>
      </c>
      <c r="F573" s="31">
        <v>45235</v>
      </c>
      <c r="G573" t="s">
        <v>5636</v>
      </c>
    </row>
    <row r="574" spans="1:7" x14ac:dyDescent="0.25">
      <c r="A574" s="154" t="s">
        <v>5557</v>
      </c>
      <c r="B574" t="s">
        <v>5556</v>
      </c>
      <c r="C574" t="s">
        <v>5555</v>
      </c>
      <c r="D574" s="13">
        <v>4132.0749999999998</v>
      </c>
      <c r="E574" s="31">
        <v>45188</v>
      </c>
      <c r="F574" s="31">
        <v>45235</v>
      </c>
      <c r="G574" t="s">
        <v>5554</v>
      </c>
    </row>
    <row r="575" spans="1:7" x14ac:dyDescent="0.25">
      <c r="A575" s="154" t="s">
        <v>5553</v>
      </c>
      <c r="B575" t="s">
        <v>466</v>
      </c>
      <c r="C575" t="s">
        <v>140</v>
      </c>
      <c r="D575" s="13">
        <v>1335.9</v>
      </c>
      <c r="E575" s="31">
        <v>45202</v>
      </c>
      <c r="F575" s="31">
        <v>45235</v>
      </c>
      <c r="G575" t="s">
        <v>5552</v>
      </c>
    </row>
    <row r="576" spans="1:7" x14ac:dyDescent="0.25">
      <c r="A576" s="154" t="s">
        <v>5466</v>
      </c>
      <c r="B576" t="s">
        <v>4988</v>
      </c>
      <c r="C576" t="s">
        <v>4987</v>
      </c>
      <c r="D576" s="13">
        <v>448.77300000000002</v>
      </c>
      <c r="E576" s="31">
        <v>45154</v>
      </c>
      <c r="F576" s="31">
        <v>45235</v>
      </c>
      <c r="G576" t="s">
        <v>5465</v>
      </c>
    </row>
    <row r="577" spans="1:7" x14ac:dyDescent="0.25">
      <c r="A577" s="154" t="s">
        <v>5415</v>
      </c>
      <c r="B577" t="s">
        <v>5414</v>
      </c>
      <c r="C577" t="s">
        <v>5413</v>
      </c>
      <c r="D577" s="13">
        <v>1048.2329999999999</v>
      </c>
      <c r="E577" s="31">
        <v>45199</v>
      </c>
      <c r="F577" s="31">
        <v>45235</v>
      </c>
      <c r="G577" t="s">
        <v>5412</v>
      </c>
    </row>
    <row r="578" spans="1:7" x14ac:dyDescent="0.25">
      <c r="A578" s="154" t="s">
        <v>5314</v>
      </c>
      <c r="B578" t="s">
        <v>5313</v>
      </c>
      <c r="C578" t="s">
        <v>5312</v>
      </c>
      <c r="D578" s="13">
        <v>938.72</v>
      </c>
      <c r="E578" s="31">
        <v>45199</v>
      </c>
      <c r="F578" s="31">
        <v>45235</v>
      </c>
      <c r="G578" t="s">
        <v>5311</v>
      </c>
    </row>
    <row r="579" spans="1:7" x14ac:dyDescent="0.25">
      <c r="A579" s="154" t="s">
        <v>5255</v>
      </c>
      <c r="B579" t="s">
        <v>5248</v>
      </c>
      <c r="C579" t="s">
        <v>5247</v>
      </c>
      <c r="D579" s="13">
        <v>924.63300000000004</v>
      </c>
      <c r="E579" s="31">
        <v>45168</v>
      </c>
      <c r="F579" s="31">
        <v>45235</v>
      </c>
      <c r="G579" t="s">
        <v>5254</v>
      </c>
    </row>
    <row r="580" spans="1:7" x14ac:dyDescent="0.25">
      <c r="A580" s="154" t="s">
        <v>4901</v>
      </c>
      <c r="B580" t="s">
        <v>357</v>
      </c>
      <c r="C580" t="s">
        <v>356</v>
      </c>
      <c r="D580" s="13">
        <v>820</v>
      </c>
      <c r="E580" s="31">
        <v>45195</v>
      </c>
      <c r="F580" s="31">
        <v>45235</v>
      </c>
      <c r="G580" t="s">
        <v>4900</v>
      </c>
    </row>
    <row r="581" spans="1:7" x14ac:dyDescent="0.25">
      <c r="A581" s="154" t="s">
        <v>4651</v>
      </c>
      <c r="B581" t="s">
        <v>4650</v>
      </c>
      <c r="C581" t="s">
        <v>4649</v>
      </c>
      <c r="D581" s="13">
        <v>417.976</v>
      </c>
      <c r="E581" s="31">
        <v>45167</v>
      </c>
      <c r="F581" s="31">
        <v>45235</v>
      </c>
      <c r="G581" t="s">
        <v>4648</v>
      </c>
    </row>
    <row r="582" spans="1:7" x14ac:dyDescent="0.25">
      <c r="A582" s="154" t="s">
        <v>4492</v>
      </c>
      <c r="B582" t="s">
        <v>1045</v>
      </c>
      <c r="C582" t="s">
        <v>1046</v>
      </c>
      <c r="D582" s="13">
        <v>2000</v>
      </c>
      <c r="E582" s="31">
        <v>45150</v>
      </c>
      <c r="F582" s="31">
        <v>45235</v>
      </c>
      <c r="G582" t="s">
        <v>4489</v>
      </c>
    </row>
    <row r="583" spans="1:7" x14ac:dyDescent="0.25">
      <c r="A583" s="154" t="s">
        <v>4486</v>
      </c>
      <c r="B583" t="s">
        <v>4253</v>
      </c>
      <c r="C583" t="s">
        <v>4252</v>
      </c>
      <c r="D583" s="13">
        <v>2039.3720000000001</v>
      </c>
      <c r="E583" s="31">
        <v>45084</v>
      </c>
      <c r="F583" s="31">
        <v>45235</v>
      </c>
      <c r="G583" t="s">
        <v>4485</v>
      </c>
    </row>
    <row r="584" spans="1:7" x14ac:dyDescent="0.25">
      <c r="A584" s="154" t="s">
        <v>4321</v>
      </c>
      <c r="B584" t="s">
        <v>119</v>
      </c>
      <c r="C584" t="s">
        <v>120</v>
      </c>
      <c r="D584" s="13">
        <v>3800</v>
      </c>
      <c r="E584" s="31">
        <v>45118</v>
      </c>
      <c r="F584" s="31">
        <v>45235</v>
      </c>
      <c r="G584" t="s">
        <v>4320</v>
      </c>
    </row>
    <row r="585" spans="1:7" x14ac:dyDescent="0.25">
      <c r="A585" s="154" t="s">
        <v>4248</v>
      </c>
      <c r="B585" t="s">
        <v>558</v>
      </c>
      <c r="C585" t="s">
        <v>557</v>
      </c>
      <c r="D585" s="13">
        <v>1169</v>
      </c>
      <c r="E585" s="31">
        <v>45177</v>
      </c>
      <c r="F585" s="31">
        <v>45235</v>
      </c>
      <c r="G585" t="s">
        <v>4247</v>
      </c>
    </row>
    <row r="586" spans="1:7" x14ac:dyDescent="0.25">
      <c r="A586" s="154" t="s">
        <v>4215</v>
      </c>
      <c r="B586" t="s">
        <v>458</v>
      </c>
      <c r="C586" t="s">
        <v>457</v>
      </c>
      <c r="D586" s="13">
        <v>1359.336</v>
      </c>
      <c r="E586" s="31">
        <v>45101</v>
      </c>
      <c r="F586" s="31">
        <v>45235</v>
      </c>
      <c r="G586" t="s">
        <v>4214</v>
      </c>
    </row>
    <row r="587" spans="1:7" x14ac:dyDescent="0.25">
      <c r="A587" s="154" t="s">
        <v>3986</v>
      </c>
      <c r="B587" t="s">
        <v>302</v>
      </c>
      <c r="C587" t="s">
        <v>301</v>
      </c>
      <c r="D587" s="13">
        <v>962.70500000000004</v>
      </c>
      <c r="E587" s="31">
        <v>45098</v>
      </c>
      <c r="F587" s="31">
        <v>45235</v>
      </c>
      <c r="G587" t="s">
        <v>3717</v>
      </c>
    </row>
    <row r="588" spans="1:7" x14ac:dyDescent="0.25">
      <c r="A588" s="154" t="s">
        <v>3829</v>
      </c>
      <c r="B588" t="s">
        <v>1135</v>
      </c>
      <c r="C588" t="s">
        <v>1136</v>
      </c>
      <c r="D588" s="13">
        <v>1000</v>
      </c>
      <c r="E588" s="31">
        <v>45198</v>
      </c>
      <c r="F588" s="31">
        <v>45235</v>
      </c>
      <c r="G588" t="s">
        <v>3828</v>
      </c>
    </row>
    <row r="589" spans="1:7" x14ac:dyDescent="0.25">
      <c r="A589" s="154" t="s">
        <v>3626</v>
      </c>
      <c r="B589" t="s">
        <v>296</v>
      </c>
      <c r="C589" t="s">
        <v>287</v>
      </c>
      <c r="D589" s="13">
        <v>1200</v>
      </c>
      <c r="E589" s="31">
        <v>45110</v>
      </c>
      <c r="F589" s="31">
        <v>45235</v>
      </c>
      <c r="G589" t="s">
        <v>3625</v>
      </c>
    </row>
    <row r="590" spans="1:7" x14ac:dyDescent="0.25">
      <c r="A590" s="154" t="s">
        <v>3622</v>
      </c>
      <c r="B590" t="s">
        <v>296</v>
      </c>
      <c r="C590" t="s">
        <v>287</v>
      </c>
      <c r="D590" s="13">
        <v>1200</v>
      </c>
      <c r="E590" s="31">
        <v>45110</v>
      </c>
      <c r="F590" s="31">
        <v>45235</v>
      </c>
      <c r="G590" t="s">
        <v>3621</v>
      </c>
    </row>
    <row r="591" spans="1:7" x14ac:dyDescent="0.25">
      <c r="A591" s="154" t="s">
        <v>3554</v>
      </c>
      <c r="B591" t="s">
        <v>99</v>
      </c>
      <c r="C591" t="s">
        <v>266</v>
      </c>
      <c r="D591" s="13">
        <v>1795.1859999999999</v>
      </c>
      <c r="E591" s="31">
        <v>45119</v>
      </c>
      <c r="F591" s="31">
        <v>45235</v>
      </c>
      <c r="G591" t="s">
        <v>3553</v>
      </c>
    </row>
    <row r="592" spans="1:7" x14ac:dyDescent="0.25">
      <c r="A592" s="154" t="s">
        <v>3406</v>
      </c>
      <c r="B592" t="s">
        <v>3405</v>
      </c>
      <c r="C592" t="s">
        <v>3404</v>
      </c>
      <c r="D592" s="13">
        <v>3483.2620000000002</v>
      </c>
      <c r="E592" s="31">
        <v>45180</v>
      </c>
      <c r="F592" s="31">
        <v>45235</v>
      </c>
      <c r="G592" t="s">
        <v>3403</v>
      </c>
    </row>
    <row r="593" spans="1:7" x14ac:dyDescent="0.25">
      <c r="A593" s="154" t="s">
        <v>3246</v>
      </c>
      <c r="B593" t="s">
        <v>925</v>
      </c>
      <c r="C593" t="s">
        <v>924</v>
      </c>
      <c r="D593" s="13">
        <v>800</v>
      </c>
      <c r="E593" s="31">
        <v>45177</v>
      </c>
      <c r="F593" s="31">
        <v>45235</v>
      </c>
      <c r="G593" t="s">
        <v>3245</v>
      </c>
    </row>
    <row r="594" spans="1:7" x14ac:dyDescent="0.25">
      <c r="A594" s="154" t="s">
        <v>3175</v>
      </c>
      <c r="B594" t="s">
        <v>3174</v>
      </c>
      <c r="C594" t="s">
        <v>3173</v>
      </c>
      <c r="D594" s="13">
        <v>4711.165</v>
      </c>
      <c r="E594" s="31">
        <v>45199</v>
      </c>
      <c r="F594" s="31">
        <v>45235</v>
      </c>
      <c r="G594" t="s">
        <v>3172</v>
      </c>
    </row>
    <row r="595" spans="1:7" x14ac:dyDescent="0.25">
      <c r="A595" s="154" t="s">
        <v>3161</v>
      </c>
      <c r="B595" t="s">
        <v>611</v>
      </c>
      <c r="C595" t="s">
        <v>610</v>
      </c>
      <c r="D595" s="13">
        <v>4685.7290000000003</v>
      </c>
      <c r="E595" s="31">
        <v>45118</v>
      </c>
      <c r="F595" s="31">
        <v>45235</v>
      </c>
      <c r="G595" t="s">
        <v>3160</v>
      </c>
    </row>
    <row r="596" spans="1:7" x14ac:dyDescent="0.25">
      <c r="A596" s="154" t="s">
        <v>3137</v>
      </c>
      <c r="B596" t="s">
        <v>96</v>
      </c>
      <c r="C596" t="s">
        <v>97</v>
      </c>
      <c r="D596" s="13">
        <v>2000</v>
      </c>
      <c r="E596" s="31">
        <v>45155</v>
      </c>
      <c r="F596" s="31">
        <v>45235</v>
      </c>
      <c r="G596" t="s">
        <v>3136</v>
      </c>
    </row>
    <row r="597" spans="1:7" x14ac:dyDescent="0.25">
      <c r="A597" s="154" t="s">
        <v>2978</v>
      </c>
      <c r="B597" t="s">
        <v>346</v>
      </c>
      <c r="C597" t="s">
        <v>345</v>
      </c>
      <c r="D597" s="13">
        <v>2300</v>
      </c>
      <c r="E597" s="31">
        <v>45197</v>
      </c>
      <c r="F597" s="31">
        <v>45235</v>
      </c>
      <c r="G597" t="s">
        <v>2883</v>
      </c>
    </row>
    <row r="598" spans="1:7" x14ac:dyDescent="0.25">
      <c r="A598" s="154" t="s">
        <v>2851</v>
      </c>
      <c r="B598" t="s">
        <v>350</v>
      </c>
      <c r="C598" t="s">
        <v>349</v>
      </c>
      <c r="D598" s="13">
        <v>2220.3789999999999</v>
      </c>
      <c r="E598" s="31">
        <v>45155</v>
      </c>
      <c r="F598" s="31">
        <v>45235</v>
      </c>
      <c r="G598" t="s">
        <v>2850</v>
      </c>
    </row>
    <row r="599" spans="1:7" x14ac:dyDescent="0.25">
      <c r="A599" s="154" t="s">
        <v>6137</v>
      </c>
      <c r="B599" t="s">
        <v>808</v>
      </c>
      <c r="C599" t="s">
        <v>807</v>
      </c>
      <c r="D599" s="13">
        <v>946.822</v>
      </c>
      <c r="E599" s="31">
        <v>45170</v>
      </c>
      <c r="F599" s="31">
        <v>45236</v>
      </c>
      <c r="G599" t="s">
        <v>6136</v>
      </c>
    </row>
    <row r="600" spans="1:7" x14ac:dyDescent="0.25">
      <c r="A600" s="154" t="s">
        <v>6023</v>
      </c>
      <c r="B600" t="s">
        <v>112</v>
      </c>
      <c r="C600" t="s">
        <v>113</v>
      </c>
      <c r="D600" s="13">
        <v>1157.086</v>
      </c>
      <c r="E600" s="31">
        <v>45104</v>
      </c>
      <c r="F600" s="31">
        <v>45236</v>
      </c>
      <c r="G600" t="s">
        <v>5682</v>
      </c>
    </row>
    <row r="601" spans="1:7" x14ac:dyDescent="0.25">
      <c r="A601" s="154" t="s">
        <v>5454</v>
      </c>
      <c r="B601" t="s">
        <v>849</v>
      </c>
      <c r="C601" t="s">
        <v>848</v>
      </c>
      <c r="D601" s="13">
        <v>2228</v>
      </c>
      <c r="E601" s="31">
        <v>45163</v>
      </c>
      <c r="F601" s="31">
        <v>45236</v>
      </c>
      <c r="G601" t="s">
        <v>5453</v>
      </c>
    </row>
    <row r="602" spans="1:7" x14ac:dyDescent="0.25">
      <c r="A602" s="154" t="s">
        <v>4317</v>
      </c>
      <c r="B602" t="s">
        <v>169</v>
      </c>
      <c r="C602" t="s">
        <v>170</v>
      </c>
      <c r="D602" s="13">
        <v>4250</v>
      </c>
      <c r="E602" s="31">
        <v>45150</v>
      </c>
      <c r="F602" s="31">
        <v>45236</v>
      </c>
      <c r="G602" t="s">
        <v>4309</v>
      </c>
    </row>
    <row r="603" spans="1:7" x14ac:dyDescent="0.25">
      <c r="A603" s="154" t="s">
        <v>3575</v>
      </c>
      <c r="B603" t="s">
        <v>604</v>
      </c>
      <c r="C603" t="s">
        <v>581</v>
      </c>
      <c r="D603" s="13">
        <v>513.75</v>
      </c>
      <c r="E603" s="31">
        <v>45197</v>
      </c>
      <c r="F603" s="31">
        <v>45236</v>
      </c>
      <c r="G603" t="s">
        <v>3574</v>
      </c>
    </row>
    <row r="604" spans="1:7" x14ac:dyDescent="0.25">
      <c r="A604" s="154" t="s">
        <v>3434</v>
      </c>
      <c r="B604" t="s">
        <v>3433</v>
      </c>
      <c r="C604" t="s">
        <v>3432</v>
      </c>
      <c r="D604" s="13">
        <v>1644.4659999999999</v>
      </c>
      <c r="E604" s="31">
        <v>45197</v>
      </c>
      <c r="F604" s="31">
        <v>45236</v>
      </c>
      <c r="G604" t="s">
        <v>3431</v>
      </c>
    </row>
    <row r="605" spans="1:7" x14ac:dyDescent="0.25">
      <c r="A605" s="154" t="s">
        <v>3391</v>
      </c>
      <c r="B605" t="s">
        <v>625</v>
      </c>
      <c r="C605" t="s">
        <v>624</v>
      </c>
      <c r="D605" s="13">
        <v>620.27099999999996</v>
      </c>
      <c r="E605" s="31">
        <v>45160</v>
      </c>
      <c r="F605" s="31">
        <v>45236</v>
      </c>
      <c r="G605" t="s">
        <v>3390</v>
      </c>
    </row>
    <row r="606" spans="1:7" x14ac:dyDescent="0.25">
      <c r="A606" s="154" t="s">
        <v>3287</v>
      </c>
      <c r="B606" t="s">
        <v>3286</v>
      </c>
      <c r="C606" t="s">
        <v>3285</v>
      </c>
      <c r="D606" s="13">
        <v>1110</v>
      </c>
      <c r="E606" s="31">
        <v>45147</v>
      </c>
      <c r="F606" s="31">
        <v>45236</v>
      </c>
      <c r="G606" t="s">
        <v>3284</v>
      </c>
    </row>
    <row r="607" spans="1:7" x14ac:dyDescent="0.25">
      <c r="A607" s="154" t="s">
        <v>5690</v>
      </c>
      <c r="B607" t="s">
        <v>5109</v>
      </c>
      <c r="C607" t="s">
        <v>5108</v>
      </c>
      <c r="D607" s="13">
        <v>4965.0810000000001</v>
      </c>
      <c r="E607" s="31">
        <v>45189</v>
      </c>
      <c r="F607" s="31">
        <v>45237</v>
      </c>
      <c r="G607" t="s">
        <v>5689</v>
      </c>
    </row>
    <row r="608" spans="1:7" x14ac:dyDescent="0.25">
      <c r="A608" s="154" t="s">
        <v>5673</v>
      </c>
      <c r="B608" t="s">
        <v>546</v>
      </c>
      <c r="C608" t="s">
        <v>545</v>
      </c>
      <c r="D608" s="13">
        <v>1500</v>
      </c>
      <c r="E608" s="31">
        <v>45142</v>
      </c>
      <c r="F608" s="31">
        <v>45237</v>
      </c>
      <c r="G608" t="s">
        <v>5672</v>
      </c>
    </row>
    <row r="609" spans="1:7" x14ac:dyDescent="0.25">
      <c r="A609" s="154" t="s">
        <v>5643</v>
      </c>
      <c r="B609" t="s">
        <v>318</v>
      </c>
      <c r="C609" t="s">
        <v>144</v>
      </c>
      <c r="D609" s="13">
        <v>1474.019</v>
      </c>
      <c r="E609" s="31">
        <v>45120</v>
      </c>
      <c r="F609" s="31">
        <v>45237</v>
      </c>
      <c r="G609" t="s">
        <v>5642</v>
      </c>
    </row>
    <row r="610" spans="1:7" x14ac:dyDescent="0.25">
      <c r="A610" s="154" t="s">
        <v>5445</v>
      </c>
      <c r="B610" t="s">
        <v>373</v>
      </c>
      <c r="C610" t="s">
        <v>243</v>
      </c>
      <c r="D610" s="13">
        <v>8000</v>
      </c>
      <c r="E610" s="31">
        <v>45163</v>
      </c>
      <c r="F610" s="31">
        <v>45237</v>
      </c>
      <c r="G610" t="s">
        <v>5444</v>
      </c>
    </row>
    <row r="611" spans="1:7" x14ac:dyDescent="0.25">
      <c r="A611" s="154" t="s">
        <v>5159</v>
      </c>
      <c r="B611" t="s">
        <v>5157</v>
      </c>
      <c r="C611" t="s">
        <v>5156</v>
      </c>
      <c r="D611" s="13">
        <v>1250</v>
      </c>
      <c r="E611" s="31">
        <v>45197</v>
      </c>
      <c r="F611" s="31">
        <v>45237</v>
      </c>
      <c r="G611" t="s">
        <v>5155</v>
      </c>
    </row>
    <row r="612" spans="1:7" x14ac:dyDescent="0.25">
      <c r="A612" s="154" t="s">
        <v>4258</v>
      </c>
      <c r="B612" t="s">
        <v>541</v>
      </c>
      <c r="C612" t="s">
        <v>540</v>
      </c>
      <c r="D612" s="13">
        <v>3500</v>
      </c>
      <c r="E612" s="31">
        <v>45107</v>
      </c>
      <c r="F612" s="31">
        <v>45237</v>
      </c>
      <c r="G612" t="s">
        <v>4257</v>
      </c>
    </row>
    <row r="613" spans="1:7" x14ac:dyDescent="0.25">
      <c r="A613" s="154" t="s">
        <v>4242</v>
      </c>
      <c r="B613" t="s">
        <v>136</v>
      </c>
      <c r="C613" t="s">
        <v>137</v>
      </c>
      <c r="D613" s="13">
        <v>850</v>
      </c>
      <c r="E613" s="31">
        <v>45139</v>
      </c>
      <c r="F613" s="31">
        <v>45237</v>
      </c>
      <c r="G613" t="s">
        <v>4241</v>
      </c>
    </row>
    <row r="614" spans="1:7" x14ac:dyDescent="0.25">
      <c r="A614" s="154" t="s">
        <v>4207</v>
      </c>
      <c r="B614" t="s">
        <v>852</v>
      </c>
      <c r="C614" t="s">
        <v>894</v>
      </c>
      <c r="D614" s="13">
        <v>750</v>
      </c>
      <c r="E614" s="31">
        <v>45166</v>
      </c>
      <c r="F614" s="31">
        <v>45237</v>
      </c>
      <c r="G614" t="s">
        <v>4206</v>
      </c>
    </row>
    <row r="615" spans="1:7" x14ac:dyDescent="0.25">
      <c r="A615" s="154" t="s">
        <v>4186</v>
      </c>
      <c r="B615" t="s">
        <v>432</v>
      </c>
      <c r="C615" t="s">
        <v>431</v>
      </c>
      <c r="D615" s="13">
        <v>2500</v>
      </c>
      <c r="E615" s="31">
        <v>45119</v>
      </c>
      <c r="F615" s="31">
        <v>45237</v>
      </c>
      <c r="G615" t="s">
        <v>4185</v>
      </c>
    </row>
    <row r="616" spans="1:7" x14ac:dyDescent="0.25">
      <c r="A616" s="154" t="s">
        <v>4170</v>
      </c>
      <c r="B616" t="s">
        <v>171</v>
      </c>
      <c r="C616" t="s">
        <v>172</v>
      </c>
      <c r="D616" s="13">
        <v>1500</v>
      </c>
      <c r="E616" s="31">
        <v>45098</v>
      </c>
      <c r="F616" s="31">
        <v>45237</v>
      </c>
      <c r="G616" t="s">
        <v>4166</v>
      </c>
    </row>
    <row r="617" spans="1:7" x14ac:dyDescent="0.25">
      <c r="A617" s="154" t="s">
        <v>3310</v>
      </c>
      <c r="B617" t="s">
        <v>382</v>
      </c>
      <c r="C617" t="s">
        <v>381</v>
      </c>
      <c r="D617" s="13">
        <v>1100</v>
      </c>
      <c r="E617" s="31">
        <v>45166</v>
      </c>
      <c r="F617" s="31">
        <v>45237</v>
      </c>
      <c r="G617" t="s">
        <v>3309</v>
      </c>
    </row>
    <row r="618" spans="1:7" x14ac:dyDescent="0.25">
      <c r="A618" s="154" t="s">
        <v>2878</v>
      </c>
      <c r="B618" t="s">
        <v>405</v>
      </c>
      <c r="C618" t="s">
        <v>404</v>
      </c>
      <c r="D618" s="13">
        <v>4681.8220000000001</v>
      </c>
      <c r="E618" s="31">
        <v>45161</v>
      </c>
      <c r="F618" s="31">
        <v>45237</v>
      </c>
      <c r="G618" t="s">
        <v>2877</v>
      </c>
    </row>
    <row r="619" spans="1:7" x14ac:dyDescent="0.25">
      <c r="A619" s="154" t="s">
        <v>5764</v>
      </c>
      <c r="B619" t="s">
        <v>367</v>
      </c>
      <c r="C619" t="s">
        <v>366</v>
      </c>
      <c r="D619" s="13">
        <v>1000</v>
      </c>
      <c r="E619" s="31">
        <v>45181</v>
      </c>
      <c r="F619" s="31">
        <v>45238</v>
      </c>
      <c r="G619" t="s">
        <v>5763</v>
      </c>
    </row>
    <row r="620" spans="1:7" x14ac:dyDescent="0.25">
      <c r="A620" s="154" t="s">
        <v>5019</v>
      </c>
      <c r="B620" t="s">
        <v>960</v>
      </c>
      <c r="C620" t="s">
        <v>959</v>
      </c>
      <c r="D620" s="13">
        <v>950.28099999999995</v>
      </c>
      <c r="E620" s="31">
        <v>45194</v>
      </c>
      <c r="F620" s="31">
        <v>45238</v>
      </c>
      <c r="G620" t="s">
        <v>5018</v>
      </c>
    </row>
    <row r="621" spans="1:7" x14ac:dyDescent="0.25">
      <c r="A621" s="154" t="s">
        <v>3772</v>
      </c>
      <c r="B621" t="s">
        <v>852</v>
      </c>
      <c r="C621" t="s">
        <v>894</v>
      </c>
      <c r="D621" s="13">
        <v>881.79200000000003</v>
      </c>
      <c r="E621" s="31">
        <v>45197</v>
      </c>
      <c r="F621" s="31">
        <v>45238</v>
      </c>
      <c r="G621" t="s">
        <v>3771</v>
      </c>
    </row>
    <row r="622" spans="1:7" x14ac:dyDescent="0.25">
      <c r="A622" s="154" t="s">
        <v>5916</v>
      </c>
      <c r="B622" t="s">
        <v>5209</v>
      </c>
      <c r="C622" t="s">
        <v>5208</v>
      </c>
      <c r="D622" s="13">
        <v>1000</v>
      </c>
      <c r="E622" s="31">
        <v>45188</v>
      </c>
      <c r="F622" s="31">
        <v>45239</v>
      </c>
      <c r="G622" t="s">
        <v>5915</v>
      </c>
    </row>
    <row r="623" spans="1:7" x14ac:dyDescent="0.25">
      <c r="A623" s="154" t="s">
        <v>4424</v>
      </c>
      <c r="B623" t="s">
        <v>748</v>
      </c>
      <c r="C623" t="s">
        <v>749</v>
      </c>
      <c r="D623" s="13">
        <v>710</v>
      </c>
      <c r="E623" s="31">
        <v>45138</v>
      </c>
      <c r="F623" s="31">
        <v>45239</v>
      </c>
      <c r="G623" t="s">
        <v>4423</v>
      </c>
    </row>
    <row r="624" spans="1:7" x14ac:dyDescent="0.25">
      <c r="A624" s="154" t="s">
        <v>3533</v>
      </c>
      <c r="B624" t="s">
        <v>3347</v>
      </c>
      <c r="C624" t="s">
        <v>3346</v>
      </c>
      <c r="D624" s="13">
        <v>2000</v>
      </c>
      <c r="E624" s="31">
        <v>45197</v>
      </c>
      <c r="F624" s="31">
        <v>45239</v>
      </c>
      <c r="G624" t="s">
        <v>3532</v>
      </c>
    </row>
    <row r="625" spans="1:7" x14ac:dyDescent="0.25">
      <c r="A625" s="154" t="s">
        <v>6195</v>
      </c>
      <c r="B625" t="s">
        <v>598</v>
      </c>
      <c r="C625" t="s">
        <v>599</v>
      </c>
      <c r="D625" s="13">
        <v>1102.2090000000001</v>
      </c>
      <c r="E625" s="31">
        <v>45134</v>
      </c>
      <c r="F625" s="31">
        <v>45240</v>
      </c>
      <c r="G625" t="s">
        <v>6194</v>
      </c>
    </row>
    <row r="626" spans="1:7" x14ac:dyDescent="0.25">
      <c r="A626" s="154" t="s">
        <v>6150</v>
      </c>
      <c r="B626" t="s">
        <v>505</v>
      </c>
      <c r="C626" t="s">
        <v>103</v>
      </c>
      <c r="D626" s="13">
        <v>2697.5940000000001</v>
      </c>
      <c r="E626" s="31">
        <v>45183</v>
      </c>
      <c r="F626" s="31">
        <v>45240</v>
      </c>
      <c r="G626" t="s">
        <v>6149</v>
      </c>
    </row>
    <row r="627" spans="1:7" x14ac:dyDescent="0.25">
      <c r="A627" s="154" t="s">
        <v>6138</v>
      </c>
      <c r="B627" t="s">
        <v>456</v>
      </c>
      <c r="C627" t="s">
        <v>455</v>
      </c>
      <c r="D627" s="13">
        <v>1367.4960000000001</v>
      </c>
      <c r="E627" s="31">
        <v>45129</v>
      </c>
      <c r="F627" s="31">
        <v>45240</v>
      </c>
      <c r="G627" t="s">
        <v>5563</v>
      </c>
    </row>
    <row r="628" spans="1:7" x14ac:dyDescent="0.25">
      <c r="A628" s="154" t="s">
        <v>6131</v>
      </c>
      <c r="B628" t="s">
        <v>5339</v>
      </c>
      <c r="C628" t="s">
        <v>5338</v>
      </c>
      <c r="D628" s="13">
        <v>2732.1860000000001</v>
      </c>
      <c r="E628" s="31">
        <v>45175</v>
      </c>
      <c r="F628" s="31">
        <v>45240</v>
      </c>
      <c r="G628" t="s">
        <v>5337</v>
      </c>
    </row>
    <row r="629" spans="1:7" x14ac:dyDescent="0.25">
      <c r="A629" s="154" t="s">
        <v>6127</v>
      </c>
      <c r="B629" t="s">
        <v>888</v>
      </c>
      <c r="C629" t="s">
        <v>887</v>
      </c>
      <c r="D629" s="13">
        <v>1300</v>
      </c>
      <c r="E629" s="31">
        <v>45142</v>
      </c>
      <c r="F629" s="31">
        <v>45240</v>
      </c>
      <c r="G629" t="s">
        <v>6124</v>
      </c>
    </row>
    <row r="630" spans="1:7" x14ac:dyDescent="0.25">
      <c r="A630" s="154" t="s">
        <v>6122</v>
      </c>
      <c r="B630" t="s">
        <v>355</v>
      </c>
      <c r="C630" t="s">
        <v>188</v>
      </c>
      <c r="D630" s="13">
        <v>234.5</v>
      </c>
      <c r="E630" s="31">
        <v>45142</v>
      </c>
      <c r="F630" s="31">
        <v>45240</v>
      </c>
      <c r="G630" t="s">
        <v>6121</v>
      </c>
    </row>
    <row r="631" spans="1:7" x14ac:dyDescent="0.25">
      <c r="A631" s="154" t="s">
        <v>6110</v>
      </c>
      <c r="B631" t="s">
        <v>546</v>
      </c>
      <c r="C631" t="s">
        <v>545</v>
      </c>
      <c r="D631" s="13">
        <v>2205.46</v>
      </c>
      <c r="E631" s="31">
        <v>45142</v>
      </c>
      <c r="F631" s="31">
        <v>45240</v>
      </c>
      <c r="G631" t="s">
        <v>6109</v>
      </c>
    </row>
    <row r="632" spans="1:7" x14ac:dyDescent="0.25">
      <c r="A632" s="154" t="s">
        <v>6090</v>
      </c>
      <c r="B632" t="s">
        <v>309</v>
      </c>
      <c r="C632" t="s">
        <v>267</v>
      </c>
      <c r="D632" s="13">
        <v>2282.576</v>
      </c>
      <c r="E632" s="31">
        <v>45135</v>
      </c>
      <c r="F632" s="31">
        <v>45240</v>
      </c>
      <c r="G632" t="s">
        <v>6089</v>
      </c>
    </row>
    <row r="633" spans="1:7" x14ac:dyDescent="0.25">
      <c r="A633" s="154" t="s">
        <v>6083</v>
      </c>
      <c r="B633" t="s">
        <v>265</v>
      </c>
      <c r="C633" t="s">
        <v>148</v>
      </c>
      <c r="D633" s="13">
        <v>2168.2600000000002</v>
      </c>
      <c r="E633" s="31">
        <v>45129</v>
      </c>
      <c r="F633" s="31">
        <v>45240</v>
      </c>
      <c r="G633" t="s">
        <v>5233</v>
      </c>
    </row>
    <row r="634" spans="1:7" x14ac:dyDescent="0.25">
      <c r="A634" s="154" t="s">
        <v>5956</v>
      </c>
      <c r="B634" t="s">
        <v>112</v>
      </c>
      <c r="C634" t="s">
        <v>113</v>
      </c>
      <c r="D634" s="13">
        <v>1157.086</v>
      </c>
      <c r="E634" s="31">
        <v>45104</v>
      </c>
      <c r="F634" s="31">
        <v>45240</v>
      </c>
      <c r="G634" t="s">
        <v>5682</v>
      </c>
    </row>
    <row r="635" spans="1:7" x14ac:dyDescent="0.25">
      <c r="A635" s="154" t="s">
        <v>5859</v>
      </c>
      <c r="B635" t="s">
        <v>1112</v>
      </c>
      <c r="C635" t="s">
        <v>528</v>
      </c>
      <c r="D635" s="13">
        <v>2641.7289999999998</v>
      </c>
      <c r="E635" s="31">
        <v>45149</v>
      </c>
      <c r="F635" s="31">
        <v>45240</v>
      </c>
      <c r="G635" t="s">
        <v>5858</v>
      </c>
    </row>
    <row r="636" spans="1:7" x14ac:dyDescent="0.25">
      <c r="A636" s="154" t="s">
        <v>5857</v>
      </c>
      <c r="B636" t="s">
        <v>5325</v>
      </c>
      <c r="C636" t="s">
        <v>5324</v>
      </c>
      <c r="D636" s="13">
        <v>330</v>
      </c>
      <c r="E636" s="31">
        <v>45169</v>
      </c>
      <c r="F636" s="31">
        <v>45240</v>
      </c>
      <c r="G636" t="s">
        <v>5323</v>
      </c>
    </row>
    <row r="637" spans="1:7" x14ac:dyDescent="0.25">
      <c r="A637" s="154" t="s">
        <v>5842</v>
      </c>
      <c r="B637" t="s">
        <v>5035</v>
      </c>
      <c r="C637" t="s">
        <v>5034</v>
      </c>
      <c r="D637" s="13">
        <v>4199.1000000000004</v>
      </c>
      <c r="E637" s="31">
        <v>45160</v>
      </c>
      <c r="F637" s="31">
        <v>45240</v>
      </c>
      <c r="G637" t="s">
        <v>5841</v>
      </c>
    </row>
    <row r="638" spans="1:7" x14ac:dyDescent="0.25">
      <c r="A638" s="154" t="s">
        <v>5752</v>
      </c>
      <c r="B638" t="s">
        <v>306</v>
      </c>
      <c r="C638" t="s">
        <v>115</v>
      </c>
      <c r="D638" s="13">
        <v>2332.2359999999999</v>
      </c>
      <c r="E638" s="31">
        <v>45140</v>
      </c>
      <c r="F638" s="31">
        <v>45240</v>
      </c>
      <c r="G638" t="s">
        <v>5751</v>
      </c>
    </row>
    <row r="639" spans="1:7" x14ac:dyDescent="0.25">
      <c r="A639" s="154" t="s">
        <v>5692</v>
      </c>
      <c r="B639" t="s">
        <v>453</v>
      </c>
      <c r="C639" t="s">
        <v>425</v>
      </c>
      <c r="D639" s="13">
        <v>2105.576</v>
      </c>
      <c r="E639" s="31">
        <v>45149</v>
      </c>
      <c r="F639" s="31">
        <v>45240</v>
      </c>
      <c r="G639" t="s">
        <v>5691</v>
      </c>
    </row>
    <row r="640" spans="1:7" x14ac:dyDescent="0.25">
      <c r="A640" s="154" t="s">
        <v>5675</v>
      </c>
      <c r="B640" t="s">
        <v>945</v>
      </c>
      <c r="C640" t="s">
        <v>944</v>
      </c>
      <c r="D640" s="13">
        <v>218.232</v>
      </c>
      <c r="E640" s="31">
        <v>45174</v>
      </c>
      <c r="F640" s="31">
        <v>45240</v>
      </c>
      <c r="G640" t="s">
        <v>5674</v>
      </c>
    </row>
    <row r="641" spans="1:7" x14ac:dyDescent="0.25">
      <c r="A641" s="154" t="s">
        <v>5665</v>
      </c>
      <c r="B641" t="s">
        <v>330</v>
      </c>
      <c r="C641" t="s">
        <v>329</v>
      </c>
      <c r="D641" s="13">
        <v>2000</v>
      </c>
      <c r="E641" s="31">
        <v>45154</v>
      </c>
      <c r="F641" s="31">
        <v>45240</v>
      </c>
      <c r="G641" t="s">
        <v>5664</v>
      </c>
    </row>
    <row r="642" spans="1:7" x14ac:dyDescent="0.25">
      <c r="A642" s="154" t="s">
        <v>5648</v>
      </c>
      <c r="B642" t="s">
        <v>374</v>
      </c>
      <c r="C642" t="s">
        <v>339</v>
      </c>
      <c r="D642" s="13">
        <v>861.81200000000001</v>
      </c>
      <c r="E642" s="31">
        <v>45170</v>
      </c>
      <c r="F642" s="31">
        <v>45240</v>
      </c>
      <c r="G642" t="s">
        <v>5333</v>
      </c>
    </row>
    <row r="643" spans="1:7" x14ac:dyDescent="0.25">
      <c r="A643" s="154" t="s">
        <v>5355</v>
      </c>
      <c r="B643" t="s">
        <v>660</v>
      </c>
      <c r="C643" t="s">
        <v>582</v>
      </c>
      <c r="D643" s="13">
        <v>4208.0469999999996</v>
      </c>
      <c r="E643" s="31">
        <v>45167</v>
      </c>
      <c r="F643" s="31">
        <v>45240</v>
      </c>
      <c r="G643" t="s">
        <v>5354</v>
      </c>
    </row>
    <row r="644" spans="1:7" x14ac:dyDescent="0.25">
      <c r="A644" s="154" t="s">
        <v>5344</v>
      </c>
      <c r="B644" t="s">
        <v>1022</v>
      </c>
      <c r="C644" t="s">
        <v>1023</v>
      </c>
      <c r="D644" s="13">
        <v>3220.6109999999999</v>
      </c>
      <c r="E644" s="31">
        <v>45198</v>
      </c>
      <c r="F644" s="31">
        <v>45240</v>
      </c>
      <c r="G644" t="s">
        <v>5343</v>
      </c>
    </row>
    <row r="645" spans="1:7" x14ac:dyDescent="0.25">
      <c r="A645" s="154" t="s">
        <v>5332</v>
      </c>
      <c r="B645" t="s">
        <v>374</v>
      </c>
      <c r="C645" t="s">
        <v>339</v>
      </c>
      <c r="D645" s="13">
        <v>1236.1469999999999</v>
      </c>
      <c r="E645" s="31">
        <v>45198</v>
      </c>
      <c r="F645" s="31">
        <v>45240</v>
      </c>
      <c r="G645" t="s">
        <v>5321</v>
      </c>
    </row>
    <row r="646" spans="1:7" x14ac:dyDescent="0.25">
      <c r="A646" s="154" t="s">
        <v>5317</v>
      </c>
      <c r="B646" t="s">
        <v>1107</v>
      </c>
      <c r="C646" t="s">
        <v>1108</v>
      </c>
      <c r="D646" s="13">
        <v>10934.197</v>
      </c>
      <c r="E646" s="31">
        <v>45201</v>
      </c>
      <c r="F646" s="31">
        <v>45240</v>
      </c>
      <c r="G646" t="s">
        <v>5316</v>
      </c>
    </row>
    <row r="647" spans="1:7" x14ac:dyDescent="0.25">
      <c r="A647" s="154" t="s">
        <v>5253</v>
      </c>
      <c r="B647" t="s">
        <v>5248</v>
      </c>
      <c r="C647" t="s">
        <v>5247</v>
      </c>
      <c r="D647" s="13">
        <v>924.63300000000004</v>
      </c>
      <c r="E647" s="31">
        <v>45168</v>
      </c>
      <c r="F647" s="31">
        <v>45240</v>
      </c>
      <c r="G647" t="s">
        <v>5252</v>
      </c>
    </row>
    <row r="648" spans="1:7" x14ac:dyDescent="0.25">
      <c r="A648" s="154" t="s">
        <v>5228</v>
      </c>
      <c r="B648" t="s">
        <v>5227</v>
      </c>
      <c r="C648" t="s">
        <v>5226</v>
      </c>
      <c r="D648" s="13">
        <v>2000</v>
      </c>
      <c r="E648" s="31">
        <v>45168</v>
      </c>
      <c r="F648" s="31">
        <v>45240</v>
      </c>
      <c r="G648" t="s">
        <v>4956</v>
      </c>
    </row>
    <row r="649" spans="1:7" x14ac:dyDescent="0.25">
      <c r="A649" s="154" t="s">
        <v>5213</v>
      </c>
      <c r="B649" t="s">
        <v>542</v>
      </c>
      <c r="C649" t="s">
        <v>200</v>
      </c>
      <c r="D649" s="13">
        <v>1000</v>
      </c>
      <c r="E649" s="31">
        <v>45169</v>
      </c>
      <c r="F649" s="31">
        <v>45240</v>
      </c>
      <c r="G649" t="s">
        <v>5073</v>
      </c>
    </row>
    <row r="650" spans="1:7" x14ac:dyDescent="0.25">
      <c r="A650" s="154" t="s">
        <v>5158</v>
      </c>
      <c r="B650" t="s">
        <v>5157</v>
      </c>
      <c r="C650" t="s">
        <v>5156</v>
      </c>
      <c r="D650" s="13">
        <v>2003.5</v>
      </c>
      <c r="E650" s="31">
        <v>45197</v>
      </c>
      <c r="F650" s="31">
        <v>45240</v>
      </c>
      <c r="G650" t="s">
        <v>5155</v>
      </c>
    </row>
    <row r="651" spans="1:7" x14ac:dyDescent="0.25">
      <c r="A651" s="154" t="s">
        <v>5135</v>
      </c>
      <c r="B651" t="s">
        <v>1105</v>
      </c>
      <c r="C651" t="s">
        <v>1106</v>
      </c>
      <c r="D651" s="13">
        <v>3153.2139999999999</v>
      </c>
      <c r="E651" s="31">
        <v>45195</v>
      </c>
      <c r="F651" s="31">
        <v>45240</v>
      </c>
      <c r="G651" t="s">
        <v>5134</v>
      </c>
    </row>
    <row r="652" spans="1:7" x14ac:dyDescent="0.25">
      <c r="A652" s="154" t="s">
        <v>4997</v>
      </c>
      <c r="B652" t="s">
        <v>4992</v>
      </c>
      <c r="C652" t="s">
        <v>4991</v>
      </c>
      <c r="D652" s="13">
        <v>1501.616</v>
      </c>
      <c r="E652" s="31">
        <v>45194</v>
      </c>
      <c r="F652" s="31">
        <v>45240</v>
      </c>
      <c r="G652" t="s">
        <v>4996</v>
      </c>
    </row>
    <row r="653" spans="1:7" x14ac:dyDescent="0.25">
      <c r="A653" s="154" t="s">
        <v>4865</v>
      </c>
      <c r="B653" t="s">
        <v>117</v>
      </c>
      <c r="C653" t="s">
        <v>118</v>
      </c>
      <c r="D653" s="13">
        <v>678.75300000000004</v>
      </c>
      <c r="E653" s="31">
        <v>45135</v>
      </c>
      <c r="F653" s="31">
        <v>45240</v>
      </c>
      <c r="G653" t="s">
        <v>4864</v>
      </c>
    </row>
    <row r="654" spans="1:7" x14ac:dyDescent="0.25">
      <c r="A654" s="154" t="s">
        <v>4793</v>
      </c>
      <c r="B654" t="s">
        <v>430</v>
      </c>
      <c r="C654" t="s">
        <v>429</v>
      </c>
      <c r="D654" s="13">
        <v>2462</v>
      </c>
      <c r="E654" s="31">
        <v>45163</v>
      </c>
      <c r="F654" s="31">
        <v>45240</v>
      </c>
      <c r="G654" t="s">
        <v>4792</v>
      </c>
    </row>
    <row r="655" spans="1:7" x14ac:dyDescent="0.25">
      <c r="A655" s="154" t="s">
        <v>4741</v>
      </c>
      <c r="B655" t="s">
        <v>804</v>
      </c>
      <c r="C655" t="s">
        <v>114</v>
      </c>
      <c r="D655" s="13">
        <v>2100</v>
      </c>
      <c r="E655" s="31">
        <v>45161</v>
      </c>
      <c r="F655" s="31">
        <v>45240</v>
      </c>
      <c r="G655" t="s">
        <v>4740</v>
      </c>
    </row>
    <row r="656" spans="1:7" x14ac:dyDescent="0.25">
      <c r="A656" s="154" t="s">
        <v>4454</v>
      </c>
      <c r="B656" t="s">
        <v>341</v>
      </c>
      <c r="C656" t="s">
        <v>340</v>
      </c>
      <c r="D656" s="13">
        <v>5000.2449999999999</v>
      </c>
      <c r="E656" s="31">
        <v>45133</v>
      </c>
      <c r="F656" s="31">
        <v>45240</v>
      </c>
      <c r="G656" t="s">
        <v>4453</v>
      </c>
    </row>
    <row r="657" spans="1:7" x14ac:dyDescent="0.25">
      <c r="A657" s="154" t="s">
        <v>4386</v>
      </c>
      <c r="B657" t="s">
        <v>119</v>
      </c>
      <c r="C657" t="s">
        <v>120</v>
      </c>
      <c r="D657" s="13">
        <v>3915.1680000000001</v>
      </c>
      <c r="E657" s="31">
        <v>45118</v>
      </c>
      <c r="F657" s="31">
        <v>45240</v>
      </c>
      <c r="G657" t="s">
        <v>4385</v>
      </c>
    </row>
    <row r="658" spans="1:7" x14ac:dyDescent="0.25">
      <c r="A658" s="154" t="s">
        <v>4302</v>
      </c>
      <c r="B658" t="s">
        <v>4301</v>
      </c>
      <c r="C658" t="s">
        <v>4300</v>
      </c>
      <c r="D658" s="13">
        <v>3197.1869999999999</v>
      </c>
      <c r="E658" s="31">
        <v>45204</v>
      </c>
      <c r="F658" s="31">
        <v>45240</v>
      </c>
      <c r="G658" t="s">
        <v>4299</v>
      </c>
    </row>
    <row r="659" spans="1:7" x14ac:dyDescent="0.25">
      <c r="A659" s="154" t="s">
        <v>4286</v>
      </c>
      <c r="B659" t="s">
        <v>4253</v>
      </c>
      <c r="C659" t="s">
        <v>4252</v>
      </c>
      <c r="D659" s="13">
        <v>2529</v>
      </c>
      <c r="E659" s="31">
        <v>45112</v>
      </c>
      <c r="F659" s="31">
        <v>45240</v>
      </c>
      <c r="G659" t="s">
        <v>4285</v>
      </c>
    </row>
    <row r="660" spans="1:7" x14ac:dyDescent="0.25">
      <c r="A660" s="154" t="s">
        <v>4268</v>
      </c>
      <c r="B660" t="s">
        <v>4253</v>
      </c>
      <c r="C660" t="s">
        <v>4252</v>
      </c>
      <c r="D660" s="13">
        <v>2245.152</v>
      </c>
      <c r="E660" s="31">
        <v>45119</v>
      </c>
      <c r="F660" s="31">
        <v>45240</v>
      </c>
      <c r="G660" t="s">
        <v>4267</v>
      </c>
    </row>
    <row r="661" spans="1:7" x14ac:dyDescent="0.25">
      <c r="A661" s="154" t="s">
        <v>4256</v>
      </c>
      <c r="B661" t="s">
        <v>168</v>
      </c>
      <c r="C661" t="s">
        <v>268</v>
      </c>
      <c r="D661" s="13">
        <v>5147</v>
      </c>
      <c r="E661" s="31">
        <v>45124</v>
      </c>
      <c r="F661" s="31">
        <v>45240</v>
      </c>
      <c r="G661" t="s">
        <v>4255</v>
      </c>
    </row>
    <row r="662" spans="1:7" x14ac:dyDescent="0.25">
      <c r="A662" s="154" t="s">
        <v>4167</v>
      </c>
      <c r="B662" t="s">
        <v>171</v>
      </c>
      <c r="C662" t="s">
        <v>172</v>
      </c>
      <c r="D662" s="13">
        <v>1500</v>
      </c>
      <c r="E662" s="31">
        <v>45098</v>
      </c>
      <c r="F662" s="31">
        <v>45240</v>
      </c>
      <c r="G662" t="s">
        <v>4166</v>
      </c>
    </row>
    <row r="663" spans="1:7" x14ac:dyDescent="0.25">
      <c r="A663" s="154" t="s">
        <v>4139</v>
      </c>
      <c r="B663" t="s">
        <v>819</v>
      </c>
      <c r="C663" t="s">
        <v>818</v>
      </c>
      <c r="D663" s="13">
        <v>3156.194</v>
      </c>
      <c r="E663" s="31">
        <v>45099</v>
      </c>
      <c r="F663" s="31">
        <v>45240</v>
      </c>
      <c r="G663" t="s">
        <v>4138</v>
      </c>
    </row>
    <row r="664" spans="1:7" x14ac:dyDescent="0.25">
      <c r="A664" s="154" t="s">
        <v>4107</v>
      </c>
      <c r="B664" t="s">
        <v>847</v>
      </c>
      <c r="C664" t="s">
        <v>886</v>
      </c>
      <c r="D664" s="13">
        <v>2407.8139999999999</v>
      </c>
      <c r="E664" s="31">
        <v>45103</v>
      </c>
      <c r="F664" s="31">
        <v>45240</v>
      </c>
      <c r="G664" t="s">
        <v>4106</v>
      </c>
    </row>
    <row r="665" spans="1:7" x14ac:dyDescent="0.25">
      <c r="A665" s="154" t="s">
        <v>4095</v>
      </c>
      <c r="B665" t="s">
        <v>289</v>
      </c>
      <c r="C665" t="s">
        <v>291</v>
      </c>
      <c r="D665" s="13">
        <v>1598.825</v>
      </c>
      <c r="E665" s="31">
        <v>45075</v>
      </c>
      <c r="F665" s="31">
        <v>45240</v>
      </c>
      <c r="G665" t="s">
        <v>4094</v>
      </c>
    </row>
    <row r="666" spans="1:7" x14ac:dyDescent="0.25">
      <c r="A666" s="154" t="s">
        <v>4047</v>
      </c>
      <c r="B666" t="s">
        <v>579</v>
      </c>
      <c r="C666" t="s">
        <v>578</v>
      </c>
      <c r="D666" s="13">
        <v>2121.84</v>
      </c>
      <c r="E666" s="31">
        <v>45097</v>
      </c>
      <c r="F666" s="31">
        <v>45240</v>
      </c>
      <c r="G666" t="s">
        <v>4046</v>
      </c>
    </row>
    <row r="667" spans="1:7" x14ac:dyDescent="0.25">
      <c r="A667" s="154" t="s">
        <v>4025</v>
      </c>
      <c r="B667" t="s">
        <v>300</v>
      </c>
      <c r="C667" t="s">
        <v>299</v>
      </c>
      <c r="D667" s="13">
        <v>1735.1079999999999</v>
      </c>
      <c r="E667" s="31">
        <v>45150</v>
      </c>
      <c r="F667" s="31">
        <v>45240</v>
      </c>
      <c r="G667" t="s">
        <v>4024</v>
      </c>
    </row>
    <row r="668" spans="1:7" x14ac:dyDescent="0.25">
      <c r="A668" s="154" t="s">
        <v>3983</v>
      </c>
      <c r="B668" t="s">
        <v>302</v>
      </c>
      <c r="C668" t="s">
        <v>301</v>
      </c>
      <c r="D668" s="13">
        <v>962.70500000000004</v>
      </c>
      <c r="E668" s="31">
        <v>45098</v>
      </c>
      <c r="F668" s="31">
        <v>45240</v>
      </c>
      <c r="G668" t="s">
        <v>3717</v>
      </c>
    </row>
    <row r="669" spans="1:7" x14ac:dyDescent="0.25">
      <c r="A669" s="154" t="s">
        <v>3972</v>
      </c>
      <c r="B669" t="s">
        <v>319</v>
      </c>
      <c r="C669" t="s">
        <v>314</v>
      </c>
      <c r="D669" s="13">
        <v>1500</v>
      </c>
      <c r="E669" s="31">
        <v>45136</v>
      </c>
      <c r="F669" s="31">
        <v>45240</v>
      </c>
      <c r="G669" t="s">
        <v>3861</v>
      </c>
    </row>
    <row r="670" spans="1:7" x14ac:dyDescent="0.25">
      <c r="A670" s="154" t="s">
        <v>3881</v>
      </c>
      <c r="B670" t="s">
        <v>499</v>
      </c>
      <c r="C670" t="s">
        <v>498</v>
      </c>
      <c r="D670" s="13">
        <v>1849.434</v>
      </c>
      <c r="E670" s="31">
        <v>45071</v>
      </c>
      <c r="F670" s="31">
        <v>45240</v>
      </c>
      <c r="G670" t="s">
        <v>3717</v>
      </c>
    </row>
    <row r="671" spans="1:7" x14ac:dyDescent="0.25">
      <c r="A671" s="154" t="s">
        <v>3660</v>
      </c>
      <c r="B671" t="s">
        <v>3343</v>
      </c>
      <c r="C671" t="s">
        <v>3342</v>
      </c>
      <c r="D671" s="13">
        <v>3114.2570000000001</v>
      </c>
      <c r="E671" s="31">
        <v>45188</v>
      </c>
      <c r="F671" s="31">
        <v>45240</v>
      </c>
      <c r="G671" t="s">
        <v>3659</v>
      </c>
    </row>
    <row r="672" spans="1:7" x14ac:dyDescent="0.25">
      <c r="A672" s="154" t="s">
        <v>3646</v>
      </c>
      <c r="B672" t="s">
        <v>296</v>
      </c>
      <c r="C672" t="s">
        <v>287</v>
      </c>
      <c r="D672" s="13">
        <v>1200</v>
      </c>
      <c r="E672" s="31">
        <v>45110</v>
      </c>
      <c r="F672" s="31">
        <v>45240</v>
      </c>
      <c r="G672" t="s">
        <v>3645</v>
      </c>
    </row>
    <row r="673" spans="1:7" x14ac:dyDescent="0.25">
      <c r="A673" s="154" t="s">
        <v>3642</v>
      </c>
      <c r="B673" t="s">
        <v>99</v>
      </c>
      <c r="C673" t="s">
        <v>266</v>
      </c>
      <c r="D673" s="13">
        <v>1750</v>
      </c>
      <c r="E673" s="31">
        <v>45119</v>
      </c>
      <c r="F673" s="31">
        <v>45240</v>
      </c>
      <c r="G673" t="s">
        <v>3641</v>
      </c>
    </row>
    <row r="674" spans="1:7" x14ac:dyDescent="0.25">
      <c r="A674" s="154" t="s">
        <v>3511</v>
      </c>
      <c r="B674" t="s">
        <v>296</v>
      </c>
      <c r="C674" t="s">
        <v>287</v>
      </c>
      <c r="D674" s="13">
        <v>1200</v>
      </c>
      <c r="E674" s="31">
        <v>45110</v>
      </c>
      <c r="F674" s="31">
        <v>45240</v>
      </c>
      <c r="G674" t="s">
        <v>3510</v>
      </c>
    </row>
    <row r="675" spans="1:7" x14ac:dyDescent="0.25">
      <c r="A675" s="154" t="s">
        <v>3498</v>
      </c>
      <c r="B675" t="s">
        <v>296</v>
      </c>
      <c r="C675" t="s">
        <v>287</v>
      </c>
      <c r="D675" s="13">
        <v>1168.732</v>
      </c>
      <c r="E675" s="31">
        <v>45110</v>
      </c>
      <c r="F675" s="31">
        <v>45240</v>
      </c>
      <c r="G675" t="s">
        <v>3497</v>
      </c>
    </row>
    <row r="676" spans="1:7" x14ac:dyDescent="0.25">
      <c r="A676" s="154" t="s">
        <v>3479</v>
      </c>
      <c r="B676" t="s">
        <v>729</v>
      </c>
      <c r="C676" t="s">
        <v>287</v>
      </c>
      <c r="D676" s="13">
        <v>950</v>
      </c>
      <c r="E676" s="31">
        <v>45140</v>
      </c>
      <c r="F676" s="31">
        <v>45240</v>
      </c>
      <c r="G676" t="s">
        <v>3478</v>
      </c>
    </row>
    <row r="677" spans="1:7" x14ac:dyDescent="0.25">
      <c r="A677" s="154" t="s">
        <v>3462</v>
      </c>
      <c r="B677" t="s">
        <v>3382</v>
      </c>
      <c r="C677" t="s">
        <v>3381</v>
      </c>
      <c r="D677" s="13">
        <v>1569.1590000000001</v>
      </c>
      <c r="E677" s="31">
        <v>45184</v>
      </c>
      <c r="F677" s="31">
        <v>45240</v>
      </c>
      <c r="G677" t="s">
        <v>3461</v>
      </c>
    </row>
    <row r="678" spans="1:7" x14ac:dyDescent="0.25">
      <c r="A678" s="154" t="s">
        <v>3455</v>
      </c>
      <c r="B678" t="s">
        <v>3286</v>
      </c>
      <c r="C678" t="s">
        <v>3285</v>
      </c>
      <c r="D678" s="13">
        <v>1017</v>
      </c>
      <c r="E678" s="31">
        <v>45182</v>
      </c>
      <c r="F678" s="31">
        <v>45240</v>
      </c>
      <c r="G678" t="s">
        <v>3454</v>
      </c>
    </row>
    <row r="679" spans="1:7" x14ac:dyDescent="0.25">
      <c r="A679" s="154" t="s">
        <v>3379</v>
      </c>
      <c r="B679" t="s">
        <v>370</v>
      </c>
      <c r="C679" t="s">
        <v>290</v>
      </c>
      <c r="D679" s="13">
        <v>2700</v>
      </c>
      <c r="E679" s="31">
        <v>45168</v>
      </c>
      <c r="F679" s="31">
        <v>45240</v>
      </c>
      <c r="G679" t="s">
        <v>3378</v>
      </c>
    </row>
    <row r="680" spans="1:7" x14ac:dyDescent="0.25">
      <c r="A680" s="154" t="s">
        <v>3350</v>
      </c>
      <c r="B680" t="s">
        <v>754</v>
      </c>
      <c r="C680" t="s">
        <v>192</v>
      </c>
      <c r="D680" s="13">
        <v>3492.4209999999998</v>
      </c>
      <c r="E680" s="31">
        <v>45136</v>
      </c>
      <c r="F680" s="31">
        <v>45240</v>
      </c>
      <c r="G680" t="s">
        <v>3349</v>
      </c>
    </row>
    <row r="681" spans="1:7" x14ac:dyDescent="0.25">
      <c r="A681" s="154" t="s">
        <v>3273</v>
      </c>
      <c r="B681" t="s">
        <v>412</v>
      </c>
      <c r="C681" t="s">
        <v>444</v>
      </c>
      <c r="D681" s="13">
        <v>4445.4610000000002</v>
      </c>
      <c r="E681" s="31">
        <v>45181</v>
      </c>
      <c r="F681" s="31">
        <v>45240</v>
      </c>
      <c r="G681" t="s">
        <v>3272</v>
      </c>
    </row>
    <row r="682" spans="1:7" x14ac:dyDescent="0.25">
      <c r="A682" s="154" t="s">
        <v>3240</v>
      </c>
      <c r="B682" t="s">
        <v>897</v>
      </c>
      <c r="C682" t="s">
        <v>896</v>
      </c>
      <c r="D682" s="13">
        <v>5148.1679999999997</v>
      </c>
      <c r="E682" s="31">
        <v>45197</v>
      </c>
      <c r="F682" s="31">
        <v>45240</v>
      </c>
      <c r="G682" t="s">
        <v>3239</v>
      </c>
    </row>
    <row r="683" spans="1:7" x14ac:dyDescent="0.25">
      <c r="A683" s="154" t="s">
        <v>3121</v>
      </c>
      <c r="B683" t="s">
        <v>399</v>
      </c>
      <c r="C683" t="s">
        <v>398</v>
      </c>
      <c r="D683" s="13">
        <v>4000</v>
      </c>
      <c r="E683" s="31">
        <v>45169</v>
      </c>
      <c r="F683" s="31">
        <v>45240</v>
      </c>
      <c r="G683" t="s">
        <v>3120</v>
      </c>
    </row>
    <row r="684" spans="1:7" x14ac:dyDescent="0.25">
      <c r="A684" s="154" t="s">
        <v>3065</v>
      </c>
      <c r="B684" t="s">
        <v>121</v>
      </c>
      <c r="C684" t="s">
        <v>122</v>
      </c>
      <c r="D684" s="13">
        <v>800</v>
      </c>
      <c r="E684" s="31">
        <v>45141</v>
      </c>
      <c r="F684" s="31">
        <v>45240</v>
      </c>
      <c r="G684" t="s">
        <v>3064</v>
      </c>
    </row>
    <row r="685" spans="1:7" x14ac:dyDescent="0.25">
      <c r="A685" s="154" t="s">
        <v>2971</v>
      </c>
      <c r="B685" t="s">
        <v>346</v>
      </c>
      <c r="C685" t="s">
        <v>345</v>
      </c>
      <c r="D685" s="13">
        <v>2000</v>
      </c>
      <c r="E685" s="31">
        <v>45197</v>
      </c>
      <c r="F685" s="31">
        <v>45240</v>
      </c>
      <c r="G685" t="s">
        <v>2883</v>
      </c>
    </row>
    <row r="686" spans="1:7" x14ac:dyDescent="0.25">
      <c r="A686" s="154" t="s">
        <v>2968</v>
      </c>
      <c r="B686" t="s">
        <v>1095</v>
      </c>
      <c r="C686" t="s">
        <v>1096</v>
      </c>
      <c r="D686" s="13">
        <v>3921.0659999999998</v>
      </c>
      <c r="E686" s="31">
        <v>45192</v>
      </c>
      <c r="F686" s="31">
        <v>45240</v>
      </c>
      <c r="G686" t="s">
        <v>2967</v>
      </c>
    </row>
    <row r="687" spans="1:7" x14ac:dyDescent="0.25">
      <c r="A687" s="154" t="s">
        <v>2931</v>
      </c>
      <c r="B687" t="s">
        <v>252</v>
      </c>
      <c r="C687" t="s">
        <v>251</v>
      </c>
      <c r="D687" s="13">
        <v>4651.9949999999999</v>
      </c>
      <c r="E687" s="31">
        <v>45141</v>
      </c>
      <c r="F687" s="31">
        <v>45240</v>
      </c>
      <c r="G687" t="s">
        <v>2930</v>
      </c>
    </row>
    <row r="688" spans="1:7" x14ac:dyDescent="0.25">
      <c r="A688" s="154" t="s">
        <v>2929</v>
      </c>
      <c r="B688" t="s">
        <v>108</v>
      </c>
      <c r="C688" t="s">
        <v>109</v>
      </c>
      <c r="D688" s="13">
        <v>2865</v>
      </c>
      <c r="E688" s="31">
        <v>45138</v>
      </c>
      <c r="F688" s="31">
        <v>45240</v>
      </c>
      <c r="G688" t="s">
        <v>2928</v>
      </c>
    </row>
    <row r="689" spans="1:7" x14ac:dyDescent="0.25">
      <c r="A689" s="154" t="s">
        <v>2837</v>
      </c>
      <c r="B689" t="s">
        <v>2835</v>
      </c>
      <c r="C689" t="s">
        <v>2834</v>
      </c>
      <c r="D689" s="13">
        <v>2176.8389999999999</v>
      </c>
      <c r="E689" s="31">
        <v>45152</v>
      </c>
      <c r="F689" s="31">
        <v>45240</v>
      </c>
      <c r="G689" t="s">
        <v>2833</v>
      </c>
    </row>
    <row r="690" spans="1:7" x14ac:dyDescent="0.25">
      <c r="A690" s="154" t="s">
        <v>4869</v>
      </c>
      <c r="B690" t="s">
        <v>748</v>
      </c>
      <c r="C690" t="s">
        <v>749</v>
      </c>
      <c r="D690" s="13">
        <v>2200</v>
      </c>
      <c r="E690" s="31">
        <v>45138</v>
      </c>
      <c r="F690" s="31">
        <v>45241</v>
      </c>
      <c r="G690" t="s">
        <v>4868</v>
      </c>
    </row>
    <row r="691" spans="1:7" x14ac:dyDescent="0.25">
      <c r="A691" s="154" t="s">
        <v>4785</v>
      </c>
      <c r="B691" t="s">
        <v>985</v>
      </c>
      <c r="C691" t="s">
        <v>984</v>
      </c>
      <c r="D691" s="13">
        <v>751.79499999999996</v>
      </c>
      <c r="E691" s="31">
        <v>45187</v>
      </c>
      <c r="F691" s="31">
        <v>45241</v>
      </c>
      <c r="G691" t="s">
        <v>4784</v>
      </c>
    </row>
    <row r="692" spans="1:7" x14ac:dyDescent="0.25">
      <c r="A692" s="154" t="s">
        <v>4699</v>
      </c>
      <c r="B692" t="s">
        <v>134</v>
      </c>
      <c r="C692" t="s">
        <v>135</v>
      </c>
      <c r="D692" s="13">
        <v>4500</v>
      </c>
      <c r="E692" s="31">
        <v>45182</v>
      </c>
      <c r="F692" s="31">
        <v>45241</v>
      </c>
      <c r="G692" t="s">
        <v>4698</v>
      </c>
    </row>
    <row r="693" spans="1:7" x14ac:dyDescent="0.25">
      <c r="A693" s="154" t="s">
        <v>4659</v>
      </c>
      <c r="B693" t="s">
        <v>4658</v>
      </c>
      <c r="C693" t="s">
        <v>4657</v>
      </c>
      <c r="D693" s="13">
        <v>2370.297</v>
      </c>
      <c r="E693" s="31">
        <v>45180</v>
      </c>
      <c r="F693" s="31">
        <v>45241</v>
      </c>
      <c r="G693" t="s">
        <v>4656</v>
      </c>
    </row>
    <row r="694" spans="1:7" x14ac:dyDescent="0.25">
      <c r="A694" s="154" t="s">
        <v>4592</v>
      </c>
      <c r="B694" t="s">
        <v>136</v>
      </c>
      <c r="C694" t="s">
        <v>137</v>
      </c>
      <c r="D694" s="13">
        <v>930</v>
      </c>
      <c r="E694" s="31">
        <v>45174</v>
      </c>
      <c r="F694" s="31">
        <v>45241</v>
      </c>
      <c r="G694" t="s">
        <v>4591</v>
      </c>
    </row>
    <row r="695" spans="1:7" x14ac:dyDescent="0.25">
      <c r="A695" s="154" t="s">
        <v>4400</v>
      </c>
      <c r="B695" t="s">
        <v>125</v>
      </c>
      <c r="C695" t="s">
        <v>126</v>
      </c>
      <c r="D695" s="13">
        <v>5523.0060000000003</v>
      </c>
      <c r="E695" s="31">
        <v>45111</v>
      </c>
      <c r="F695" s="31">
        <v>45241</v>
      </c>
      <c r="G695" t="s">
        <v>4399</v>
      </c>
    </row>
    <row r="696" spans="1:7" x14ac:dyDescent="0.25">
      <c r="A696" s="154" t="s">
        <v>3248</v>
      </c>
      <c r="B696" t="s">
        <v>100</v>
      </c>
      <c r="C696" t="s">
        <v>101</v>
      </c>
      <c r="D696" s="13">
        <v>6300</v>
      </c>
      <c r="E696" s="31">
        <v>45197</v>
      </c>
      <c r="F696" s="31">
        <v>45241</v>
      </c>
      <c r="G696" t="s">
        <v>3247</v>
      </c>
    </row>
    <row r="697" spans="1:7" x14ac:dyDescent="0.25">
      <c r="A697" s="154" t="s">
        <v>6072</v>
      </c>
      <c r="B697" t="s">
        <v>5024</v>
      </c>
      <c r="C697" t="s">
        <v>5023</v>
      </c>
      <c r="D697" s="13">
        <v>1312.154</v>
      </c>
      <c r="E697" s="31">
        <v>45150</v>
      </c>
      <c r="F697" s="31">
        <v>45242</v>
      </c>
      <c r="G697" t="s">
        <v>6071</v>
      </c>
    </row>
    <row r="698" spans="1:7" x14ac:dyDescent="0.25">
      <c r="A698" s="154" t="s">
        <v>5787</v>
      </c>
      <c r="B698" t="s">
        <v>466</v>
      </c>
      <c r="C698" t="s">
        <v>140</v>
      </c>
      <c r="D698" s="13">
        <v>1335.8</v>
      </c>
      <c r="E698" s="31">
        <v>45202</v>
      </c>
      <c r="F698" s="31">
        <v>45242</v>
      </c>
      <c r="G698" t="s">
        <v>5786</v>
      </c>
    </row>
    <row r="699" spans="1:7" x14ac:dyDescent="0.25">
      <c r="A699" s="154" t="s">
        <v>5663</v>
      </c>
      <c r="B699" t="s">
        <v>260</v>
      </c>
      <c r="C699" t="s">
        <v>163</v>
      </c>
      <c r="D699" s="13">
        <v>1803.9949999999999</v>
      </c>
      <c r="E699" s="31">
        <v>45129</v>
      </c>
      <c r="F699" s="31">
        <v>45242</v>
      </c>
      <c r="G699" t="s">
        <v>5662</v>
      </c>
    </row>
    <row r="700" spans="1:7" x14ac:dyDescent="0.25">
      <c r="A700" s="154" t="s">
        <v>4612</v>
      </c>
      <c r="B700" t="s">
        <v>1076</v>
      </c>
      <c r="C700" t="s">
        <v>1077</v>
      </c>
      <c r="D700" s="13">
        <v>5794.3810000000003</v>
      </c>
      <c r="E700" s="31">
        <v>45190</v>
      </c>
      <c r="F700" s="31">
        <v>45242</v>
      </c>
      <c r="G700" t="s">
        <v>4611</v>
      </c>
    </row>
    <row r="701" spans="1:7" x14ac:dyDescent="0.25">
      <c r="A701" s="154" t="s">
        <v>4474</v>
      </c>
      <c r="B701" t="s">
        <v>541</v>
      </c>
      <c r="C701" t="s">
        <v>540</v>
      </c>
      <c r="D701" s="13">
        <v>3500</v>
      </c>
      <c r="E701" s="31">
        <v>45107</v>
      </c>
      <c r="F701" s="31">
        <v>45242</v>
      </c>
      <c r="G701" t="s">
        <v>4473</v>
      </c>
    </row>
    <row r="702" spans="1:7" x14ac:dyDescent="0.25">
      <c r="A702" s="154" t="s">
        <v>3720</v>
      </c>
      <c r="B702" t="s">
        <v>171</v>
      </c>
      <c r="C702" t="s">
        <v>172</v>
      </c>
      <c r="D702" s="13">
        <v>657.178</v>
      </c>
      <c r="E702" s="31">
        <v>45198</v>
      </c>
      <c r="F702" s="31">
        <v>45242</v>
      </c>
      <c r="G702" t="s">
        <v>3719</v>
      </c>
    </row>
    <row r="703" spans="1:7" x14ac:dyDescent="0.25">
      <c r="A703" s="154" t="s">
        <v>3402</v>
      </c>
      <c r="B703" t="s">
        <v>649</v>
      </c>
      <c r="C703" t="s">
        <v>571</v>
      </c>
      <c r="D703" s="13">
        <v>1777.991</v>
      </c>
      <c r="E703" s="31">
        <v>45140</v>
      </c>
      <c r="F703" s="31">
        <v>45242</v>
      </c>
      <c r="G703" t="s">
        <v>3329</v>
      </c>
    </row>
    <row r="704" spans="1:7" x14ac:dyDescent="0.25">
      <c r="A704" s="154" t="s">
        <v>5831</v>
      </c>
      <c r="B704" t="s">
        <v>284</v>
      </c>
      <c r="C704" t="s">
        <v>128</v>
      </c>
      <c r="D704" s="13">
        <v>615.73500000000001</v>
      </c>
      <c r="E704" s="31">
        <v>45098</v>
      </c>
      <c r="F704" s="31">
        <v>45243</v>
      </c>
      <c r="G704" t="s">
        <v>5830</v>
      </c>
    </row>
    <row r="705" spans="1:7" x14ac:dyDescent="0.25">
      <c r="A705" s="154" t="s">
        <v>5799</v>
      </c>
      <c r="B705" t="s">
        <v>5000</v>
      </c>
      <c r="C705" t="s">
        <v>4999</v>
      </c>
      <c r="D705" s="13">
        <v>5147.0429999999997</v>
      </c>
      <c r="E705" s="31">
        <v>45159</v>
      </c>
      <c r="F705" s="31">
        <v>45243</v>
      </c>
      <c r="G705" t="s">
        <v>4998</v>
      </c>
    </row>
    <row r="706" spans="1:7" x14ac:dyDescent="0.25">
      <c r="A706" s="154" t="s">
        <v>3430</v>
      </c>
      <c r="B706" t="s">
        <v>844</v>
      </c>
      <c r="C706" t="s">
        <v>474</v>
      </c>
      <c r="D706" s="13">
        <v>1300</v>
      </c>
      <c r="E706" s="31">
        <v>45197</v>
      </c>
      <c r="F706" s="31">
        <v>45243</v>
      </c>
      <c r="G706" t="s">
        <v>3429</v>
      </c>
    </row>
    <row r="707" spans="1:7" x14ac:dyDescent="0.25">
      <c r="A707" s="154" t="s">
        <v>2897</v>
      </c>
      <c r="B707" t="s">
        <v>958</v>
      </c>
      <c r="C707" t="s">
        <v>957</v>
      </c>
      <c r="D707" s="13">
        <v>897.14099999999996</v>
      </c>
      <c r="E707" s="31">
        <v>45198</v>
      </c>
      <c r="F707" s="31">
        <v>45243</v>
      </c>
      <c r="G707" t="s">
        <v>2896</v>
      </c>
    </row>
    <row r="708" spans="1:7" x14ac:dyDescent="0.25">
      <c r="A708" s="154" t="s">
        <v>2857</v>
      </c>
      <c r="B708" t="s">
        <v>728</v>
      </c>
      <c r="C708" t="s">
        <v>727</v>
      </c>
      <c r="D708" s="13">
        <v>13590.47</v>
      </c>
      <c r="E708" s="31">
        <v>45187</v>
      </c>
      <c r="F708" s="31">
        <v>45243</v>
      </c>
      <c r="G708" t="s">
        <v>2856</v>
      </c>
    </row>
    <row r="709" spans="1:7" x14ac:dyDescent="0.25">
      <c r="A709" s="154" t="s">
        <v>6141</v>
      </c>
      <c r="B709" t="s">
        <v>808</v>
      </c>
      <c r="C709" t="s">
        <v>807</v>
      </c>
      <c r="D709" s="13">
        <v>900</v>
      </c>
      <c r="E709" s="31">
        <v>45170</v>
      </c>
      <c r="F709" s="31">
        <v>45244</v>
      </c>
      <c r="G709" t="s">
        <v>6136</v>
      </c>
    </row>
    <row r="710" spans="1:7" x14ac:dyDescent="0.25">
      <c r="A710" s="154" t="s">
        <v>5837</v>
      </c>
      <c r="B710" t="s">
        <v>284</v>
      </c>
      <c r="C710" t="s">
        <v>128</v>
      </c>
      <c r="D710" s="13">
        <v>855</v>
      </c>
      <c r="E710" s="31">
        <v>45098</v>
      </c>
      <c r="F710" s="31">
        <v>45244</v>
      </c>
      <c r="G710" t="s">
        <v>5836</v>
      </c>
    </row>
    <row r="711" spans="1:7" x14ac:dyDescent="0.25">
      <c r="A711" s="154" t="s">
        <v>5118</v>
      </c>
      <c r="B711" t="s">
        <v>1102</v>
      </c>
      <c r="C711" t="s">
        <v>1103</v>
      </c>
      <c r="D711" s="13">
        <v>1200</v>
      </c>
      <c r="E711" s="31">
        <v>45189</v>
      </c>
      <c r="F711" s="31">
        <v>45244</v>
      </c>
      <c r="G711" t="s">
        <v>5117</v>
      </c>
    </row>
    <row r="712" spans="1:7" x14ac:dyDescent="0.25">
      <c r="A712" s="154" t="s">
        <v>4310</v>
      </c>
      <c r="B712" t="s">
        <v>169</v>
      </c>
      <c r="C712" t="s">
        <v>170</v>
      </c>
      <c r="D712" s="13">
        <v>4250</v>
      </c>
      <c r="E712" s="31">
        <v>45149</v>
      </c>
      <c r="F712" s="31">
        <v>45244</v>
      </c>
      <c r="G712" t="s">
        <v>4309</v>
      </c>
    </row>
    <row r="713" spans="1:7" x14ac:dyDescent="0.25">
      <c r="A713" s="154" t="s">
        <v>4205</v>
      </c>
      <c r="B713" t="s">
        <v>171</v>
      </c>
      <c r="C713" t="s">
        <v>172</v>
      </c>
      <c r="D713" s="13">
        <v>1500</v>
      </c>
      <c r="E713" s="31">
        <v>45098</v>
      </c>
      <c r="F713" s="31">
        <v>45244</v>
      </c>
      <c r="G713" t="s">
        <v>4141</v>
      </c>
    </row>
    <row r="714" spans="1:7" x14ac:dyDescent="0.25">
      <c r="A714" s="154" t="s">
        <v>3894</v>
      </c>
      <c r="B714" t="s">
        <v>432</v>
      </c>
      <c r="C714" t="s">
        <v>431</v>
      </c>
      <c r="D714" s="13">
        <v>2500</v>
      </c>
      <c r="E714" s="31">
        <v>45119</v>
      </c>
      <c r="F714" s="31">
        <v>45244</v>
      </c>
      <c r="G714" t="s">
        <v>3893</v>
      </c>
    </row>
    <row r="715" spans="1:7" x14ac:dyDescent="0.25">
      <c r="A715" s="154" t="s">
        <v>3393</v>
      </c>
      <c r="B715" t="s">
        <v>625</v>
      </c>
      <c r="C715" t="s">
        <v>624</v>
      </c>
      <c r="D715" s="13">
        <v>620.27099999999996</v>
      </c>
      <c r="E715" s="31">
        <v>45160</v>
      </c>
      <c r="F715" s="31">
        <v>45244</v>
      </c>
      <c r="G715" t="s">
        <v>3392</v>
      </c>
    </row>
    <row r="716" spans="1:7" x14ac:dyDescent="0.25">
      <c r="A716" s="154" t="s">
        <v>3308</v>
      </c>
      <c r="B716" t="s">
        <v>382</v>
      </c>
      <c r="C716" t="s">
        <v>381</v>
      </c>
      <c r="D716" s="13">
        <v>1156.866</v>
      </c>
      <c r="E716" s="31">
        <v>45166</v>
      </c>
      <c r="F716" s="31">
        <v>45244</v>
      </c>
      <c r="G716" t="s">
        <v>3307</v>
      </c>
    </row>
    <row r="717" spans="1:7" x14ac:dyDescent="0.25">
      <c r="A717" s="154" t="s">
        <v>6199</v>
      </c>
      <c r="B717" t="s">
        <v>598</v>
      </c>
      <c r="C717" t="s">
        <v>599</v>
      </c>
      <c r="D717" s="13">
        <v>1299.211</v>
      </c>
      <c r="E717" s="31">
        <v>45134</v>
      </c>
      <c r="F717" s="31">
        <v>45245</v>
      </c>
      <c r="G717" t="s">
        <v>6198</v>
      </c>
    </row>
    <row r="718" spans="1:7" x14ac:dyDescent="0.25">
      <c r="A718" s="154" t="s">
        <v>6182</v>
      </c>
      <c r="B718" t="s">
        <v>255</v>
      </c>
      <c r="C718" t="s">
        <v>104</v>
      </c>
      <c r="D718" s="13">
        <v>9441.8629999999994</v>
      </c>
      <c r="E718" s="31">
        <v>45133</v>
      </c>
      <c r="F718" s="31">
        <v>45245</v>
      </c>
      <c r="G718" t="s">
        <v>6181</v>
      </c>
    </row>
    <row r="719" spans="1:7" x14ac:dyDescent="0.25">
      <c r="A719" s="154" t="s">
        <v>6160</v>
      </c>
      <c r="B719" t="s">
        <v>1038</v>
      </c>
      <c r="C719" t="s">
        <v>1039</v>
      </c>
      <c r="D719" s="13">
        <v>7000</v>
      </c>
      <c r="E719" s="31">
        <v>45119</v>
      </c>
      <c r="F719" s="31">
        <v>45245</v>
      </c>
      <c r="G719" t="s">
        <v>4974</v>
      </c>
    </row>
    <row r="720" spans="1:7" x14ac:dyDescent="0.25">
      <c r="A720" s="154" t="s">
        <v>6114</v>
      </c>
      <c r="B720" t="s">
        <v>5504</v>
      </c>
      <c r="C720" t="s">
        <v>5503</v>
      </c>
      <c r="D720" s="13">
        <v>3570.538</v>
      </c>
      <c r="E720" s="31">
        <v>45176</v>
      </c>
      <c r="F720" s="31">
        <v>45245</v>
      </c>
      <c r="G720" t="s">
        <v>6113</v>
      </c>
    </row>
    <row r="721" spans="1:7" x14ac:dyDescent="0.25">
      <c r="A721" s="154" t="s">
        <v>5925</v>
      </c>
      <c r="B721" t="s">
        <v>5560</v>
      </c>
      <c r="C721" t="s">
        <v>5559</v>
      </c>
      <c r="D721" s="13">
        <v>8860.3700000000008</v>
      </c>
      <c r="E721" s="31">
        <v>45113</v>
      </c>
      <c r="F721" s="31">
        <v>45245</v>
      </c>
      <c r="G721" t="s">
        <v>5924</v>
      </c>
    </row>
    <row r="722" spans="1:7" x14ac:dyDescent="0.25">
      <c r="A722" s="154" t="s">
        <v>5727</v>
      </c>
      <c r="B722" t="s">
        <v>5147</v>
      </c>
      <c r="C722" t="s">
        <v>5146</v>
      </c>
      <c r="D722" s="13">
        <v>4400.9979999999996</v>
      </c>
      <c r="E722" s="31">
        <v>45201</v>
      </c>
      <c r="F722" s="31">
        <v>45245</v>
      </c>
      <c r="G722" t="s">
        <v>5726</v>
      </c>
    </row>
    <row r="723" spans="1:7" x14ac:dyDescent="0.25">
      <c r="A723" s="154" t="s">
        <v>5712</v>
      </c>
      <c r="B723" t="s">
        <v>1112</v>
      </c>
      <c r="C723" t="s">
        <v>528</v>
      </c>
      <c r="D723" s="13">
        <v>2919.0329999999999</v>
      </c>
      <c r="E723" s="31">
        <v>45149</v>
      </c>
      <c r="F723" s="31">
        <v>45245</v>
      </c>
      <c r="G723" t="s">
        <v>5711</v>
      </c>
    </row>
    <row r="724" spans="1:7" x14ac:dyDescent="0.25">
      <c r="A724" s="154" t="s">
        <v>5678</v>
      </c>
      <c r="B724" t="s">
        <v>472</v>
      </c>
      <c r="C724" t="s">
        <v>102</v>
      </c>
      <c r="D724" s="13">
        <v>2646.2179999999998</v>
      </c>
      <c r="E724" s="31">
        <v>45174</v>
      </c>
      <c r="F724" s="31">
        <v>45245</v>
      </c>
      <c r="G724" t="s">
        <v>5669</v>
      </c>
    </row>
    <row r="725" spans="1:7" x14ac:dyDescent="0.25">
      <c r="A725" s="154" t="s">
        <v>5671</v>
      </c>
      <c r="B725" t="s">
        <v>5325</v>
      </c>
      <c r="C725" t="s">
        <v>5324</v>
      </c>
      <c r="D725" s="13">
        <v>330</v>
      </c>
      <c r="E725" s="31">
        <v>45169</v>
      </c>
      <c r="F725" s="31">
        <v>45245</v>
      </c>
      <c r="G725" t="s">
        <v>5323</v>
      </c>
    </row>
    <row r="726" spans="1:7" x14ac:dyDescent="0.25">
      <c r="A726" s="154" t="s">
        <v>5639</v>
      </c>
      <c r="B726" t="s">
        <v>387</v>
      </c>
      <c r="C726" t="s">
        <v>145</v>
      </c>
      <c r="D726" s="13">
        <v>1131.354</v>
      </c>
      <c r="E726" s="31">
        <v>45138</v>
      </c>
      <c r="F726" s="31">
        <v>45245</v>
      </c>
      <c r="G726" t="s">
        <v>5638</v>
      </c>
    </row>
    <row r="727" spans="1:7" x14ac:dyDescent="0.25">
      <c r="A727" s="154" t="s">
        <v>5538</v>
      </c>
      <c r="B727" t="s">
        <v>5537</v>
      </c>
      <c r="C727" t="s">
        <v>160</v>
      </c>
      <c r="D727" s="13">
        <v>12639.851000000001</v>
      </c>
      <c r="E727" s="31">
        <v>45164</v>
      </c>
      <c r="F727" s="31">
        <v>45245</v>
      </c>
      <c r="G727" t="s">
        <v>5536</v>
      </c>
    </row>
    <row r="728" spans="1:7" x14ac:dyDescent="0.25">
      <c r="A728" s="154" t="s">
        <v>5533</v>
      </c>
      <c r="B728" t="s">
        <v>5532</v>
      </c>
      <c r="C728" t="s">
        <v>190</v>
      </c>
      <c r="D728" s="13">
        <v>14049.771000000001</v>
      </c>
      <c r="E728" s="31">
        <v>45164</v>
      </c>
      <c r="F728" s="31">
        <v>45245</v>
      </c>
      <c r="G728" t="s">
        <v>5531</v>
      </c>
    </row>
    <row r="729" spans="1:7" x14ac:dyDescent="0.25">
      <c r="A729" s="154" t="s">
        <v>5509</v>
      </c>
      <c r="B729" t="s">
        <v>951</v>
      </c>
      <c r="C729" t="s">
        <v>950</v>
      </c>
      <c r="D729" s="13">
        <v>500</v>
      </c>
      <c r="E729" s="31">
        <v>45159</v>
      </c>
      <c r="F729" s="31">
        <v>45245</v>
      </c>
      <c r="G729" t="s">
        <v>4943</v>
      </c>
    </row>
    <row r="730" spans="1:7" x14ac:dyDescent="0.25">
      <c r="A730" s="154" t="s">
        <v>5474</v>
      </c>
      <c r="B730" t="s">
        <v>461</v>
      </c>
      <c r="C730" t="s">
        <v>161</v>
      </c>
      <c r="D730" s="13">
        <v>6000</v>
      </c>
      <c r="E730" s="31">
        <v>45154</v>
      </c>
      <c r="F730" s="31">
        <v>45245</v>
      </c>
      <c r="G730" t="s">
        <v>4965</v>
      </c>
    </row>
    <row r="731" spans="1:7" x14ac:dyDescent="0.25">
      <c r="A731" s="154" t="s">
        <v>5401</v>
      </c>
      <c r="B731" t="s">
        <v>373</v>
      </c>
      <c r="C731" t="s">
        <v>243</v>
      </c>
      <c r="D731" s="13">
        <v>7500</v>
      </c>
      <c r="E731" s="31">
        <v>45198</v>
      </c>
      <c r="F731" s="31">
        <v>45245</v>
      </c>
      <c r="G731" t="s">
        <v>5400</v>
      </c>
    </row>
    <row r="732" spans="1:7" x14ac:dyDescent="0.25">
      <c r="A732" s="154" t="s">
        <v>5281</v>
      </c>
      <c r="B732" t="s">
        <v>1024</v>
      </c>
      <c r="C732" t="s">
        <v>1025</v>
      </c>
      <c r="D732" s="13">
        <v>10237.888999999999</v>
      </c>
      <c r="E732" s="31">
        <v>45197</v>
      </c>
      <c r="F732" s="31">
        <v>45245</v>
      </c>
      <c r="G732" t="s">
        <v>5280</v>
      </c>
    </row>
    <row r="733" spans="1:7" x14ac:dyDescent="0.25">
      <c r="A733" s="154" t="s">
        <v>5110</v>
      </c>
      <c r="B733" t="s">
        <v>5109</v>
      </c>
      <c r="C733" t="s">
        <v>5108</v>
      </c>
      <c r="D733" s="13">
        <v>4965.0810000000001</v>
      </c>
      <c r="E733" s="31">
        <v>45189</v>
      </c>
      <c r="F733" s="31">
        <v>45245</v>
      </c>
      <c r="G733" t="s">
        <v>5107</v>
      </c>
    </row>
    <row r="734" spans="1:7" x14ac:dyDescent="0.25">
      <c r="A734" s="154" t="s">
        <v>5089</v>
      </c>
      <c r="B734" t="s">
        <v>4960</v>
      </c>
      <c r="C734" t="s">
        <v>4959</v>
      </c>
      <c r="D734" s="13">
        <v>13089.001</v>
      </c>
      <c r="E734" s="31">
        <v>45194</v>
      </c>
      <c r="F734" s="31">
        <v>45245</v>
      </c>
      <c r="G734" t="s">
        <v>4958</v>
      </c>
    </row>
    <row r="735" spans="1:7" x14ac:dyDescent="0.25">
      <c r="A735" s="154" t="s">
        <v>4821</v>
      </c>
      <c r="B735" t="s">
        <v>899</v>
      </c>
      <c r="C735" t="s">
        <v>898</v>
      </c>
      <c r="D735" s="13">
        <v>2357.1219999999998</v>
      </c>
      <c r="E735" s="31">
        <v>45166</v>
      </c>
      <c r="F735" s="31">
        <v>45245</v>
      </c>
      <c r="G735" t="s">
        <v>4820</v>
      </c>
    </row>
    <row r="736" spans="1:7" x14ac:dyDescent="0.25">
      <c r="A736" s="154" t="s">
        <v>4799</v>
      </c>
      <c r="B736" t="s">
        <v>1018</v>
      </c>
      <c r="C736" t="s">
        <v>1019</v>
      </c>
      <c r="D736" s="13">
        <v>1116.6690000000001</v>
      </c>
      <c r="E736" s="31">
        <v>45168</v>
      </c>
      <c r="F736" s="31">
        <v>45245</v>
      </c>
      <c r="G736" t="s">
        <v>4798</v>
      </c>
    </row>
    <row r="737" spans="1:7" x14ac:dyDescent="0.25">
      <c r="A737" s="154" t="s">
        <v>4725</v>
      </c>
      <c r="B737" t="s">
        <v>168</v>
      </c>
      <c r="C737" t="s">
        <v>268</v>
      </c>
      <c r="D737" s="13">
        <v>5000</v>
      </c>
      <c r="E737" s="31">
        <v>45161</v>
      </c>
      <c r="F737" s="31">
        <v>45245</v>
      </c>
      <c r="G737" t="s">
        <v>4724</v>
      </c>
    </row>
    <row r="738" spans="1:7" x14ac:dyDescent="0.25">
      <c r="A738" s="154" t="s">
        <v>4701</v>
      </c>
      <c r="B738" t="s">
        <v>338</v>
      </c>
      <c r="C738" t="s">
        <v>166</v>
      </c>
      <c r="D738" s="13">
        <v>1425.3420000000001</v>
      </c>
      <c r="E738" s="31">
        <v>45168</v>
      </c>
      <c r="F738" s="31">
        <v>45245</v>
      </c>
      <c r="G738" t="s">
        <v>4700</v>
      </c>
    </row>
    <row r="739" spans="1:7" x14ac:dyDescent="0.25">
      <c r="A739" s="154" t="s">
        <v>4580</v>
      </c>
      <c r="B739" t="s">
        <v>142</v>
      </c>
      <c r="C739" t="s">
        <v>143</v>
      </c>
      <c r="D739" s="13">
        <v>2275</v>
      </c>
      <c r="E739" s="31">
        <v>45164</v>
      </c>
      <c r="F739" s="31">
        <v>45245</v>
      </c>
      <c r="G739" t="s">
        <v>4579</v>
      </c>
    </row>
    <row r="740" spans="1:7" x14ac:dyDescent="0.25">
      <c r="A740" s="154" t="s">
        <v>4538</v>
      </c>
      <c r="B740" t="s">
        <v>119</v>
      </c>
      <c r="C740" t="s">
        <v>120</v>
      </c>
      <c r="D740" s="13">
        <v>2000</v>
      </c>
      <c r="E740" s="31">
        <v>45154</v>
      </c>
      <c r="F740" s="31">
        <v>45245</v>
      </c>
      <c r="G740" t="s">
        <v>4537</v>
      </c>
    </row>
    <row r="741" spans="1:7" x14ac:dyDescent="0.25">
      <c r="A741" s="154" t="s">
        <v>4526</v>
      </c>
      <c r="B741" t="s">
        <v>813</v>
      </c>
      <c r="C741" t="s">
        <v>812</v>
      </c>
      <c r="D741" s="13">
        <v>4983.8919999999998</v>
      </c>
      <c r="E741" s="31">
        <v>45176</v>
      </c>
      <c r="F741" s="31">
        <v>45245</v>
      </c>
      <c r="G741" t="s">
        <v>4525</v>
      </c>
    </row>
    <row r="742" spans="1:7" x14ac:dyDescent="0.25">
      <c r="A742" s="154" t="s">
        <v>4514</v>
      </c>
      <c r="B742" t="s">
        <v>4513</v>
      </c>
      <c r="C742" t="s">
        <v>4512</v>
      </c>
      <c r="D742" s="13">
        <v>1899</v>
      </c>
      <c r="E742" s="31">
        <v>45184</v>
      </c>
      <c r="F742" s="31">
        <v>45245</v>
      </c>
      <c r="G742" t="s">
        <v>4511</v>
      </c>
    </row>
    <row r="743" spans="1:7" x14ac:dyDescent="0.25">
      <c r="A743" s="154" t="s">
        <v>4491</v>
      </c>
      <c r="B743" t="s">
        <v>1045</v>
      </c>
      <c r="C743" t="s">
        <v>1046</v>
      </c>
      <c r="D743" s="13">
        <v>2000</v>
      </c>
      <c r="E743" s="31">
        <v>45150</v>
      </c>
      <c r="F743" s="31">
        <v>45245</v>
      </c>
      <c r="G743" t="s">
        <v>4489</v>
      </c>
    </row>
    <row r="744" spans="1:7" x14ac:dyDescent="0.25">
      <c r="A744" s="154" t="s">
        <v>4482</v>
      </c>
      <c r="B744" t="s">
        <v>1154</v>
      </c>
      <c r="C744" t="s">
        <v>1155</v>
      </c>
      <c r="D744" s="13">
        <v>5147.0360000000001</v>
      </c>
      <c r="E744" s="31">
        <v>45171</v>
      </c>
      <c r="F744" s="31">
        <v>45245</v>
      </c>
      <c r="G744" t="s">
        <v>4481</v>
      </c>
    </row>
    <row r="745" spans="1:7" x14ac:dyDescent="0.25">
      <c r="A745" s="154" t="s">
        <v>4420</v>
      </c>
      <c r="B745" t="s">
        <v>180</v>
      </c>
      <c r="C745" t="s">
        <v>181</v>
      </c>
      <c r="D745" s="13">
        <v>2827.6329999999998</v>
      </c>
      <c r="E745" s="31">
        <v>45127</v>
      </c>
      <c r="F745" s="31">
        <v>45245</v>
      </c>
      <c r="G745" t="s">
        <v>4419</v>
      </c>
    </row>
    <row r="746" spans="1:7" x14ac:dyDescent="0.25">
      <c r="A746" s="154" t="s">
        <v>4211</v>
      </c>
      <c r="B746" t="s">
        <v>151</v>
      </c>
      <c r="C746" t="s">
        <v>152</v>
      </c>
      <c r="D746" s="13">
        <v>2221.3139999999999</v>
      </c>
      <c r="E746" s="31">
        <v>45163</v>
      </c>
      <c r="F746" s="31">
        <v>45245</v>
      </c>
      <c r="G746" t="s">
        <v>4210</v>
      </c>
    </row>
    <row r="747" spans="1:7" x14ac:dyDescent="0.25">
      <c r="A747" s="154" t="s">
        <v>4195</v>
      </c>
      <c r="B747" t="s">
        <v>803</v>
      </c>
      <c r="C747" t="s">
        <v>802</v>
      </c>
      <c r="D747" s="13">
        <v>4025.27</v>
      </c>
      <c r="E747" s="31">
        <v>45180</v>
      </c>
      <c r="F747" s="31">
        <v>45245</v>
      </c>
      <c r="G747" t="s">
        <v>4194</v>
      </c>
    </row>
    <row r="748" spans="1:7" x14ac:dyDescent="0.25">
      <c r="A748" s="154" t="s">
        <v>4177</v>
      </c>
      <c r="B748" t="s">
        <v>302</v>
      </c>
      <c r="C748" t="s">
        <v>301</v>
      </c>
      <c r="D748" s="13">
        <v>1191.3510000000001</v>
      </c>
      <c r="E748" s="31">
        <v>45138</v>
      </c>
      <c r="F748" s="31">
        <v>45245</v>
      </c>
      <c r="G748" t="s">
        <v>4176</v>
      </c>
    </row>
    <row r="749" spans="1:7" x14ac:dyDescent="0.25">
      <c r="A749" s="154" t="s">
        <v>4155</v>
      </c>
      <c r="B749" t="s">
        <v>4040</v>
      </c>
      <c r="C749" t="s">
        <v>4039</v>
      </c>
      <c r="D749" s="13">
        <v>6309.7929999999997</v>
      </c>
      <c r="E749" s="31">
        <v>45161</v>
      </c>
      <c r="F749" s="31">
        <v>45245</v>
      </c>
      <c r="G749" t="s">
        <v>4154</v>
      </c>
    </row>
    <row r="750" spans="1:7" x14ac:dyDescent="0.25">
      <c r="A750" s="154" t="s">
        <v>4062</v>
      </c>
      <c r="B750" t="s">
        <v>177</v>
      </c>
      <c r="C750" t="s">
        <v>98</v>
      </c>
      <c r="D750" s="13">
        <v>1936.3019999999999</v>
      </c>
      <c r="E750" s="31">
        <v>45131</v>
      </c>
      <c r="F750" s="31">
        <v>45245</v>
      </c>
      <c r="G750" t="s">
        <v>4061</v>
      </c>
    </row>
    <row r="751" spans="1:7" x14ac:dyDescent="0.25">
      <c r="A751" s="154" t="s">
        <v>3957</v>
      </c>
      <c r="B751" t="s">
        <v>717</v>
      </c>
      <c r="C751" t="s">
        <v>716</v>
      </c>
      <c r="D751" s="13">
        <v>3795.6460000000002</v>
      </c>
      <c r="E751" s="31">
        <v>45103</v>
      </c>
      <c r="F751" s="31">
        <v>45245</v>
      </c>
      <c r="G751" t="s">
        <v>3956</v>
      </c>
    </row>
    <row r="752" spans="1:7" x14ac:dyDescent="0.25">
      <c r="A752" s="154" t="s">
        <v>3900</v>
      </c>
      <c r="B752" t="s">
        <v>1133</v>
      </c>
      <c r="C752" t="s">
        <v>1134</v>
      </c>
      <c r="D752" s="13">
        <v>2600</v>
      </c>
      <c r="E752" s="31">
        <v>45202</v>
      </c>
      <c r="F752" s="31">
        <v>45245</v>
      </c>
      <c r="G752" t="s">
        <v>3899</v>
      </c>
    </row>
    <row r="753" spans="1:7" x14ac:dyDescent="0.25">
      <c r="A753" s="154" t="s">
        <v>3898</v>
      </c>
      <c r="B753" t="s">
        <v>458</v>
      </c>
      <c r="C753" t="s">
        <v>457</v>
      </c>
      <c r="D753" s="13">
        <v>825</v>
      </c>
      <c r="E753" s="31">
        <v>45101</v>
      </c>
      <c r="F753" s="31">
        <v>45245</v>
      </c>
      <c r="G753" t="s">
        <v>3897</v>
      </c>
    </row>
    <row r="754" spans="1:7" x14ac:dyDescent="0.25">
      <c r="A754" s="154" t="s">
        <v>3890</v>
      </c>
      <c r="B754" t="s">
        <v>623</v>
      </c>
      <c r="C754" t="s">
        <v>622</v>
      </c>
      <c r="D754" s="13">
        <v>5520.0540000000001</v>
      </c>
      <c r="E754" s="31">
        <v>45134</v>
      </c>
      <c r="F754" s="31">
        <v>45245</v>
      </c>
      <c r="G754" t="s">
        <v>3889</v>
      </c>
    </row>
    <row r="755" spans="1:7" x14ac:dyDescent="0.25">
      <c r="A755" s="154" t="s">
        <v>3716</v>
      </c>
      <c r="B755" t="s">
        <v>132</v>
      </c>
      <c r="C755" t="s">
        <v>133</v>
      </c>
      <c r="D755" s="13">
        <v>3257.01</v>
      </c>
      <c r="E755" s="31">
        <v>45198</v>
      </c>
      <c r="F755" s="31">
        <v>45245</v>
      </c>
      <c r="G755" t="s">
        <v>3715</v>
      </c>
    </row>
    <row r="756" spans="1:7" x14ac:dyDescent="0.25">
      <c r="A756" s="154" t="s">
        <v>3616</v>
      </c>
      <c r="B756" t="s">
        <v>1222</v>
      </c>
      <c r="C756" t="s">
        <v>1221</v>
      </c>
      <c r="D756" s="13">
        <v>6996.183</v>
      </c>
      <c r="E756" s="31">
        <v>45197</v>
      </c>
      <c r="F756" s="31">
        <v>45245</v>
      </c>
      <c r="G756" t="s">
        <v>3615</v>
      </c>
    </row>
    <row r="757" spans="1:7" x14ac:dyDescent="0.25">
      <c r="A757" s="154" t="s">
        <v>3550</v>
      </c>
      <c r="B757" t="s">
        <v>613</v>
      </c>
      <c r="C757" t="s">
        <v>612</v>
      </c>
      <c r="D757" s="13">
        <v>2627.6930000000002</v>
      </c>
      <c r="E757" s="31">
        <v>45142</v>
      </c>
      <c r="F757" s="31">
        <v>45245</v>
      </c>
      <c r="G757" t="s">
        <v>3549</v>
      </c>
    </row>
    <row r="758" spans="1:7" x14ac:dyDescent="0.25">
      <c r="A758" s="154" t="s">
        <v>3535</v>
      </c>
      <c r="B758" t="s">
        <v>296</v>
      </c>
      <c r="C758" t="s">
        <v>287</v>
      </c>
      <c r="D758" s="13">
        <v>1200</v>
      </c>
      <c r="E758" s="31">
        <v>45110</v>
      </c>
      <c r="F758" s="31">
        <v>45245</v>
      </c>
      <c r="G758" t="s">
        <v>3534</v>
      </c>
    </row>
    <row r="759" spans="1:7" x14ac:dyDescent="0.25">
      <c r="A759" s="154" t="s">
        <v>3515</v>
      </c>
      <c r="B759" t="s">
        <v>296</v>
      </c>
      <c r="C759" t="s">
        <v>287</v>
      </c>
      <c r="D759" s="13">
        <v>1200</v>
      </c>
      <c r="E759" s="31">
        <v>45110</v>
      </c>
      <c r="F759" s="31">
        <v>45245</v>
      </c>
      <c r="G759" t="s">
        <v>3514</v>
      </c>
    </row>
    <row r="760" spans="1:7" x14ac:dyDescent="0.25">
      <c r="A760" s="154" t="s">
        <v>3195</v>
      </c>
      <c r="B760" t="s">
        <v>3142</v>
      </c>
      <c r="C760" t="s">
        <v>3141</v>
      </c>
      <c r="D760" s="13">
        <v>5000</v>
      </c>
      <c r="E760" s="31">
        <v>45199</v>
      </c>
      <c r="F760" s="31">
        <v>45245</v>
      </c>
      <c r="G760" t="s">
        <v>3194</v>
      </c>
    </row>
    <row r="761" spans="1:7" x14ac:dyDescent="0.25">
      <c r="A761" s="154" t="s">
        <v>3169</v>
      </c>
      <c r="B761" t="s">
        <v>186</v>
      </c>
      <c r="C761" t="s">
        <v>187</v>
      </c>
      <c r="D761" s="13">
        <v>5000</v>
      </c>
      <c r="E761" s="31">
        <v>45138</v>
      </c>
      <c r="F761" s="31">
        <v>45245</v>
      </c>
      <c r="G761" t="s">
        <v>3168</v>
      </c>
    </row>
    <row r="762" spans="1:7" x14ac:dyDescent="0.25">
      <c r="A762" s="154" t="s">
        <v>3159</v>
      </c>
      <c r="B762" t="s">
        <v>96</v>
      </c>
      <c r="C762" t="s">
        <v>97</v>
      </c>
      <c r="D762" s="13">
        <v>2000</v>
      </c>
      <c r="E762" s="31">
        <v>45155</v>
      </c>
      <c r="F762" s="31">
        <v>45245</v>
      </c>
      <c r="G762" t="s">
        <v>3158</v>
      </c>
    </row>
    <row r="763" spans="1:7" x14ac:dyDescent="0.25">
      <c r="A763" s="154" t="s">
        <v>3042</v>
      </c>
      <c r="B763" t="s">
        <v>958</v>
      </c>
      <c r="C763" t="s">
        <v>957</v>
      </c>
      <c r="D763" s="13">
        <v>897.14099999999996</v>
      </c>
      <c r="E763" s="31">
        <v>45198</v>
      </c>
      <c r="F763" s="31">
        <v>45245</v>
      </c>
      <c r="G763" t="s">
        <v>3041</v>
      </c>
    </row>
    <row r="764" spans="1:7" x14ac:dyDescent="0.25">
      <c r="A764" s="154" t="s">
        <v>2982</v>
      </c>
      <c r="B764" t="s">
        <v>2870</v>
      </c>
      <c r="C764" t="s">
        <v>2869</v>
      </c>
      <c r="D764" s="13">
        <v>6171.7049999999999</v>
      </c>
      <c r="E764" s="31">
        <v>45203</v>
      </c>
      <c r="F764" s="31">
        <v>45245</v>
      </c>
      <c r="G764" t="s">
        <v>2981</v>
      </c>
    </row>
    <row r="765" spans="1:7" x14ac:dyDescent="0.25">
      <c r="A765" s="154" t="s">
        <v>2946</v>
      </c>
      <c r="B765" t="s">
        <v>153</v>
      </c>
      <c r="C765" t="s">
        <v>154</v>
      </c>
      <c r="D765" s="13">
        <v>6335.1869999999999</v>
      </c>
      <c r="E765" s="31">
        <v>45140</v>
      </c>
      <c r="F765" s="31">
        <v>45245</v>
      </c>
      <c r="G765" t="s">
        <v>2945</v>
      </c>
    </row>
    <row r="766" spans="1:7" x14ac:dyDescent="0.25">
      <c r="A766" s="154" t="s">
        <v>2937</v>
      </c>
      <c r="B766" t="s">
        <v>252</v>
      </c>
      <c r="C766" t="s">
        <v>251</v>
      </c>
      <c r="D766" s="13">
        <v>4500</v>
      </c>
      <c r="E766" s="31">
        <v>45141</v>
      </c>
      <c r="F766" s="31">
        <v>45245</v>
      </c>
      <c r="G766" t="s">
        <v>2936</v>
      </c>
    </row>
    <row r="767" spans="1:7" x14ac:dyDescent="0.25">
      <c r="A767" s="154" t="s">
        <v>2919</v>
      </c>
      <c r="B767" t="s">
        <v>108</v>
      </c>
      <c r="C767" t="s">
        <v>109</v>
      </c>
      <c r="D767" s="13">
        <v>1945</v>
      </c>
      <c r="E767" s="31">
        <v>45162</v>
      </c>
      <c r="F767" s="31">
        <v>45245</v>
      </c>
      <c r="G767" t="s">
        <v>2918</v>
      </c>
    </row>
    <row r="768" spans="1:7" x14ac:dyDescent="0.25">
      <c r="A768" s="154" t="s">
        <v>5984</v>
      </c>
      <c r="B768" t="s">
        <v>112</v>
      </c>
      <c r="C768" t="s">
        <v>113</v>
      </c>
      <c r="D768" s="13">
        <v>1010.833</v>
      </c>
      <c r="E768" s="31">
        <v>45138</v>
      </c>
      <c r="F768" s="31">
        <v>45246</v>
      </c>
      <c r="G768" t="s">
        <v>5398</v>
      </c>
    </row>
    <row r="769" spans="1:7" x14ac:dyDescent="0.25">
      <c r="A769" s="154" t="s">
        <v>5840</v>
      </c>
      <c r="B769" t="s">
        <v>284</v>
      </c>
      <c r="C769" t="s">
        <v>128</v>
      </c>
      <c r="D769" s="13">
        <v>850</v>
      </c>
      <c r="E769" s="31">
        <v>45098</v>
      </c>
      <c r="F769" s="31">
        <v>45246</v>
      </c>
      <c r="G769" t="s">
        <v>5839</v>
      </c>
    </row>
    <row r="770" spans="1:7" x14ac:dyDescent="0.25">
      <c r="A770" s="154" t="s">
        <v>4853</v>
      </c>
      <c r="B770" t="s">
        <v>985</v>
      </c>
      <c r="C770" t="s">
        <v>984</v>
      </c>
      <c r="D770" s="13">
        <v>751.79499999999996</v>
      </c>
      <c r="E770" s="31">
        <v>45187</v>
      </c>
      <c r="F770" s="31">
        <v>45246</v>
      </c>
      <c r="G770" t="s">
        <v>4852</v>
      </c>
    </row>
    <row r="771" spans="1:7" x14ac:dyDescent="0.25">
      <c r="A771" s="154" t="s">
        <v>4532</v>
      </c>
      <c r="B771" t="s">
        <v>125</v>
      </c>
      <c r="C771" t="s">
        <v>126</v>
      </c>
      <c r="D771" s="13">
        <v>5310</v>
      </c>
      <c r="E771" s="31">
        <v>45141</v>
      </c>
      <c r="F771" s="31">
        <v>45246</v>
      </c>
      <c r="G771" t="s">
        <v>4531</v>
      </c>
    </row>
    <row r="772" spans="1:7" x14ac:dyDescent="0.25">
      <c r="A772" s="154" t="s">
        <v>3291</v>
      </c>
      <c r="B772" t="s">
        <v>700</v>
      </c>
      <c r="C772" t="s">
        <v>699</v>
      </c>
      <c r="D772" s="13">
        <v>3652.5239999999999</v>
      </c>
      <c r="E772" s="31">
        <v>45152</v>
      </c>
      <c r="F772" s="31">
        <v>45246</v>
      </c>
      <c r="G772" t="s">
        <v>3290</v>
      </c>
    </row>
    <row r="773" spans="1:7" x14ac:dyDescent="0.25">
      <c r="A773" s="154" t="s">
        <v>3095</v>
      </c>
      <c r="B773" t="s">
        <v>958</v>
      </c>
      <c r="C773" t="s">
        <v>957</v>
      </c>
      <c r="D773" s="13">
        <v>897.14099999999996</v>
      </c>
      <c r="E773" s="31">
        <v>45198</v>
      </c>
      <c r="F773" s="31">
        <v>45246</v>
      </c>
      <c r="G773" t="s">
        <v>3094</v>
      </c>
    </row>
    <row r="774" spans="1:7" x14ac:dyDescent="0.25">
      <c r="A774" s="154" t="s">
        <v>3055</v>
      </c>
      <c r="B774" t="s">
        <v>2892</v>
      </c>
      <c r="C774" t="s">
        <v>2891</v>
      </c>
      <c r="D774" s="13">
        <v>850</v>
      </c>
      <c r="E774" s="31">
        <v>45168</v>
      </c>
      <c r="F774" s="31">
        <v>45246</v>
      </c>
      <c r="G774" t="s">
        <v>3054</v>
      </c>
    </row>
    <row r="775" spans="1:7" x14ac:dyDescent="0.25">
      <c r="A775" s="154" t="s">
        <v>3036</v>
      </c>
      <c r="B775" t="s">
        <v>554</v>
      </c>
      <c r="C775" t="s">
        <v>553</v>
      </c>
      <c r="D775" s="13">
        <v>7271.348</v>
      </c>
      <c r="E775" s="31">
        <v>45119</v>
      </c>
      <c r="F775" s="31">
        <v>45246</v>
      </c>
      <c r="G775" t="s">
        <v>3035</v>
      </c>
    </row>
    <row r="776" spans="1:7" x14ac:dyDescent="0.25">
      <c r="A776" s="154" t="s">
        <v>5278</v>
      </c>
      <c r="B776" t="s">
        <v>367</v>
      </c>
      <c r="C776" t="s">
        <v>366</v>
      </c>
      <c r="D776" s="13">
        <v>1000</v>
      </c>
      <c r="E776" s="31">
        <v>45199</v>
      </c>
      <c r="F776" s="31">
        <v>45247</v>
      </c>
      <c r="G776" t="s">
        <v>5277</v>
      </c>
    </row>
    <row r="777" spans="1:7" x14ac:dyDescent="0.25">
      <c r="A777" s="154" t="s">
        <v>4370</v>
      </c>
      <c r="B777" t="s">
        <v>541</v>
      </c>
      <c r="C777" t="s">
        <v>540</v>
      </c>
      <c r="D777" s="13">
        <v>3500</v>
      </c>
      <c r="E777" s="31">
        <v>45107</v>
      </c>
      <c r="F777" s="31">
        <v>45247</v>
      </c>
      <c r="G777" t="s">
        <v>4369</v>
      </c>
    </row>
    <row r="778" spans="1:7" x14ac:dyDescent="0.25">
      <c r="A778" s="154" t="s">
        <v>4202</v>
      </c>
      <c r="B778" t="s">
        <v>171</v>
      </c>
      <c r="C778" t="s">
        <v>172</v>
      </c>
      <c r="D778" s="13">
        <v>1500</v>
      </c>
      <c r="E778" s="31">
        <v>45098</v>
      </c>
      <c r="F778" s="31">
        <v>45247</v>
      </c>
      <c r="G778" t="s">
        <v>4141</v>
      </c>
    </row>
    <row r="779" spans="1:7" x14ac:dyDescent="0.25">
      <c r="A779" s="154" t="s">
        <v>3938</v>
      </c>
      <c r="B779" t="s">
        <v>3925</v>
      </c>
      <c r="C779" t="s">
        <v>3924</v>
      </c>
      <c r="D779" s="13">
        <v>5500</v>
      </c>
      <c r="E779" s="31">
        <v>45169</v>
      </c>
      <c r="F779" s="31">
        <v>45247</v>
      </c>
      <c r="G779" t="s">
        <v>3937</v>
      </c>
    </row>
    <row r="780" spans="1:7" x14ac:dyDescent="0.25">
      <c r="A780" s="154" t="s">
        <v>5844</v>
      </c>
      <c r="B780" t="s">
        <v>284</v>
      </c>
      <c r="C780" t="s">
        <v>128</v>
      </c>
      <c r="D780" s="13">
        <v>845</v>
      </c>
      <c r="E780" s="31">
        <v>45098</v>
      </c>
      <c r="F780" s="31">
        <v>45248</v>
      </c>
      <c r="G780" t="s">
        <v>5843</v>
      </c>
    </row>
    <row r="781" spans="1:7" x14ac:dyDescent="0.25">
      <c r="A781" s="154" t="s">
        <v>5783</v>
      </c>
      <c r="B781" t="s">
        <v>466</v>
      </c>
      <c r="C781" t="s">
        <v>140</v>
      </c>
      <c r="D781" s="13">
        <v>1335.7</v>
      </c>
      <c r="E781" s="31">
        <v>45202</v>
      </c>
      <c r="F781" s="31">
        <v>45248</v>
      </c>
      <c r="G781" t="s">
        <v>5782</v>
      </c>
    </row>
    <row r="782" spans="1:7" x14ac:dyDescent="0.25">
      <c r="A782" s="154" t="s">
        <v>5251</v>
      </c>
      <c r="B782" t="s">
        <v>5248</v>
      </c>
      <c r="C782" t="s">
        <v>5247</v>
      </c>
      <c r="D782" s="13">
        <v>924.63300000000004</v>
      </c>
      <c r="E782" s="31">
        <v>45168</v>
      </c>
      <c r="F782" s="31">
        <v>45248</v>
      </c>
      <c r="G782" t="s">
        <v>5250</v>
      </c>
    </row>
    <row r="783" spans="1:7" x14ac:dyDescent="0.25">
      <c r="A783" s="154" t="s">
        <v>5175</v>
      </c>
      <c r="B783" t="s">
        <v>5174</v>
      </c>
      <c r="C783" t="s">
        <v>5173</v>
      </c>
      <c r="D783" s="13">
        <v>3123.1990000000001</v>
      </c>
      <c r="E783" s="31">
        <v>45203</v>
      </c>
      <c r="F783" s="31">
        <v>45248</v>
      </c>
      <c r="G783" t="s">
        <v>5172</v>
      </c>
    </row>
    <row r="784" spans="1:7" x14ac:dyDescent="0.25">
      <c r="A784" s="154" t="s">
        <v>4707</v>
      </c>
      <c r="B784" t="s">
        <v>134</v>
      </c>
      <c r="C784" t="s">
        <v>135</v>
      </c>
      <c r="D784" s="13">
        <v>4500</v>
      </c>
      <c r="E784" s="31">
        <v>45182</v>
      </c>
      <c r="F784" s="31">
        <v>45248</v>
      </c>
      <c r="G784" t="s">
        <v>4706</v>
      </c>
    </row>
    <row r="785" spans="1:7" x14ac:dyDescent="0.25">
      <c r="A785" s="154" t="s">
        <v>4572</v>
      </c>
      <c r="B785" t="s">
        <v>748</v>
      </c>
      <c r="C785" t="s">
        <v>749</v>
      </c>
      <c r="D785" s="13">
        <v>2200</v>
      </c>
      <c r="E785" s="31">
        <v>45138</v>
      </c>
      <c r="F785" s="31">
        <v>45248</v>
      </c>
      <c r="G785" t="s">
        <v>4571</v>
      </c>
    </row>
    <row r="786" spans="1:7" x14ac:dyDescent="0.25">
      <c r="A786" s="154" t="s">
        <v>4136</v>
      </c>
      <c r="B786" t="s">
        <v>289</v>
      </c>
      <c r="C786" t="s">
        <v>291</v>
      </c>
      <c r="D786" s="13">
        <v>1800</v>
      </c>
      <c r="E786" s="31">
        <v>45099</v>
      </c>
      <c r="F786" s="31">
        <v>45248</v>
      </c>
      <c r="G786" t="s">
        <v>4135</v>
      </c>
    </row>
    <row r="787" spans="1:7" x14ac:dyDescent="0.25">
      <c r="A787" s="154" t="s">
        <v>3026</v>
      </c>
      <c r="B787" t="s">
        <v>204</v>
      </c>
      <c r="C787" t="s">
        <v>205</v>
      </c>
      <c r="D787" s="13">
        <v>12653.794</v>
      </c>
      <c r="E787" s="31">
        <v>45082</v>
      </c>
      <c r="F787" s="31">
        <v>45248</v>
      </c>
      <c r="G787" t="s">
        <v>3025</v>
      </c>
    </row>
    <row r="788" spans="1:7" x14ac:dyDescent="0.25">
      <c r="A788" s="154" t="s">
        <v>4905</v>
      </c>
      <c r="B788" t="s">
        <v>357</v>
      </c>
      <c r="C788" t="s">
        <v>356</v>
      </c>
      <c r="D788" s="13">
        <v>820</v>
      </c>
      <c r="E788" s="31">
        <v>45195</v>
      </c>
      <c r="F788" s="31">
        <v>45249</v>
      </c>
      <c r="G788" t="s">
        <v>4904</v>
      </c>
    </row>
    <row r="789" spans="1:7" x14ac:dyDescent="0.25">
      <c r="A789" s="154" t="s">
        <v>4120</v>
      </c>
      <c r="B789" t="s">
        <v>674</v>
      </c>
      <c r="C789" t="s">
        <v>673</v>
      </c>
      <c r="D789" s="13">
        <v>1600</v>
      </c>
      <c r="E789" s="31">
        <v>45134</v>
      </c>
      <c r="F789" s="31">
        <v>45249</v>
      </c>
      <c r="G789" t="s">
        <v>4119</v>
      </c>
    </row>
    <row r="790" spans="1:7" x14ac:dyDescent="0.25">
      <c r="A790" s="154" t="s">
        <v>6197</v>
      </c>
      <c r="B790" t="s">
        <v>598</v>
      </c>
      <c r="C790" t="s">
        <v>599</v>
      </c>
      <c r="D790" s="13">
        <v>1298.925</v>
      </c>
      <c r="E790" s="31">
        <v>45134</v>
      </c>
      <c r="F790" s="31">
        <v>45250</v>
      </c>
      <c r="G790" t="s">
        <v>6196</v>
      </c>
    </row>
    <row r="791" spans="1:7" x14ac:dyDescent="0.25">
      <c r="A791" s="154" t="s">
        <v>6152</v>
      </c>
      <c r="B791" t="s">
        <v>1112</v>
      </c>
      <c r="C791" t="s">
        <v>528</v>
      </c>
      <c r="D791" s="13">
        <v>1701.4780000000001</v>
      </c>
      <c r="E791" s="31">
        <v>45149</v>
      </c>
      <c r="F791" s="31">
        <v>45250</v>
      </c>
      <c r="G791" t="s">
        <v>6151</v>
      </c>
    </row>
    <row r="792" spans="1:7" x14ac:dyDescent="0.25">
      <c r="A792" s="154" t="s">
        <v>6028</v>
      </c>
      <c r="B792" t="s">
        <v>383</v>
      </c>
      <c r="C792" t="s">
        <v>116</v>
      </c>
      <c r="D792" s="13">
        <v>6834.5709999999999</v>
      </c>
      <c r="E792" s="31">
        <v>45182</v>
      </c>
      <c r="F792" s="31">
        <v>45250</v>
      </c>
      <c r="G792" t="s">
        <v>6024</v>
      </c>
    </row>
    <row r="793" spans="1:7" x14ac:dyDescent="0.25">
      <c r="A793" s="154" t="s">
        <v>5981</v>
      </c>
      <c r="B793" t="s">
        <v>112</v>
      </c>
      <c r="C793" t="s">
        <v>113</v>
      </c>
      <c r="D793" s="13">
        <v>1010.833</v>
      </c>
      <c r="E793" s="31">
        <v>45138</v>
      </c>
      <c r="F793" s="31">
        <v>45250</v>
      </c>
      <c r="G793" t="s">
        <v>5398</v>
      </c>
    </row>
    <row r="794" spans="1:7" x14ac:dyDescent="0.25">
      <c r="A794" s="154" t="s">
        <v>5884</v>
      </c>
      <c r="B794" t="s">
        <v>330</v>
      </c>
      <c r="C794" t="s">
        <v>329</v>
      </c>
      <c r="D794" s="13">
        <v>2000</v>
      </c>
      <c r="E794" s="31">
        <v>45154</v>
      </c>
      <c r="F794" s="31">
        <v>45250</v>
      </c>
      <c r="G794" t="s">
        <v>5883</v>
      </c>
    </row>
    <row r="795" spans="1:7" x14ac:dyDescent="0.25">
      <c r="A795" s="154" t="s">
        <v>5848</v>
      </c>
      <c r="B795" t="s">
        <v>284</v>
      </c>
      <c r="C795" t="s">
        <v>128</v>
      </c>
      <c r="D795" s="13">
        <v>840</v>
      </c>
      <c r="E795" s="31">
        <v>45098</v>
      </c>
      <c r="F795" s="31">
        <v>45250</v>
      </c>
      <c r="G795" t="s">
        <v>5847</v>
      </c>
    </row>
    <row r="796" spans="1:7" x14ac:dyDescent="0.25">
      <c r="A796" s="154" t="s">
        <v>5805</v>
      </c>
      <c r="B796" t="s">
        <v>542</v>
      </c>
      <c r="C796" t="s">
        <v>200</v>
      </c>
      <c r="D796" s="13">
        <v>1000</v>
      </c>
      <c r="E796" s="31">
        <v>45169</v>
      </c>
      <c r="F796" s="31">
        <v>45250</v>
      </c>
      <c r="G796" t="s">
        <v>5073</v>
      </c>
    </row>
    <row r="797" spans="1:7" x14ac:dyDescent="0.25">
      <c r="A797" s="154" t="s">
        <v>5748</v>
      </c>
      <c r="B797" t="s">
        <v>306</v>
      </c>
      <c r="C797" t="s">
        <v>115</v>
      </c>
      <c r="D797" s="13">
        <v>2332.2359999999999</v>
      </c>
      <c r="E797" s="31">
        <v>45140</v>
      </c>
      <c r="F797" s="31">
        <v>45250</v>
      </c>
      <c r="G797" t="s">
        <v>5747</v>
      </c>
    </row>
    <row r="798" spans="1:7" x14ac:dyDescent="0.25">
      <c r="A798" s="154" t="s">
        <v>5668</v>
      </c>
      <c r="B798" t="s">
        <v>5325</v>
      </c>
      <c r="C798" t="s">
        <v>5324</v>
      </c>
      <c r="D798" s="13">
        <v>330</v>
      </c>
      <c r="E798" s="31">
        <v>45169</v>
      </c>
      <c r="F798" s="31">
        <v>45250</v>
      </c>
      <c r="G798" t="s">
        <v>5323</v>
      </c>
    </row>
    <row r="799" spans="1:7" x14ac:dyDescent="0.25">
      <c r="A799" s="154" t="s">
        <v>5547</v>
      </c>
      <c r="B799" t="s">
        <v>328</v>
      </c>
      <c r="C799" t="s">
        <v>147</v>
      </c>
      <c r="D799" s="13">
        <v>2000</v>
      </c>
      <c r="E799" s="31">
        <v>45176</v>
      </c>
      <c r="F799" s="31">
        <v>45250</v>
      </c>
      <c r="G799" t="s">
        <v>5546</v>
      </c>
    </row>
    <row r="800" spans="1:7" x14ac:dyDescent="0.25">
      <c r="A800" s="154" t="s">
        <v>5523</v>
      </c>
      <c r="B800" t="s">
        <v>306</v>
      </c>
      <c r="C800" t="s">
        <v>115</v>
      </c>
      <c r="D800" s="13">
        <v>3198.5219999999999</v>
      </c>
      <c r="E800" s="31">
        <v>45161</v>
      </c>
      <c r="F800" s="31">
        <v>45250</v>
      </c>
      <c r="G800" t="s">
        <v>5522</v>
      </c>
    </row>
    <row r="801" spans="1:7" x14ac:dyDescent="0.25">
      <c r="A801" s="154" t="s">
        <v>5432</v>
      </c>
      <c r="B801" t="s">
        <v>309</v>
      </c>
      <c r="C801" t="s">
        <v>267</v>
      </c>
      <c r="D801" s="13">
        <v>3415</v>
      </c>
      <c r="E801" s="31">
        <v>45163</v>
      </c>
      <c r="F801" s="31">
        <v>45250</v>
      </c>
      <c r="G801" t="s">
        <v>5431</v>
      </c>
    </row>
    <row r="802" spans="1:7" x14ac:dyDescent="0.25">
      <c r="A802" s="154" t="s">
        <v>5350</v>
      </c>
      <c r="B802" t="s">
        <v>738</v>
      </c>
      <c r="C802" t="s">
        <v>737</v>
      </c>
      <c r="D802" s="13">
        <v>2514.35</v>
      </c>
      <c r="E802" s="31">
        <v>45167</v>
      </c>
      <c r="F802" s="31">
        <v>45250</v>
      </c>
      <c r="G802" t="s">
        <v>5347</v>
      </c>
    </row>
    <row r="803" spans="1:7" x14ac:dyDescent="0.25">
      <c r="A803" s="154" t="s">
        <v>5322</v>
      </c>
      <c r="B803" t="s">
        <v>374</v>
      </c>
      <c r="C803" t="s">
        <v>339</v>
      </c>
      <c r="D803" s="13">
        <v>1236.1469999999999</v>
      </c>
      <c r="E803" s="31">
        <v>45198</v>
      </c>
      <c r="F803" s="31">
        <v>45250</v>
      </c>
      <c r="G803" t="s">
        <v>5321</v>
      </c>
    </row>
    <row r="804" spans="1:7" x14ac:dyDescent="0.25">
      <c r="A804" s="154" t="s">
        <v>5140</v>
      </c>
      <c r="B804" t="s">
        <v>5139</v>
      </c>
      <c r="C804" t="s">
        <v>676</v>
      </c>
      <c r="D804" s="13">
        <v>1436.3209999999999</v>
      </c>
      <c r="E804" s="31">
        <v>45188</v>
      </c>
      <c r="F804" s="31">
        <v>45250</v>
      </c>
      <c r="G804" t="s">
        <v>5138</v>
      </c>
    </row>
    <row r="805" spans="1:7" x14ac:dyDescent="0.25">
      <c r="A805" s="154" t="s">
        <v>5055</v>
      </c>
      <c r="B805" t="s">
        <v>753</v>
      </c>
      <c r="C805" t="s">
        <v>902</v>
      </c>
      <c r="D805" s="13">
        <v>1621.8040000000001</v>
      </c>
      <c r="E805" s="31">
        <v>45195</v>
      </c>
      <c r="F805" s="31">
        <v>45250</v>
      </c>
      <c r="G805" t="s">
        <v>5053</v>
      </c>
    </row>
    <row r="806" spans="1:7" x14ac:dyDescent="0.25">
      <c r="A806" s="154" t="s">
        <v>4993</v>
      </c>
      <c r="B806" t="s">
        <v>4992</v>
      </c>
      <c r="C806" t="s">
        <v>4991</v>
      </c>
      <c r="D806" s="13">
        <v>1300</v>
      </c>
      <c r="E806" s="31">
        <v>45194</v>
      </c>
      <c r="F806" s="31">
        <v>45250</v>
      </c>
      <c r="G806" t="s">
        <v>4990</v>
      </c>
    </row>
    <row r="807" spans="1:7" x14ac:dyDescent="0.25">
      <c r="A807" s="154" t="s">
        <v>4877</v>
      </c>
      <c r="B807" t="s">
        <v>4682</v>
      </c>
      <c r="C807" t="s">
        <v>4681</v>
      </c>
      <c r="D807" s="13">
        <v>2000</v>
      </c>
      <c r="E807" s="31">
        <v>45176</v>
      </c>
      <c r="F807" s="31">
        <v>45250</v>
      </c>
      <c r="G807" t="s">
        <v>4876</v>
      </c>
    </row>
    <row r="808" spans="1:7" x14ac:dyDescent="0.25">
      <c r="A808" s="154" t="s">
        <v>4590</v>
      </c>
      <c r="B808" t="s">
        <v>119</v>
      </c>
      <c r="C808" t="s">
        <v>120</v>
      </c>
      <c r="D808" s="13">
        <v>2000</v>
      </c>
      <c r="E808" s="31">
        <v>45154</v>
      </c>
      <c r="F808" s="31">
        <v>45250</v>
      </c>
      <c r="G808" t="s">
        <v>4589</v>
      </c>
    </row>
    <row r="809" spans="1:7" x14ac:dyDescent="0.25">
      <c r="A809" s="154" t="s">
        <v>4037</v>
      </c>
      <c r="B809" t="s">
        <v>4036</v>
      </c>
      <c r="C809" t="s">
        <v>4035</v>
      </c>
      <c r="D809" s="13">
        <v>1730.8330000000001</v>
      </c>
      <c r="E809" s="31">
        <v>45176</v>
      </c>
      <c r="F809" s="31">
        <v>45250</v>
      </c>
      <c r="G809" t="s">
        <v>4034</v>
      </c>
    </row>
    <row r="810" spans="1:7" x14ac:dyDescent="0.25">
      <c r="A810" s="154" t="s">
        <v>4029</v>
      </c>
      <c r="B810" t="s">
        <v>852</v>
      </c>
      <c r="C810" t="s">
        <v>894</v>
      </c>
      <c r="D810" s="13">
        <v>750</v>
      </c>
      <c r="E810" s="31">
        <v>45166</v>
      </c>
      <c r="F810" s="31">
        <v>45250</v>
      </c>
      <c r="G810" t="s">
        <v>4028</v>
      </c>
    </row>
    <row r="811" spans="1:7" x14ac:dyDescent="0.25">
      <c r="A811" s="154" t="s">
        <v>4023</v>
      </c>
      <c r="B811" t="s">
        <v>494</v>
      </c>
      <c r="C811" t="s">
        <v>493</v>
      </c>
      <c r="D811" s="13">
        <v>5000</v>
      </c>
      <c r="E811" s="31">
        <v>45077</v>
      </c>
      <c r="F811" s="31">
        <v>45250</v>
      </c>
      <c r="G811" t="s">
        <v>4020</v>
      </c>
    </row>
    <row r="812" spans="1:7" x14ac:dyDescent="0.25">
      <c r="A812" s="154" t="s">
        <v>3970</v>
      </c>
      <c r="B812" t="s">
        <v>319</v>
      </c>
      <c r="C812" t="s">
        <v>314</v>
      </c>
      <c r="D812" s="13">
        <v>1279.75</v>
      </c>
      <c r="E812" s="31">
        <v>45136</v>
      </c>
      <c r="F812" s="31">
        <v>45250</v>
      </c>
      <c r="G812" t="s">
        <v>3861</v>
      </c>
    </row>
    <row r="813" spans="1:7" x14ac:dyDescent="0.25">
      <c r="A813" s="154" t="s">
        <v>3896</v>
      </c>
      <c r="B813" t="s">
        <v>302</v>
      </c>
      <c r="C813" t="s">
        <v>301</v>
      </c>
      <c r="D813" s="13">
        <v>1191.3510000000001</v>
      </c>
      <c r="E813" s="31">
        <v>45138</v>
      </c>
      <c r="F813" s="31">
        <v>45250</v>
      </c>
      <c r="G813" t="s">
        <v>3895</v>
      </c>
    </row>
    <row r="814" spans="1:7" x14ac:dyDescent="0.25">
      <c r="A814" s="154" t="s">
        <v>3884</v>
      </c>
      <c r="B814" t="s">
        <v>432</v>
      </c>
      <c r="C814" t="s">
        <v>431</v>
      </c>
      <c r="D814" s="13">
        <v>2500</v>
      </c>
      <c r="E814" s="31">
        <v>45119</v>
      </c>
      <c r="F814" s="31">
        <v>45250</v>
      </c>
      <c r="G814" t="s">
        <v>3883</v>
      </c>
    </row>
    <row r="815" spans="1:7" x14ac:dyDescent="0.25">
      <c r="A815" s="154" t="s">
        <v>3607</v>
      </c>
      <c r="B815" t="s">
        <v>994</v>
      </c>
      <c r="C815" t="s">
        <v>993</v>
      </c>
      <c r="D815" s="13">
        <v>4376.4840000000004</v>
      </c>
      <c r="E815" s="31">
        <v>45197</v>
      </c>
      <c r="F815" s="31">
        <v>45250</v>
      </c>
      <c r="G815" t="s">
        <v>3606</v>
      </c>
    </row>
    <row r="816" spans="1:7" x14ac:dyDescent="0.25">
      <c r="A816" s="154" t="s">
        <v>3589</v>
      </c>
      <c r="B816" t="s">
        <v>729</v>
      </c>
      <c r="C816" t="s">
        <v>287</v>
      </c>
      <c r="D816" s="13">
        <v>950</v>
      </c>
      <c r="E816" s="31">
        <v>45140</v>
      </c>
      <c r="F816" s="31">
        <v>45250</v>
      </c>
      <c r="G816" t="s">
        <v>3588</v>
      </c>
    </row>
    <row r="817" spans="1:7" x14ac:dyDescent="0.25">
      <c r="A817" s="154" t="s">
        <v>3458</v>
      </c>
      <c r="B817" t="s">
        <v>3405</v>
      </c>
      <c r="C817" t="s">
        <v>3404</v>
      </c>
      <c r="D817" s="13">
        <v>7500</v>
      </c>
      <c r="E817" s="31">
        <v>45204</v>
      </c>
      <c r="F817" s="31">
        <v>45250</v>
      </c>
      <c r="G817" t="s">
        <v>3403</v>
      </c>
    </row>
    <row r="818" spans="1:7" x14ac:dyDescent="0.25">
      <c r="A818" s="154" t="s">
        <v>3289</v>
      </c>
      <c r="B818" t="s">
        <v>754</v>
      </c>
      <c r="C818" t="s">
        <v>192</v>
      </c>
      <c r="D818" s="13">
        <v>4695.741</v>
      </c>
      <c r="E818" s="31">
        <v>45168</v>
      </c>
      <c r="F818" s="31">
        <v>45250</v>
      </c>
      <c r="G818" t="s">
        <v>3288</v>
      </c>
    </row>
    <row r="819" spans="1:7" x14ac:dyDescent="0.25">
      <c r="A819" s="154" t="s">
        <v>3261</v>
      </c>
      <c r="B819" t="s">
        <v>399</v>
      </c>
      <c r="C819" t="s">
        <v>398</v>
      </c>
      <c r="D819" s="13">
        <v>2170.56</v>
      </c>
      <c r="E819" s="31">
        <v>45169</v>
      </c>
      <c r="F819" s="31">
        <v>45250</v>
      </c>
      <c r="G819" t="s">
        <v>3260</v>
      </c>
    </row>
    <row r="820" spans="1:7" x14ac:dyDescent="0.25">
      <c r="A820" s="154" t="s">
        <v>3205</v>
      </c>
      <c r="B820" t="s">
        <v>186</v>
      </c>
      <c r="C820" t="s">
        <v>187</v>
      </c>
      <c r="D820" s="13">
        <v>8535.0349999999999</v>
      </c>
      <c r="E820" s="31">
        <v>45199</v>
      </c>
      <c r="F820" s="31">
        <v>45250</v>
      </c>
      <c r="G820" t="s">
        <v>3204</v>
      </c>
    </row>
    <row r="821" spans="1:7" x14ac:dyDescent="0.25">
      <c r="A821" s="154" t="s">
        <v>3153</v>
      </c>
      <c r="B821" t="s">
        <v>399</v>
      </c>
      <c r="C821" t="s">
        <v>398</v>
      </c>
      <c r="D821" s="13">
        <v>3956</v>
      </c>
      <c r="E821" s="31">
        <v>45169</v>
      </c>
      <c r="F821" s="31">
        <v>45250</v>
      </c>
      <c r="G821" t="s">
        <v>3152</v>
      </c>
    </row>
    <row r="822" spans="1:7" x14ac:dyDescent="0.25">
      <c r="A822" s="154" t="s">
        <v>3139</v>
      </c>
      <c r="B822" t="s">
        <v>418</v>
      </c>
      <c r="C822" t="s">
        <v>417</v>
      </c>
      <c r="D822" s="13">
        <v>4223.6440000000002</v>
      </c>
      <c r="E822" s="31">
        <v>45145</v>
      </c>
      <c r="F822" s="31">
        <v>45250</v>
      </c>
      <c r="G822" t="s">
        <v>3138</v>
      </c>
    </row>
    <row r="823" spans="1:7" x14ac:dyDescent="0.25">
      <c r="A823" s="154" t="s">
        <v>3006</v>
      </c>
      <c r="B823" t="s">
        <v>121</v>
      </c>
      <c r="C823" t="s">
        <v>122</v>
      </c>
      <c r="D823" s="13">
        <v>800</v>
      </c>
      <c r="E823" s="31">
        <v>45141</v>
      </c>
      <c r="F823" s="31">
        <v>45250</v>
      </c>
      <c r="G823" t="s">
        <v>3005</v>
      </c>
    </row>
    <row r="824" spans="1:7" x14ac:dyDescent="0.25">
      <c r="A824" s="154" t="s">
        <v>2923</v>
      </c>
      <c r="B824" t="s">
        <v>108</v>
      </c>
      <c r="C824" t="s">
        <v>109</v>
      </c>
      <c r="D824" s="13">
        <v>2865</v>
      </c>
      <c r="E824" s="31">
        <v>45138</v>
      </c>
      <c r="F824" s="31">
        <v>45250</v>
      </c>
      <c r="G824" t="s">
        <v>2922</v>
      </c>
    </row>
    <row r="825" spans="1:7" x14ac:dyDescent="0.25">
      <c r="A825" s="154" t="s">
        <v>5627</v>
      </c>
      <c r="B825" t="s">
        <v>5024</v>
      </c>
      <c r="C825" t="s">
        <v>5023</v>
      </c>
      <c r="D825" s="13">
        <v>1350</v>
      </c>
      <c r="E825" s="31">
        <v>45201</v>
      </c>
      <c r="F825" s="31">
        <v>45251</v>
      </c>
      <c r="G825" t="s">
        <v>5022</v>
      </c>
    </row>
    <row r="826" spans="1:7" x14ac:dyDescent="0.25">
      <c r="A826" s="154" t="s">
        <v>4795</v>
      </c>
      <c r="B826" t="s">
        <v>136</v>
      </c>
      <c r="C826" t="s">
        <v>137</v>
      </c>
      <c r="D826" s="13">
        <v>581.35299999999995</v>
      </c>
      <c r="E826" s="31">
        <v>45201</v>
      </c>
      <c r="F826" s="31">
        <v>45251</v>
      </c>
      <c r="G826" t="s">
        <v>4794</v>
      </c>
    </row>
    <row r="827" spans="1:7" x14ac:dyDescent="0.25">
      <c r="A827" s="154" t="s">
        <v>4199</v>
      </c>
      <c r="B827" t="s">
        <v>171</v>
      </c>
      <c r="C827" t="s">
        <v>172</v>
      </c>
      <c r="D827" s="13">
        <v>1500</v>
      </c>
      <c r="E827" s="31">
        <v>45098</v>
      </c>
      <c r="F827" s="31">
        <v>45251</v>
      </c>
      <c r="G827" t="s">
        <v>4141</v>
      </c>
    </row>
    <row r="828" spans="1:7" x14ac:dyDescent="0.25">
      <c r="A828" s="154" t="s">
        <v>3395</v>
      </c>
      <c r="B828" t="s">
        <v>625</v>
      </c>
      <c r="C828" t="s">
        <v>624</v>
      </c>
      <c r="D828" s="13">
        <v>620.27099999999996</v>
      </c>
      <c r="E828" s="31">
        <v>45160</v>
      </c>
      <c r="F828" s="31">
        <v>45251</v>
      </c>
      <c r="G828" t="s">
        <v>3394</v>
      </c>
    </row>
    <row r="829" spans="1:7" x14ac:dyDescent="0.25">
      <c r="A829" s="154" t="s">
        <v>3263</v>
      </c>
      <c r="B829" t="s">
        <v>100</v>
      </c>
      <c r="C829" t="s">
        <v>101</v>
      </c>
      <c r="D829" s="13">
        <v>6375.3559999999998</v>
      </c>
      <c r="E829" s="31">
        <v>45197</v>
      </c>
      <c r="F829" s="31">
        <v>45251</v>
      </c>
      <c r="G829" t="s">
        <v>3262</v>
      </c>
    </row>
    <row r="830" spans="1:7" x14ac:dyDescent="0.25">
      <c r="A830" s="154" t="s">
        <v>3250</v>
      </c>
      <c r="B830" t="s">
        <v>186</v>
      </c>
      <c r="C830" t="s">
        <v>187</v>
      </c>
      <c r="D830" s="13">
        <v>5046.9799999999996</v>
      </c>
      <c r="E830" s="31">
        <v>45138</v>
      </c>
      <c r="F830" s="31">
        <v>45251</v>
      </c>
      <c r="G830" t="s">
        <v>3249</v>
      </c>
    </row>
    <row r="831" spans="1:7" x14ac:dyDescent="0.25">
      <c r="A831" s="154" t="s">
        <v>3193</v>
      </c>
      <c r="B831" t="s">
        <v>3142</v>
      </c>
      <c r="C831" t="s">
        <v>3141</v>
      </c>
      <c r="D831" s="13">
        <v>6866.5</v>
      </c>
      <c r="E831" s="31">
        <v>45199</v>
      </c>
      <c r="F831" s="31">
        <v>45251</v>
      </c>
      <c r="G831" t="s">
        <v>3192</v>
      </c>
    </row>
    <row r="832" spans="1:7" x14ac:dyDescent="0.25">
      <c r="A832" s="154" t="s">
        <v>3105</v>
      </c>
      <c r="B832" t="s">
        <v>346</v>
      </c>
      <c r="C832" t="s">
        <v>345</v>
      </c>
      <c r="D832" s="13">
        <v>2000</v>
      </c>
      <c r="E832" s="31">
        <v>45197</v>
      </c>
      <c r="F832" s="31">
        <v>45251</v>
      </c>
      <c r="G832" t="s">
        <v>2883</v>
      </c>
    </row>
    <row r="833" spans="1:7" x14ac:dyDescent="0.25">
      <c r="A833" s="154" t="s">
        <v>2909</v>
      </c>
      <c r="B833" t="s">
        <v>841</v>
      </c>
      <c r="C833" t="s">
        <v>840</v>
      </c>
      <c r="D833" s="13">
        <v>6705.2049999999999</v>
      </c>
      <c r="E833" s="31">
        <v>45166</v>
      </c>
      <c r="F833" s="31">
        <v>45251</v>
      </c>
      <c r="G833" t="s">
        <v>2908</v>
      </c>
    </row>
    <row r="834" spans="1:7" x14ac:dyDescent="0.25">
      <c r="A834" s="154" t="s">
        <v>6139</v>
      </c>
      <c r="B834" t="s">
        <v>808</v>
      </c>
      <c r="C834" t="s">
        <v>807</v>
      </c>
      <c r="D834" s="13">
        <v>900</v>
      </c>
      <c r="E834" s="31">
        <v>45170</v>
      </c>
      <c r="F834" s="31">
        <v>45252</v>
      </c>
      <c r="G834" t="s">
        <v>6136</v>
      </c>
    </row>
    <row r="835" spans="1:7" x14ac:dyDescent="0.25">
      <c r="A835" s="154" t="s">
        <v>6039</v>
      </c>
      <c r="B835" t="s">
        <v>284</v>
      </c>
      <c r="C835" t="s">
        <v>128</v>
      </c>
      <c r="D835" s="13">
        <v>895</v>
      </c>
      <c r="E835" s="31">
        <v>45135</v>
      </c>
      <c r="F835" s="31">
        <v>45252</v>
      </c>
      <c r="G835" t="s">
        <v>6038</v>
      </c>
    </row>
    <row r="836" spans="1:7" x14ac:dyDescent="0.25">
      <c r="A836" s="154" t="s">
        <v>6018</v>
      </c>
      <c r="B836" t="s">
        <v>787</v>
      </c>
      <c r="C836" t="s">
        <v>739</v>
      </c>
      <c r="D836" s="13">
        <v>600</v>
      </c>
      <c r="E836" s="31">
        <v>45182</v>
      </c>
      <c r="F836" s="31">
        <v>45252</v>
      </c>
      <c r="G836" t="s">
        <v>6017</v>
      </c>
    </row>
    <row r="837" spans="1:7" x14ac:dyDescent="0.25">
      <c r="A837" s="154" t="s">
        <v>5913</v>
      </c>
      <c r="B837" t="s">
        <v>5900</v>
      </c>
      <c r="C837" t="s">
        <v>569</v>
      </c>
      <c r="D837" s="13">
        <v>23221.526000000002</v>
      </c>
      <c r="E837" s="31">
        <v>45136</v>
      </c>
      <c r="F837" s="31">
        <v>45252</v>
      </c>
      <c r="G837" t="s">
        <v>5912</v>
      </c>
    </row>
    <row r="838" spans="1:7" x14ac:dyDescent="0.25">
      <c r="A838" s="154" t="s">
        <v>5852</v>
      </c>
      <c r="B838" t="s">
        <v>284</v>
      </c>
      <c r="C838" t="s">
        <v>128</v>
      </c>
      <c r="D838" s="13">
        <v>835</v>
      </c>
      <c r="E838" s="31">
        <v>45098</v>
      </c>
      <c r="F838" s="31">
        <v>45252</v>
      </c>
      <c r="G838" t="s">
        <v>5851</v>
      </c>
    </row>
    <row r="839" spans="1:7" x14ac:dyDescent="0.25">
      <c r="A839" s="154" t="s">
        <v>5797</v>
      </c>
      <c r="B839" t="s">
        <v>5000</v>
      </c>
      <c r="C839" t="s">
        <v>4999</v>
      </c>
      <c r="D839" s="13">
        <v>5147.0429999999997</v>
      </c>
      <c r="E839" s="31">
        <v>45159</v>
      </c>
      <c r="F839" s="31">
        <v>45252</v>
      </c>
      <c r="G839" t="s">
        <v>4998</v>
      </c>
    </row>
    <row r="840" spans="1:7" x14ac:dyDescent="0.25">
      <c r="A840" s="154" t="s">
        <v>4781</v>
      </c>
      <c r="B840" t="s">
        <v>985</v>
      </c>
      <c r="C840" t="s">
        <v>984</v>
      </c>
      <c r="D840" s="13">
        <v>751.79499999999996</v>
      </c>
      <c r="E840" s="31">
        <v>45187</v>
      </c>
      <c r="F840" s="31">
        <v>45252</v>
      </c>
      <c r="G840" t="s">
        <v>4780</v>
      </c>
    </row>
    <row r="841" spans="1:7" x14ac:dyDescent="0.25">
      <c r="A841" s="154" t="s">
        <v>4376</v>
      </c>
      <c r="B841" t="s">
        <v>541</v>
      </c>
      <c r="C841" t="s">
        <v>540</v>
      </c>
      <c r="D841" s="13">
        <v>3290.6030000000001</v>
      </c>
      <c r="E841" s="31">
        <v>45107</v>
      </c>
      <c r="F841" s="31">
        <v>45252</v>
      </c>
      <c r="G841" t="s">
        <v>4375</v>
      </c>
    </row>
    <row r="842" spans="1:7" x14ac:dyDescent="0.25">
      <c r="A842" s="154" t="s">
        <v>4204</v>
      </c>
      <c r="B842" t="s">
        <v>819</v>
      </c>
      <c r="C842" t="s">
        <v>818</v>
      </c>
      <c r="D842" s="13">
        <v>2500</v>
      </c>
      <c r="E842" s="31">
        <v>45136</v>
      </c>
      <c r="F842" s="31">
        <v>45252</v>
      </c>
      <c r="G842" t="s">
        <v>4203</v>
      </c>
    </row>
    <row r="843" spans="1:7" x14ac:dyDescent="0.25">
      <c r="A843" s="154" t="s">
        <v>4608</v>
      </c>
      <c r="B843" t="s">
        <v>1076</v>
      </c>
      <c r="C843" t="s">
        <v>1077</v>
      </c>
      <c r="D843" s="13">
        <v>5794</v>
      </c>
      <c r="E843" s="31">
        <v>45190</v>
      </c>
      <c r="F843" s="31">
        <v>45253</v>
      </c>
      <c r="G843" t="s">
        <v>4607</v>
      </c>
    </row>
    <row r="844" spans="1:7" x14ac:dyDescent="0.25">
      <c r="A844" s="154" t="s">
        <v>4546</v>
      </c>
      <c r="B844" t="s">
        <v>169</v>
      </c>
      <c r="C844" t="s">
        <v>170</v>
      </c>
      <c r="D844" s="13">
        <v>4250</v>
      </c>
      <c r="E844" s="31">
        <v>45149</v>
      </c>
      <c r="F844" s="31">
        <v>45253</v>
      </c>
      <c r="G844" t="s">
        <v>4545</v>
      </c>
    </row>
    <row r="845" spans="1:7" x14ac:dyDescent="0.25">
      <c r="A845" s="154" t="s">
        <v>4516</v>
      </c>
      <c r="B845" t="s">
        <v>125</v>
      </c>
      <c r="C845" t="s">
        <v>126</v>
      </c>
      <c r="D845" s="13">
        <v>5310</v>
      </c>
      <c r="E845" s="31">
        <v>45141</v>
      </c>
      <c r="F845" s="31">
        <v>45253</v>
      </c>
      <c r="G845" t="s">
        <v>4515</v>
      </c>
    </row>
    <row r="846" spans="1:7" x14ac:dyDescent="0.25">
      <c r="A846" s="154" t="s">
        <v>4508</v>
      </c>
      <c r="B846" t="s">
        <v>142</v>
      </c>
      <c r="C846" t="s">
        <v>143</v>
      </c>
      <c r="D846" s="13">
        <v>2269.0909999999999</v>
      </c>
      <c r="E846" s="31">
        <v>45164</v>
      </c>
      <c r="F846" s="31">
        <v>45253</v>
      </c>
      <c r="G846" t="s">
        <v>4507</v>
      </c>
    </row>
    <row r="847" spans="1:7" x14ac:dyDescent="0.25">
      <c r="A847" s="154" t="s">
        <v>4027</v>
      </c>
      <c r="B847" t="s">
        <v>1074</v>
      </c>
      <c r="C847" t="s">
        <v>1075</v>
      </c>
      <c r="D847" s="13">
        <v>2722.6439999999998</v>
      </c>
      <c r="E847" s="31">
        <v>45134</v>
      </c>
      <c r="F847" s="31">
        <v>45253</v>
      </c>
      <c r="G847" t="s">
        <v>4026</v>
      </c>
    </row>
    <row r="848" spans="1:7" x14ac:dyDescent="0.25">
      <c r="A848" s="154" t="s">
        <v>3640</v>
      </c>
      <c r="B848" t="s">
        <v>3347</v>
      </c>
      <c r="C848" t="s">
        <v>3346</v>
      </c>
      <c r="D848" s="13">
        <v>2000</v>
      </c>
      <c r="E848" s="31">
        <v>45197</v>
      </c>
      <c r="F848" s="31">
        <v>45253</v>
      </c>
      <c r="G848" t="s">
        <v>3639</v>
      </c>
    </row>
    <row r="849" spans="1:7" x14ac:dyDescent="0.25">
      <c r="A849" s="154" t="s">
        <v>3486</v>
      </c>
      <c r="B849" t="s">
        <v>844</v>
      </c>
      <c r="C849" t="s">
        <v>474</v>
      </c>
      <c r="D849" s="13">
        <v>1247.1579999999999</v>
      </c>
      <c r="E849" s="31">
        <v>45197</v>
      </c>
      <c r="F849" s="31">
        <v>45253</v>
      </c>
      <c r="G849" t="s">
        <v>3485</v>
      </c>
    </row>
    <row r="850" spans="1:7" x14ac:dyDescent="0.25">
      <c r="A850" s="154" t="s">
        <v>3418</v>
      </c>
      <c r="B850" t="s">
        <v>370</v>
      </c>
      <c r="C850" t="s">
        <v>290</v>
      </c>
      <c r="D850" s="13">
        <v>2534.989</v>
      </c>
      <c r="E850" s="31">
        <v>45168</v>
      </c>
      <c r="F850" s="31">
        <v>45253</v>
      </c>
      <c r="G850" t="s">
        <v>3417</v>
      </c>
    </row>
    <row r="851" spans="1:7" x14ac:dyDescent="0.25">
      <c r="A851" s="154" t="s">
        <v>3399</v>
      </c>
      <c r="B851" t="s">
        <v>382</v>
      </c>
      <c r="C851" t="s">
        <v>381</v>
      </c>
      <c r="D851" s="13">
        <v>1200</v>
      </c>
      <c r="E851" s="31">
        <v>45198</v>
      </c>
      <c r="F851" s="31">
        <v>45253</v>
      </c>
      <c r="G851" t="s">
        <v>3398</v>
      </c>
    </row>
    <row r="852" spans="1:7" x14ac:dyDescent="0.25">
      <c r="A852" s="154" t="s">
        <v>3385</v>
      </c>
      <c r="B852" t="s">
        <v>3347</v>
      </c>
      <c r="C852" t="s">
        <v>3346</v>
      </c>
      <c r="D852" s="13">
        <v>2323.826</v>
      </c>
      <c r="E852" s="31">
        <v>45160</v>
      </c>
      <c r="F852" s="31">
        <v>45253</v>
      </c>
      <c r="G852" t="s">
        <v>3384</v>
      </c>
    </row>
    <row r="853" spans="1:7" x14ac:dyDescent="0.25">
      <c r="A853" s="154" t="s">
        <v>6043</v>
      </c>
      <c r="B853" t="s">
        <v>284</v>
      </c>
      <c r="C853" t="s">
        <v>128</v>
      </c>
      <c r="D853" s="13">
        <v>890</v>
      </c>
      <c r="E853" s="31">
        <v>45135</v>
      </c>
      <c r="F853" s="31">
        <v>45254</v>
      </c>
      <c r="G853" t="s">
        <v>6042</v>
      </c>
    </row>
    <row r="854" spans="1:7" x14ac:dyDescent="0.25">
      <c r="A854" s="154" t="s">
        <v>5181</v>
      </c>
      <c r="B854" t="s">
        <v>367</v>
      </c>
      <c r="C854" t="s">
        <v>366</v>
      </c>
      <c r="D854" s="13">
        <v>1000</v>
      </c>
      <c r="E854" s="31">
        <v>45199</v>
      </c>
      <c r="F854" s="31">
        <v>45254</v>
      </c>
      <c r="G854" t="s">
        <v>5180</v>
      </c>
    </row>
    <row r="855" spans="1:7" x14ac:dyDescent="0.25">
      <c r="A855" s="154" t="s">
        <v>4494</v>
      </c>
      <c r="B855" t="s">
        <v>804</v>
      </c>
      <c r="C855" t="s">
        <v>114</v>
      </c>
      <c r="D855" s="13">
        <v>2136.0259999999998</v>
      </c>
      <c r="E855" s="31">
        <v>45161</v>
      </c>
      <c r="F855" s="31">
        <v>45254</v>
      </c>
      <c r="G855" t="s">
        <v>4493</v>
      </c>
    </row>
    <row r="856" spans="1:7" x14ac:dyDescent="0.25">
      <c r="A856" s="154" t="s">
        <v>4227</v>
      </c>
      <c r="B856" t="s">
        <v>171</v>
      </c>
      <c r="C856" t="s">
        <v>172</v>
      </c>
      <c r="D856" s="13">
        <v>1500</v>
      </c>
      <c r="E856" s="31">
        <v>45098</v>
      </c>
      <c r="F856" s="31">
        <v>45254</v>
      </c>
      <c r="G856" t="s">
        <v>4141</v>
      </c>
    </row>
    <row r="857" spans="1:7" x14ac:dyDescent="0.25">
      <c r="A857" s="154" t="s">
        <v>4153</v>
      </c>
      <c r="B857" t="s">
        <v>579</v>
      </c>
      <c r="C857" t="s">
        <v>578</v>
      </c>
      <c r="D857" s="13">
        <v>2621.357</v>
      </c>
      <c r="E857" s="31">
        <v>45133</v>
      </c>
      <c r="F857" s="31">
        <v>45254</v>
      </c>
      <c r="G857" t="s">
        <v>4152</v>
      </c>
    </row>
    <row r="858" spans="1:7" x14ac:dyDescent="0.25">
      <c r="A858" s="154" t="s">
        <v>3699</v>
      </c>
      <c r="B858" t="s">
        <v>803</v>
      </c>
      <c r="C858" t="s">
        <v>802</v>
      </c>
      <c r="D858" s="13">
        <v>4025.27</v>
      </c>
      <c r="E858" s="31">
        <v>45180</v>
      </c>
      <c r="F858" s="31">
        <v>45254</v>
      </c>
      <c r="G858" t="s">
        <v>3698</v>
      </c>
    </row>
    <row r="859" spans="1:7" x14ac:dyDescent="0.25">
      <c r="A859" s="154" t="s">
        <v>3658</v>
      </c>
      <c r="B859" t="s">
        <v>730</v>
      </c>
      <c r="C859" t="s">
        <v>401</v>
      </c>
      <c r="D859" s="13">
        <v>2387.7199999999998</v>
      </c>
      <c r="E859" s="31">
        <v>45197</v>
      </c>
      <c r="F859" s="31">
        <v>45254</v>
      </c>
      <c r="G859" t="s">
        <v>3657</v>
      </c>
    </row>
    <row r="860" spans="1:7" x14ac:dyDescent="0.25">
      <c r="A860" s="154" t="s">
        <v>3059</v>
      </c>
      <c r="B860" t="s">
        <v>2892</v>
      </c>
      <c r="C860" t="s">
        <v>2891</v>
      </c>
      <c r="D860" s="13">
        <v>851.53399999999999</v>
      </c>
      <c r="E860" s="31">
        <v>45168</v>
      </c>
      <c r="F860" s="31">
        <v>45254</v>
      </c>
      <c r="G860" t="s">
        <v>3058</v>
      </c>
    </row>
    <row r="861" spans="1:7" x14ac:dyDescent="0.25">
      <c r="A861" s="154" t="s">
        <v>5978</v>
      </c>
      <c r="B861" t="s">
        <v>112</v>
      </c>
      <c r="C861" t="s">
        <v>113</v>
      </c>
      <c r="D861" s="13">
        <v>1010.833</v>
      </c>
      <c r="E861" s="31">
        <v>45138</v>
      </c>
      <c r="F861" s="31">
        <v>45255</v>
      </c>
      <c r="G861" t="s">
        <v>5398</v>
      </c>
    </row>
    <row r="862" spans="1:7" x14ac:dyDescent="0.25">
      <c r="A862" s="154" t="s">
        <v>5921</v>
      </c>
      <c r="B862" t="s">
        <v>5241</v>
      </c>
      <c r="C862" t="s">
        <v>5185</v>
      </c>
      <c r="D862" s="13">
        <v>10702.403</v>
      </c>
      <c r="E862" s="31">
        <v>45104</v>
      </c>
      <c r="F862" s="31">
        <v>45255</v>
      </c>
      <c r="G862" t="s">
        <v>5597</v>
      </c>
    </row>
    <row r="863" spans="1:7" x14ac:dyDescent="0.25">
      <c r="A863" s="154" t="s">
        <v>5779</v>
      </c>
      <c r="B863" t="s">
        <v>466</v>
      </c>
      <c r="C863" t="s">
        <v>140</v>
      </c>
      <c r="D863" s="13">
        <v>1335.68</v>
      </c>
      <c r="E863" s="31">
        <v>45202</v>
      </c>
      <c r="F863" s="31">
        <v>45255</v>
      </c>
      <c r="G863" t="s">
        <v>5778</v>
      </c>
    </row>
    <row r="864" spans="1:7" x14ac:dyDescent="0.25">
      <c r="A864" s="154" t="s">
        <v>5652</v>
      </c>
      <c r="B864" t="s">
        <v>5651</v>
      </c>
      <c r="C864" t="s">
        <v>5650</v>
      </c>
      <c r="D864" s="13">
        <v>19086.133000000002</v>
      </c>
      <c r="E864" s="31">
        <v>45099</v>
      </c>
      <c r="F864" s="31">
        <v>45255</v>
      </c>
      <c r="G864" t="s">
        <v>5649</v>
      </c>
    </row>
    <row r="865" spans="1:7" x14ac:dyDescent="0.25">
      <c r="A865" s="154" t="s">
        <v>5510</v>
      </c>
      <c r="B865" t="s">
        <v>951</v>
      </c>
      <c r="C865" t="s">
        <v>950</v>
      </c>
      <c r="D865" s="13">
        <v>500</v>
      </c>
      <c r="E865" s="31">
        <v>45159</v>
      </c>
      <c r="F865" s="31">
        <v>45255</v>
      </c>
      <c r="G865" t="s">
        <v>4943</v>
      </c>
    </row>
    <row r="866" spans="1:7" x14ac:dyDescent="0.25">
      <c r="A866" s="154" t="s">
        <v>5468</v>
      </c>
      <c r="B866" t="s">
        <v>917</v>
      </c>
      <c r="C866" t="s">
        <v>916</v>
      </c>
      <c r="D866" s="13">
        <v>1626.85</v>
      </c>
      <c r="E866" s="31">
        <v>45154</v>
      </c>
      <c r="F866" s="31">
        <v>45255</v>
      </c>
      <c r="G866" t="s">
        <v>5467</v>
      </c>
    </row>
    <row r="867" spans="1:7" x14ac:dyDescent="0.25">
      <c r="A867" s="154" t="s">
        <v>5403</v>
      </c>
      <c r="B867" t="s">
        <v>373</v>
      </c>
      <c r="C867" t="s">
        <v>243</v>
      </c>
      <c r="D867" s="13">
        <v>7500</v>
      </c>
      <c r="E867" s="31">
        <v>45198</v>
      </c>
      <c r="F867" s="31">
        <v>45255</v>
      </c>
      <c r="G867" t="s">
        <v>5402</v>
      </c>
    </row>
    <row r="868" spans="1:7" x14ac:dyDescent="0.25">
      <c r="A868" s="154" t="s">
        <v>5349</v>
      </c>
      <c r="B868" t="s">
        <v>738</v>
      </c>
      <c r="C868" t="s">
        <v>737</v>
      </c>
      <c r="D868" s="13">
        <v>2514.35</v>
      </c>
      <c r="E868" s="31">
        <v>45167</v>
      </c>
      <c r="F868" s="31">
        <v>45255</v>
      </c>
      <c r="G868" t="s">
        <v>5347</v>
      </c>
    </row>
    <row r="869" spans="1:7" x14ac:dyDescent="0.25">
      <c r="A869" s="154" t="s">
        <v>5249</v>
      </c>
      <c r="B869" t="s">
        <v>5248</v>
      </c>
      <c r="C869" t="s">
        <v>5247</v>
      </c>
      <c r="D869" s="13">
        <v>924.63300000000004</v>
      </c>
      <c r="E869" s="31">
        <v>45168</v>
      </c>
      <c r="F869" s="31">
        <v>45255</v>
      </c>
      <c r="G869" t="s">
        <v>5246</v>
      </c>
    </row>
    <row r="870" spans="1:7" x14ac:dyDescent="0.25">
      <c r="A870" s="154" t="s">
        <v>5050</v>
      </c>
      <c r="B870" t="s">
        <v>660</v>
      </c>
      <c r="C870" t="s">
        <v>582</v>
      </c>
      <c r="D870" s="13">
        <v>3137.76</v>
      </c>
      <c r="E870" s="31">
        <v>45190</v>
      </c>
      <c r="F870" s="31">
        <v>45255</v>
      </c>
      <c r="G870" t="s">
        <v>5049</v>
      </c>
    </row>
    <row r="871" spans="1:7" x14ac:dyDescent="0.25">
      <c r="A871" s="154" t="s">
        <v>4929</v>
      </c>
      <c r="B871" t="s">
        <v>338</v>
      </c>
      <c r="C871" t="s">
        <v>166</v>
      </c>
      <c r="D871" s="13">
        <v>1425.3430000000001</v>
      </c>
      <c r="E871" s="31">
        <v>45168</v>
      </c>
      <c r="F871" s="31">
        <v>45255</v>
      </c>
      <c r="G871" t="s">
        <v>4928</v>
      </c>
    </row>
    <row r="872" spans="1:7" x14ac:dyDescent="0.25">
      <c r="A872" s="154" t="s">
        <v>4875</v>
      </c>
      <c r="B872" t="s">
        <v>134</v>
      </c>
      <c r="C872" t="s">
        <v>135</v>
      </c>
      <c r="D872" s="13">
        <v>5012.4009999999998</v>
      </c>
      <c r="E872" s="31">
        <v>45182</v>
      </c>
      <c r="F872" s="31">
        <v>45255</v>
      </c>
      <c r="G872" t="s">
        <v>4874</v>
      </c>
    </row>
    <row r="873" spans="1:7" x14ac:dyDescent="0.25">
      <c r="A873" s="154" t="s">
        <v>4829</v>
      </c>
      <c r="B873" t="s">
        <v>119</v>
      </c>
      <c r="C873" t="s">
        <v>120</v>
      </c>
      <c r="D873" s="13">
        <v>2000</v>
      </c>
      <c r="E873" s="31">
        <v>45154</v>
      </c>
      <c r="F873" s="31">
        <v>45255</v>
      </c>
      <c r="G873" t="s">
        <v>4828</v>
      </c>
    </row>
    <row r="874" spans="1:7" x14ac:dyDescent="0.25">
      <c r="A874" s="154" t="s">
        <v>4813</v>
      </c>
      <c r="B874" t="s">
        <v>748</v>
      </c>
      <c r="C874" t="s">
        <v>749</v>
      </c>
      <c r="D874" s="13">
        <v>2200</v>
      </c>
      <c r="E874" s="31">
        <v>45138</v>
      </c>
      <c r="F874" s="31">
        <v>45255</v>
      </c>
      <c r="G874" t="s">
        <v>4812</v>
      </c>
    </row>
    <row r="875" spans="1:7" x14ac:dyDescent="0.25">
      <c r="A875" s="154" t="s">
        <v>4616</v>
      </c>
      <c r="B875" t="s">
        <v>136</v>
      </c>
      <c r="C875" t="s">
        <v>137</v>
      </c>
      <c r="D875" s="13">
        <v>900</v>
      </c>
      <c r="E875" s="31">
        <v>45174</v>
      </c>
      <c r="F875" s="31">
        <v>45255</v>
      </c>
      <c r="G875" t="s">
        <v>4615</v>
      </c>
    </row>
    <row r="876" spans="1:7" x14ac:dyDescent="0.25">
      <c r="A876" s="154" t="s">
        <v>4534</v>
      </c>
      <c r="B876" t="s">
        <v>240</v>
      </c>
      <c r="C876" t="s">
        <v>179</v>
      </c>
      <c r="D876" s="13">
        <v>2108.2139999999999</v>
      </c>
      <c r="E876" s="31">
        <v>45164</v>
      </c>
      <c r="F876" s="31">
        <v>45255</v>
      </c>
      <c r="G876" t="s">
        <v>4533</v>
      </c>
    </row>
    <row r="877" spans="1:7" x14ac:dyDescent="0.25">
      <c r="A877" s="154" t="s">
        <v>4490</v>
      </c>
      <c r="B877" t="s">
        <v>1045</v>
      </c>
      <c r="C877" t="s">
        <v>1046</v>
      </c>
      <c r="D877" s="13">
        <v>2000</v>
      </c>
      <c r="E877" s="31">
        <v>45150</v>
      </c>
      <c r="F877" s="31">
        <v>45255</v>
      </c>
      <c r="G877" t="s">
        <v>4489</v>
      </c>
    </row>
    <row r="878" spans="1:7" x14ac:dyDescent="0.25">
      <c r="A878" s="154" t="s">
        <v>4254</v>
      </c>
      <c r="B878" t="s">
        <v>4253</v>
      </c>
      <c r="C878" t="s">
        <v>4252</v>
      </c>
      <c r="D878" s="13">
        <v>3171.4870000000001</v>
      </c>
      <c r="E878" s="31">
        <v>45127</v>
      </c>
      <c r="F878" s="31">
        <v>45255</v>
      </c>
      <c r="G878" t="s">
        <v>4251</v>
      </c>
    </row>
    <row r="879" spans="1:7" x14ac:dyDescent="0.25">
      <c r="A879" s="154" t="s">
        <v>4209</v>
      </c>
      <c r="B879" t="s">
        <v>289</v>
      </c>
      <c r="C879" t="s">
        <v>291</v>
      </c>
      <c r="D879" s="13">
        <v>1886.559</v>
      </c>
      <c r="E879" s="31">
        <v>45099</v>
      </c>
      <c r="F879" s="31">
        <v>45255</v>
      </c>
      <c r="G879" t="s">
        <v>4208</v>
      </c>
    </row>
    <row r="880" spans="1:7" x14ac:dyDescent="0.25">
      <c r="A880" s="154" t="s">
        <v>3943</v>
      </c>
      <c r="B880" t="s">
        <v>302</v>
      </c>
      <c r="C880" t="s">
        <v>301</v>
      </c>
      <c r="D880" s="13">
        <v>1191.3510000000001</v>
      </c>
      <c r="E880" s="31">
        <v>45138</v>
      </c>
      <c r="F880" s="31">
        <v>45255</v>
      </c>
      <c r="G880" t="s">
        <v>3942</v>
      </c>
    </row>
    <row r="881" spans="1:7" x14ac:dyDescent="0.25">
      <c r="A881" s="154" t="s">
        <v>3870</v>
      </c>
      <c r="B881" t="s">
        <v>681</v>
      </c>
      <c r="C881" t="s">
        <v>680</v>
      </c>
      <c r="D881" s="13">
        <v>1000</v>
      </c>
      <c r="E881" s="31">
        <v>45129</v>
      </c>
      <c r="F881" s="31">
        <v>45255</v>
      </c>
      <c r="G881" t="s">
        <v>3869</v>
      </c>
    </row>
    <row r="882" spans="1:7" x14ac:dyDescent="0.25">
      <c r="A882" s="154" t="s">
        <v>3746</v>
      </c>
      <c r="B882" t="s">
        <v>3745</v>
      </c>
      <c r="C882" t="s">
        <v>3744</v>
      </c>
      <c r="D882" s="13">
        <v>2200</v>
      </c>
      <c r="E882" s="31">
        <v>45188</v>
      </c>
      <c r="F882" s="31">
        <v>45255</v>
      </c>
      <c r="G882" t="s">
        <v>3743</v>
      </c>
    </row>
    <row r="883" spans="1:7" x14ac:dyDescent="0.25">
      <c r="A883" s="154" t="s">
        <v>3652</v>
      </c>
      <c r="B883" t="s">
        <v>3343</v>
      </c>
      <c r="C883" t="s">
        <v>3342</v>
      </c>
      <c r="D883" s="13">
        <v>4000</v>
      </c>
      <c r="E883" s="31">
        <v>45188</v>
      </c>
      <c r="F883" s="31">
        <v>45255</v>
      </c>
      <c r="G883" t="s">
        <v>3651</v>
      </c>
    </row>
    <row r="884" spans="1:7" x14ac:dyDescent="0.25">
      <c r="A884" s="154" t="s">
        <v>3563</v>
      </c>
      <c r="B884" t="s">
        <v>3562</v>
      </c>
      <c r="C884" t="s">
        <v>762</v>
      </c>
      <c r="D884" s="13">
        <v>1800</v>
      </c>
      <c r="E884" s="31">
        <v>45204</v>
      </c>
      <c r="F884" s="31">
        <v>45255</v>
      </c>
      <c r="G884" t="s">
        <v>3561</v>
      </c>
    </row>
    <row r="885" spans="1:7" x14ac:dyDescent="0.25">
      <c r="A885" s="154" t="s">
        <v>3471</v>
      </c>
      <c r="B885" t="s">
        <v>729</v>
      </c>
      <c r="C885" t="s">
        <v>287</v>
      </c>
      <c r="D885" s="13">
        <v>950</v>
      </c>
      <c r="E885" s="31">
        <v>45140</v>
      </c>
      <c r="F885" s="31">
        <v>45255</v>
      </c>
      <c r="G885" t="s">
        <v>3470</v>
      </c>
    </row>
    <row r="886" spans="1:7" x14ac:dyDescent="0.25">
      <c r="A886" s="154" t="s">
        <v>3445</v>
      </c>
      <c r="B886" t="s">
        <v>729</v>
      </c>
      <c r="C886" t="s">
        <v>287</v>
      </c>
      <c r="D886" s="13">
        <v>843.78800000000001</v>
      </c>
      <c r="E886" s="31">
        <v>45140</v>
      </c>
      <c r="F886" s="31">
        <v>45255</v>
      </c>
      <c r="G886" t="s">
        <v>3444</v>
      </c>
    </row>
    <row r="887" spans="1:7" x14ac:dyDescent="0.25">
      <c r="A887" s="154" t="s">
        <v>3277</v>
      </c>
      <c r="B887" t="s">
        <v>3276</v>
      </c>
      <c r="C887" t="s">
        <v>266</v>
      </c>
      <c r="D887" s="13">
        <v>4210</v>
      </c>
      <c r="E887" s="31">
        <v>45162</v>
      </c>
      <c r="F887" s="31">
        <v>45255</v>
      </c>
      <c r="G887" t="s">
        <v>3275</v>
      </c>
    </row>
    <row r="888" spans="1:7" x14ac:dyDescent="0.25">
      <c r="A888" s="154" t="s">
        <v>3271</v>
      </c>
      <c r="B888" t="s">
        <v>96</v>
      </c>
      <c r="C888" t="s">
        <v>97</v>
      </c>
      <c r="D888" s="13">
        <v>1583.646</v>
      </c>
      <c r="E888" s="31">
        <v>45156</v>
      </c>
      <c r="F888" s="31">
        <v>45255</v>
      </c>
      <c r="G888" t="s">
        <v>3270</v>
      </c>
    </row>
    <row r="889" spans="1:7" x14ac:dyDescent="0.25">
      <c r="A889" s="154" t="s">
        <v>2975</v>
      </c>
      <c r="B889" t="s">
        <v>823</v>
      </c>
      <c r="C889" t="s">
        <v>822</v>
      </c>
      <c r="D889" s="13">
        <v>227.32</v>
      </c>
      <c r="E889" s="31">
        <v>45192</v>
      </c>
      <c r="F889" s="31">
        <v>45255</v>
      </c>
      <c r="G889" t="s">
        <v>2974</v>
      </c>
    </row>
    <row r="890" spans="1:7" x14ac:dyDescent="0.25">
      <c r="A890" s="154" t="s">
        <v>2901</v>
      </c>
      <c r="B890" t="s">
        <v>108</v>
      </c>
      <c r="C890" t="s">
        <v>109</v>
      </c>
      <c r="D890" s="13">
        <v>1945</v>
      </c>
      <c r="E890" s="31">
        <v>45162</v>
      </c>
      <c r="F890" s="31">
        <v>45255</v>
      </c>
      <c r="G890" t="s">
        <v>2900</v>
      </c>
    </row>
    <row r="891" spans="1:7" x14ac:dyDescent="0.25">
      <c r="A891" s="154" t="s">
        <v>6035</v>
      </c>
      <c r="B891" t="s">
        <v>284</v>
      </c>
      <c r="C891" t="s">
        <v>128</v>
      </c>
      <c r="D891" s="13">
        <v>885</v>
      </c>
      <c r="E891" s="31">
        <v>45135</v>
      </c>
      <c r="F891" s="31">
        <v>45256</v>
      </c>
      <c r="G891" t="s">
        <v>6034</v>
      </c>
    </row>
    <row r="892" spans="1:7" x14ac:dyDescent="0.25">
      <c r="A892" s="154" t="s">
        <v>2993</v>
      </c>
      <c r="B892" t="s">
        <v>648</v>
      </c>
      <c r="C892" t="s">
        <v>647</v>
      </c>
      <c r="D892" s="13">
        <v>2000</v>
      </c>
      <c r="E892" s="31">
        <v>45190</v>
      </c>
      <c r="F892" s="31">
        <v>45256</v>
      </c>
      <c r="G892" t="s">
        <v>2992</v>
      </c>
    </row>
    <row r="893" spans="1:7" x14ac:dyDescent="0.25">
      <c r="A893" s="154" t="s">
        <v>2861</v>
      </c>
      <c r="B893" t="s">
        <v>175</v>
      </c>
      <c r="C893" t="s">
        <v>176</v>
      </c>
      <c r="D893" s="13">
        <v>6208.0339999999997</v>
      </c>
      <c r="E893" s="31">
        <v>45152</v>
      </c>
      <c r="F893" s="31">
        <v>45256</v>
      </c>
      <c r="G893" t="s">
        <v>2860</v>
      </c>
    </row>
    <row r="894" spans="1:7" x14ac:dyDescent="0.25">
      <c r="A894" s="154" t="s">
        <v>5766</v>
      </c>
      <c r="B894" t="s">
        <v>5139</v>
      </c>
      <c r="C894" t="s">
        <v>676</v>
      </c>
      <c r="D894" s="13">
        <v>1436.3209999999999</v>
      </c>
      <c r="E894" s="31">
        <v>45188</v>
      </c>
      <c r="F894" s="31">
        <v>45257</v>
      </c>
      <c r="G894" t="s">
        <v>5765</v>
      </c>
    </row>
    <row r="895" spans="1:7" x14ac:dyDescent="0.25">
      <c r="A895" s="154" t="s">
        <v>4270</v>
      </c>
      <c r="B895" t="s">
        <v>541</v>
      </c>
      <c r="C895" t="s">
        <v>540</v>
      </c>
      <c r="D895" s="13">
        <v>4150</v>
      </c>
      <c r="E895" s="31">
        <v>45146</v>
      </c>
      <c r="F895" s="31">
        <v>45257</v>
      </c>
      <c r="G895" t="s">
        <v>4269</v>
      </c>
    </row>
    <row r="896" spans="1:7" x14ac:dyDescent="0.25">
      <c r="A896" s="154" t="s">
        <v>4240</v>
      </c>
      <c r="B896" t="s">
        <v>184</v>
      </c>
      <c r="C896" t="s">
        <v>185</v>
      </c>
      <c r="D896" s="13">
        <v>3719.0709999999999</v>
      </c>
      <c r="E896" s="31">
        <v>45107</v>
      </c>
      <c r="F896" s="31">
        <v>45257</v>
      </c>
      <c r="G896" t="s">
        <v>4239</v>
      </c>
    </row>
    <row r="897" spans="1:7" x14ac:dyDescent="0.25">
      <c r="A897" s="154" t="s">
        <v>4144</v>
      </c>
      <c r="B897" t="s">
        <v>171</v>
      </c>
      <c r="C897" t="s">
        <v>172</v>
      </c>
      <c r="D897" s="13">
        <v>1500</v>
      </c>
      <c r="E897" s="31">
        <v>45098</v>
      </c>
      <c r="F897" s="31">
        <v>45257</v>
      </c>
      <c r="G897" t="s">
        <v>4141</v>
      </c>
    </row>
    <row r="898" spans="1:7" x14ac:dyDescent="0.25">
      <c r="A898" s="154" t="s">
        <v>3978</v>
      </c>
      <c r="B898" t="s">
        <v>138</v>
      </c>
      <c r="C898" t="s">
        <v>139</v>
      </c>
      <c r="D898" s="13">
        <v>12024.905000000001</v>
      </c>
      <c r="E898" s="31">
        <v>45098</v>
      </c>
      <c r="F898" s="31">
        <v>45257</v>
      </c>
      <c r="G898" t="s">
        <v>3977</v>
      </c>
    </row>
    <row r="899" spans="1:7" x14ac:dyDescent="0.25">
      <c r="A899" s="154" t="s">
        <v>3599</v>
      </c>
      <c r="B899" t="s">
        <v>843</v>
      </c>
      <c r="C899" t="s">
        <v>842</v>
      </c>
      <c r="D899" s="13">
        <v>6538.6319999999996</v>
      </c>
      <c r="E899" s="31">
        <v>45188</v>
      </c>
      <c r="F899" s="31">
        <v>45257</v>
      </c>
      <c r="G899" t="s">
        <v>3598</v>
      </c>
    </row>
    <row r="900" spans="1:7" x14ac:dyDescent="0.25">
      <c r="A900" s="154" t="s">
        <v>3297</v>
      </c>
      <c r="B900" t="s">
        <v>1223</v>
      </c>
      <c r="C900" t="s">
        <v>988</v>
      </c>
      <c r="D900" s="13">
        <v>2024.7270000000001</v>
      </c>
      <c r="E900" s="31">
        <v>45180</v>
      </c>
      <c r="F900" s="31">
        <v>45257</v>
      </c>
      <c r="G900" t="s">
        <v>3296</v>
      </c>
    </row>
    <row r="901" spans="1:7" x14ac:dyDescent="0.25">
      <c r="A901" s="154" t="s">
        <v>5905</v>
      </c>
      <c r="B901" t="s">
        <v>5900</v>
      </c>
      <c r="C901" t="s">
        <v>569</v>
      </c>
      <c r="D901" s="13">
        <v>23221.526000000002</v>
      </c>
      <c r="E901" s="31">
        <v>45136</v>
      </c>
      <c r="F901" s="31">
        <v>45258</v>
      </c>
      <c r="G901" t="s">
        <v>5904</v>
      </c>
    </row>
    <row r="902" spans="1:7" x14ac:dyDescent="0.25">
      <c r="A902" s="154" t="s">
        <v>5116</v>
      </c>
      <c r="B902" t="s">
        <v>1102</v>
      </c>
      <c r="C902" t="s">
        <v>1103</v>
      </c>
      <c r="D902" s="13">
        <v>1200</v>
      </c>
      <c r="E902" s="31">
        <v>45189</v>
      </c>
      <c r="F902" s="31">
        <v>45258</v>
      </c>
      <c r="G902" t="s">
        <v>5115</v>
      </c>
    </row>
    <row r="903" spans="1:7" x14ac:dyDescent="0.25">
      <c r="A903" s="154" t="s">
        <v>5006</v>
      </c>
      <c r="B903" t="s">
        <v>487</v>
      </c>
      <c r="C903" t="s">
        <v>486</v>
      </c>
      <c r="D903" s="13">
        <v>1900.1569999999999</v>
      </c>
      <c r="E903" s="31">
        <v>45191</v>
      </c>
      <c r="F903" s="31">
        <v>45258</v>
      </c>
      <c r="G903" t="s">
        <v>4963</v>
      </c>
    </row>
    <row r="904" spans="1:7" x14ac:dyDescent="0.25">
      <c r="A904" s="154" t="s">
        <v>4112</v>
      </c>
      <c r="B904" t="s">
        <v>860</v>
      </c>
      <c r="C904" t="s">
        <v>859</v>
      </c>
      <c r="D904" s="13">
        <v>9732.9680000000008</v>
      </c>
      <c r="E904" s="31">
        <v>45161</v>
      </c>
      <c r="F904" s="31">
        <v>45258</v>
      </c>
      <c r="G904" t="s">
        <v>3678</v>
      </c>
    </row>
    <row r="905" spans="1:7" x14ac:dyDescent="0.25">
      <c r="A905" s="154" t="s">
        <v>4018</v>
      </c>
      <c r="B905" t="s">
        <v>432</v>
      </c>
      <c r="C905" t="s">
        <v>431</v>
      </c>
      <c r="D905" s="13">
        <v>2500</v>
      </c>
      <c r="E905" s="31">
        <v>45119</v>
      </c>
      <c r="F905" s="31">
        <v>45258</v>
      </c>
      <c r="G905" t="s">
        <v>4017</v>
      </c>
    </row>
    <row r="906" spans="1:7" x14ac:dyDescent="0.25">
      <c r="A906" s="154" t="s">
        <v>3397</v>
      </c>
      <c r="B906" t="s">
        <v>625</v>
      </c>
      <c r="C906" t="s">
        <v>624</v>
      </c>
      <c r="D906" s="13">
        <v>620.27099999999996</v>
      </c>
      <c r="E906" s="31">
        <v>45160</v>
      </c>
      <c r="F906" s="31">
        <v>45258</v>
      </c>
      <c r="G906" t="s">
        <v>3396</v>
      </c>
    </row>
    <row r="907" spans="1:7" x14ac:dyDescent="0.25">
      <c r="A907" s="154" t="s">
        <v>4964</v>
      </c>
      <c r="B907" t="s">
        <v>487</v>
      </c>
      <c r="C907" t="s">
        <v>486</v>
      </c>
      <c r="D907" s="13">
        <v>1900.1569999999999</v>
      </c>
      <c r="E907" s="31">
        <v>45191</v>
      </c>
      <c r="F907" s="31">
        <v>45259</v>
      </c>
      <c r="G907" t="s">
        <v>4963</v>
      </c>
    </row>
    <row r="908" spans="1:7" x14ac:dyDescent="0.25">
      <c r="A908" s="154" t="s">
        <v>4729</v>
      </c>
      <c r="B908" t="s">
        <v>430</v>
      </c>
      <c r="C908" t="s">
        <v>429</v>
      </c>
      <c r="D908" s="13">
        <v>2100.8290000000002</v>
      </c>
      <c r="E908" s="31">
        <v>45163</v>
      </c>
      <c r="F908" s="31">
        <v>45259</v>
      </c>
      <c r="G908" t="s">
        <v>4728</v>
      </c>
    </row>
    <row r="909" spans="1:7" x14ac:dyDescent="0.25">
      <c r="A909" s="154" t="s">
        <v>4352</v>
      </c>
      <c r="B909" t="s">
        <v>169</v>
      </c>
      <c r="C909" t="s">
        <v>170</v>
      </c>
      <c r="D909" s="13">
        <v>4250</v>
      </c>
      <c r="E909" s="31">
        <v>45149</v>
      </c>
      <c r="F909" s="31">
        <v>45259</v>
      </c>
      <c r="G909" t="s">
        <v>4351</v>
      </c>
    </row>
    <row r="910" spans="1:7" x14ac:dyDescent="0.25">
      <c r="A910" s="154" t="s">
        <v>4226</v>
      </c>
      <c r="B910" t="s">
        <v>3925</v>
      </c>
      <c r="C910" t="s">
        <v>3924</v>
      </c>
      <c r="D910" s="13">
        <v>5500</v>
      </c>
      <c r="E910" s="31">
        <v>45169</v>
      </c>
      <c r="F910" s="31">
        <v>45259</v>
      </c>
      <c r="G910" t="s">
        <v>4225</v>
      </c>
    </row>
    <row r="911" spans="1:7" x14ac:dyDescent="0.25">
      <c r="A911" s="154" t="s">
        <v>4006</v>
      </c>
      <c r="B911" t="s">
        <v>852</v>
      </c>
      <c r="C911" t="s">
        <v>894</v>
      </c>
      <c r="D911" s="13">
        <v>1085.855</v>
      </c>
      <c r="E911" s="31">
        <v>45166</v>
      </c>
      <c r="F911" s="31">
        <v>45259</v>
      </c>
      <c r="G911" t="s">
        <v>4005</v>
      </c>
    </row>
    <row r="912" spans="1:7" x14ac:dyDescent="0.25">
      <c r="A912" s="154" t="s">
        <v>3888</v>
      </c>
      <c r="B912" t="s">
        <v>681</v>
      </c>
      <c r="C912" t="s">
        <v>680</v>
      </c>
      <c r="D912" s="13">
        <v>1184.5070000000001</v>
      </c>
      <c r="E912" s="31">
        <v>45192</v>
      </c>
      <c r="F912" s="31">
        <v>45259</v>
      </c>
      <c r="G912" t="s">
        <v>3887</v>
      </c>
    </row>
    <row r="913" spans="1:7" x14ac:dyDescent="0.25">
      <c r="A913" s="154" t="s">
        <v>3361</v>
      </c>
      <c r="B913" t="s">
        <v>700</v>
      </c>
      <c r="C913" t="s">
        <v>699</v>
      </c>
      <c r="D913" s="13">
        <v>3652.5239999999999</v>
      </c>
      <c r="E913" s="31">
        <v>45152</v>
      </c>
      <c r="F913" s="31">
        <v>45259</v>
      </c>
      <c r="G913" t="s">
        <v>3290</v>
      </c>
    </row>
    <row r="914" spans="1:7" x14ac:dyDescent="0.25">
      <c r="A914" s="154" t="s">
        <v>3253</v>
      </c>
      <c r="B914" t="s">
        <v>606</v>
      </c>
      <c r="C914" t="s">
        <v>605</v>
      </c>
      <c r="D914" s="13">
        <v>9627.3040000000001</v>
      </c>
      <c r="E914" s="31">
        <v>45203</v>
      </c>
      <c r="F914" s="31">
        <v>45259</v>
      </c>
      <c r="G914" t="s">
        <v>3146</v>
      </c>
    </row>
    <row r="915" spans="1:7" x14ac:dyDescent="0.25">
      <c r="A915" s="154" t="s">
        <v>3232</v>
      </c>
      <c r="B915" t="s">
        <v>925</v>
      </c>
      <c r="C915" t="s">
        <v>924</v>
      </c>
      <c r="D915" s="13">
        <v>2400</v>
      </c>
      <c r="E915" s="31">
        <v>45204</v>
      </c>
      <c r="F915" s="31">
        <v>45259</v>
      </c>
      <c r="G915" t="s">
        <v>3231</v>
      </c>
    </row>
    <row r="916" spans="1:7" x14ac:dyDescent="0.25">
      <c r="A916" s="154" t="s">
        <v>3091</v>
      </c>
      <c r="B916" t="s">
        <v>958</v>
      </c>
      <c r="C916" t="s">
        <v>957</v>
      </c>
      <c r="D916" s="13">
        <v>897.14099999999996</v>
      </c>
      <c r="E916" s="31">
        <v>45198</v>
      </c>
      <c r="F916" s="31">
        <v>45259</v>
      </c>
      <c r="G916" t="s">
        <v>3090</v>
      </c>
    </row>
    <row r="917" spans="1:7" x14ac:dyDescent="0.25">
      <c r="A917" s="154" t="s">
        <v>3020</v>
      </c>
      <c r="B917" t="s">
        <v>634</v>
      </c>
      <c r="C917" t="s">
        <v>633</v>
      </c>
      <c r="D917" s="13">
        <v>583.43399999999997</v>
      </c>
      <c r="E917" s="31">
        <v>45197</v>
      </c>
      <c r="F917" s="31">
        <v>45259</v>
      </c>
      <c r="G917" t="s">
        <v>3019</v>
      </c>
    </row>
    <row r="918" spans="1:7" x14ac:dyDescent="0.25">
      <c r="A918" s="154" t="s">
        <v>6193</v>
      </c>
      <c r="B918" t="s">
        <v>598</v>
      </c>
      <c r="C918" t="s">
        <v>599</v>
      </c>
      <c r="D918" s="13">
        <v>1298.6220000000001</v>
      </c>
      <c r="E918" s="31">
        <v>45134</v>
      </c>
      <c r="F918" s="31">
        <v>45260</v>
      </c>
      <c r="G918" t="s">
        <v>6192</v>
      </c>
    </row>
    <row r="919" spans="1:7" x14ac:dyDescent="0.25">
      <c r="A919" s="154" t="s">
        <v>6157</v>
      </c>
      <c r="B919" t="s">
        <v>1038</v>
      </c>
      <c r="C919" t="s">
        <v>1039</v>
      </c>
      <c r="D919" s="13">
        <v>6664.9089999999997</v>
      </c>
      <c r="E919" s="31">
        <v>45119</v>
      </c>
      <c r="F919" s="31">
        <v>45260</v>
      </c>
      <c r="G919" t="s">
        <v>4974</v>
      </c>
    </row>
    <row r="920" spans="1:7" x14ac:dyDescent="0.25">
      <c r="A920" s="154" t="s">
        <v>6144</v>
      </c>
      <c r="B920" t="s">
        <v>642</v>
      </c>
      <c r="C920" t="s">
        <v>641</v>
      </c>
      <c r="D920" s="13">
        <v>2029.441</v>
      </c>
      <c r="E920" s="31">
        <v>45167</v>
      </c>
      <c r="F920" s="31">
        <v>45260</v>
      </c>
      <c r="G920" t="s">
        <v>5051</v>
      </c>
    </row>
    <row r="921" spans="1:7" x14ac:dyDescent="0.25">
      <c r="A921" s="154" t="s">
        <v>6064</v>
      </c>
      <c r="B921" t="s">
        <v>492</v>
      </c>
      <c r="C921" t="s">
        <v>189</v>
      </c>
      <c r="D921" s="13">
        <v>4625.6260000000002</v>
      </c>
      <c r="E921" s="31">
        <v>45175</v>
      </c>
      <c r="F921" s="31">
        <v>45260</v>
      </c>
      <c r="G921" t="s">
        <v>6063</v>
      </c>
    </row>
    <row r="922" spans="1:7" x14ac:dyDescent="0.25">
      <c r="A922" s="154" t="s">
        <v>6033</v>
      </c>
      <c r="B922" t="s">
        <v>5774</v>
      </c>
      <c r="C922" t="s">
        <v>5773</v>
      </c>
      <c r="D922" s="13">
        <v>1993.673</v>
      </c>
      <c r="E922" s="31">
        <v>45188</v>
      </c>
      <c r="F922" s="31">
        <v>45260</v>
      </c>
      <c r="G922" t="s">
        <v>6032</v>
      </c>
    </row>
    <row r="923" spans="1:7" x14ac:dyDescent="0.25">
      <c r="A923" s="154" t="s">
        <v>5975</v>
      </c>
      <c r="B923" t="s">
        <v>112</v>
      </c>
      <c r="C923" t="s">
        <v>113</v>
      </c>
      <c r="D923" s="13">
        <v>1010.833</v>
      </c>
      <c r="E923" s="31">
        <v>45138</v>
      </c>
      <c r="F923" s="31">
        <v>45260</v>
      </c>
      <c r="G923" t="s">
        <v>5398</v>
      </c>
    </row>
    <row r="924" spans="1:7" x14ac:dyDescent="0.25">
      <c r="A924" s="154" t="s">
        <v>5937</v>
      </c>
      <c r="B924" t="s">
        <v>657</v>
      </c>
      <c r="C924" t="s">
        <v>656</v>
      </c>
      <c r="D924" s="13">
        <v>4523.7910000000002</v>
      </c>
      <c r="E924" s="31">
        <v>45155</v>
      </c>
      <c r="F924" s="31">
        <v>45260</v>
      </c>
      <c r="G924" t="s">
        <v>5936</v>
      </c>
    </row>
    <row r="925" spans="1:7" x14ac:dyDescent="0.25">
      <c r="A925" s="154" t="s">
        <v>5923</v>
      </c>
      <c r="B925" t="s">
        <v>4948</v>
      </c>
      <c r="C925" t="s">
        <v>4947</v>
      </c>
      <c r="D925" s="13">
        <v>233.19900000000001</v>
      </c>
      <c r="E925" s="31">
        <v>45141</v>
      </c>
      <c r="F925" s="31">
        <v>45260</v>
      </c>
      <c r="G925" t="s">
        <v>5922</v>
      </c>
    </row>
    <row r="926" spans="1:7" x14ac:dyDescent="0.25">
      <c r="A926" s="154" t="s">
        <v>5864</v>
      </c>
      <c r="B926" t="s">
        <v>306</v>
      </c>
      <c r="C926" t="s">
        <v>115</v>
      </c>
      <c r="D926" s="13">
        <v>3198.5219999999999</v>
      </c>
      <c r="E926" s="31">
        <v>45161</v>
      </c>
      <c r="F926" s="31">
        <v>45260</v>
      </c>
      <c r="G926" t="s">
        <v>5863</v>
      </c>
    </row>
    <row r="927" spans="1:7" x14ac:dyDescent="0.25">
      <c r="A927" s="154" t="s">
        <v>5813</v>
      </c>
      <c r="B927" t="s">
        <v>307</v>
      </c>
      <c r="C927" t="s">
        <v>141</v>
      </c>
      <c r="D927" s="13">
        <v>4094.9319999999998</v>
      </c>
      <c r="E927" s="31">
        <v>45184</v>
      </c>
      <c r="F927" s="31">
        <v>45260</v>
      </c>
      <c r="G927" t="s">
        <v>5812</v>
      </c>
    </row>
    <row r="928" spans="1:7" x14ac:dyDescent="0.25">
      <c r="A928" s="154" t="s">
        <v>5801</v>
      </c>
      <c r="B928" t="s">
        <v>5000</v>
      </c>
      <c r="C928" t="s">
        <v>4999</v>
      </c>
      <c r="D928" s="13">
        <v>5147.0429999999997</v>
      </c>
      <c r="E928" s="31">
        <v>45159</v>
      </c>
      <c r="F928" s="31">
        <v>45260</v>
      </c>
      <c r="G928" t="s">
        <v>4998</v>
      </c>
    </row>
    <row r="929" spans="1:7" x14ac:dyDescent="0.25">
      <c r="A929" s="154" t="s">
        <v>5769</v>
      </c>
      <c r="B929" t="s">
        <v>544</v>
      </c>
      <c r="C929" t="s">
        <v>543</v>
      </c>
      <c r="D929" s="13">
        <v>2549.0169999999998</v>
      </c>
      <c r="E929" s="31">
        <v>45159</v>
      </c>
      <c r="F929" s="31">
        <v>45260</v>
      </c>
      <c r="G929" t="s">
        <v>5016</v>
      </c>
    </row>
    <row r="930" spans="1:7" x14ac:dyDescent="0.25">
      <c r="A930" s="154" t="s">
        <v>5768</v>
      </c>
      <c r="B930" t="s">
        <v>789</v>
      </c>
      <c r="C930" t="s">
        <v>788</v>
      </c>
      <c r="D930" s="13">
        <v>918.58799999999997</v>
      </c>
      <c r="E930" s="31">
        <v>45184</v>
      </c>
      <c r="F930" s="31">
        <v>45260</v>
      </c>
      <c r="G930" t="s">
        <v>5767</v>
      </c>
    </row>
    <row r="931" spans="1:7" x14ac:dyDescent="0.25">
      <c r="A931" s="154" t="s">
        <v>5762</v>
      </c>
      <c r="B931" t="s">
        <v>5014</v>
      </c>
      <c r="C931" t="s">
        <v>5013</v>
      </c>
      <c r="D931" s="13">
        <v>947.33900000000006</v>
      </c>
      <c r="E931" s="31">
        <v>45169</v>
      </c>
      <c r="F931" s="31">
        <v>45260</v>
      </c>
      <c r="G931" t="s">
        <v>5012</v>
      </c>
    </row>
    <row r="932" spans="1:7" x14ac:dyDescent="0.25">
      <c r="A932" s="154" t="s">
        <v>5759</v>
      </c>
      <c r="B932" t="s">
        <v>1035</v>
      </c>
      <c r="C932" t="s">
        <v>1036</v>
      </c>
      <c r="D932" s="13">
        <v>850.28200000000004</v>
      </c>
      <c r="E932" s="31">
        <v>45169</v>
      </c>
      <c r="F932" s="31">
        <v>45260</v>
      </c>
      <c r="G932" t="s">
        <v>5041</v>
      </c>
    </row>
    <row r="933" spans="1:7" x14ac:dyDescent="0.25">
      <c r="A933" s="154" t="s">
        <v>5750</v>
      </c>
      <c r="B933" t="s">
        <v>1001</v>
      </c>
      <c r="C933" t="s">
        <v>1002</v>
      </c>
      <c r="D933" s="13">
        <v>6190.7690000000002</v>
      </c>
      <c r="E933" s="31">
        <v>45201</v>
      </c>
      <c r="F933" s="31">
        <v>45260</v>
      </c>
      <c r="G933" t="s">
        <v>5749</v>
      </c>
    </row>
    <row r="934" spans="1:7" x14ac:dyDescent="0.25">
      <c r="A934" s="154" t="s">
        <v>5724</v>
      </c>
      <c r="B934" t="s">
        <v>1067</v>
      </c>
      <c r="C934" t="s">
        <v>1068</v>
      </c>
      <c r="D934" s="13">
        <v>868.92200000000003</v>
      </c>
      <c r="E934" s="31">
        <v>45183</v>
      </c>
      <c r="F934" s="31">
        <v>45260</v>
      </c>
      <c r="G934" t="s">
        <v>5723</v>
      </c>
    </row>
    <row r="935" spans="1:7" x14ac:dyDescent="0.25">
      <c r="A935" s="154" t="s">
        <v>5661</v>
      </c>
      <c r="B935" t="s">
        <v>5325</v>
      </c>
      <c r="C935" t="s">
        <v>5324</v>
      </c>
      <c r="D935" s="13">
        <v>329.95100000000002</v>
      </c>
      <c r="E935" s="31">
        <v>45169</v>
      </c>
      <c r="F935" s="31">
        <v>45260</v>
      </c>
      <c r="G935" t="s">
        <v>5323</v>
      </c>
    </row>
    <row r="936" spans="1:7" x14ac:dyDescent="0.25">
      <c r="A936" s="154" t="s">
        <v>5656</v>
      </c>
      <c r="B936" t="s">
        <v>461</v>
      </c>
      <c r="C936" t="s">
        <v>161</v>
      </c>
      <c r="D936" s="13">
        <v>6474.38</v>
      </c>
      <c r="E936" s="31">
        <v>45154</v>
      </c>
      <c r="F936" s="31">
        <v>45260</v>
      </c>
      <c r="G936" t="s">
        <v>4965</v>
      </c>
    </row>
    <row r="937" spans="1:7" x14ac:dyDescent="0.25">
      <c r="A937" s="154" t="s">
        <v>5641</v>
      </c>
      <c r="B937" t="s">
        <v>482</v>
      </c>
      <c r="C937" t="s">
        <v>107</v>
      </c>
      <c r="D937" s="13">
        <v>4000</v>
      </c>
      <c r="E937" s="31">
        <v>45170</v>
      </c>
      <c r="F937" s="31">
        <v>45260</v>
      </c>
      <c r="G937" t="s">
        <v>5640</v>
      </c>
    </row>
    <row r="938" spans="1:7" x14ac:dyDescent="0.25">
      <c r="A938" s="154" t="s">
        <v>5613</v>
      </c>
      <c r="B938" t="s">
        <v>365</v>
      </c>
      <c r="C938" t="s">
        <v>105</v>
      </c>
      <c r="D938" s="13">
        <v>3002.0250000000001</v>
      </c>
      <c r="E938" s="31">
        <v>45170</v>
      </c>
      <c r="F938" s="31">
        <v>45260</v>
      </c>
      <c r="G938" t="s">
        <v>5341</v>
      </c>
    </row>
    <row r="939" spans="1:7" x14ac:dyDescent="0.25">
      <c r="A939" s="154" t="s">
        <v>5577</v>
      </c>
      <c r="B939" t="s">
        <v>1165</v>
      </c>
      <c r="C939" t="s">
        <v>1166</v>
      </c>
      <c r="D939" s="13">
        <v>2391.5430000000001</v>
      </c>
      <c r="E939" s="31">
        <v>45166</v>
      </c>
      <c r="F939" s="31">
        <v>45260</v>
      </c>
      <c r="G939" t="s">
        <v>5576</v>
      </c>
    </row>
    <row r="940" spans="1:7" x14ac:dyDescent="0.25">
      <c r="A940" s="154" t="s">
        <v>5571</v>
      </c>
      <c r="B940" t="s">
        <v>688</v>
      </c>
      <c r="C940" t="s">
        <v>689</v>
      </c>
      <c r="D940" s="13">
        <v>1118.9739999999999</v>
      </c>
      <c r="E940" s="31">
        <v>45169</v>
      </c>
      <c r="F940" s="31">
        <v>45260</v>
      </c>
      <c r="G940" t="s">
        <v>5570</v>
      </c>
    </row>
    <row r="941" spans="1:7" x14ac:dyDescent="0.25">
      <c r="A941" s="154" t="s">
        <v>5530</v>
      </c>
      <c r="B941" t="s">
        <v>328</v>
      </c>
      <c r="C941" t="s">
        <v>147</v>
      </c>
      <c r="D941" s="13">
        <v>2200</v>
      </c>
      <c r="E941" s="31">
        <v>45180</v>
      </c>
      <c r="F941" s="31">
        <v>45260</v>
      </c>
      <c r="G941" t="s">
        <v>5529</v>
      </c>
    </row>
    <row r="942" spans="1:7" x14ac:dyDescent="0.25">
      <c r="A942" s="154" t="s">
        <v>5524</v>
      </c>
      <c r="B942" t="s">
        <v>542</v>
      </c>
      <c r="C942" t="s">
        <v>200</v>
      </c>
      <c r="D942" s="13">
        <v>1000</v>
      </c>
      <c r="E942" s="31">
        <v>45169</v>
      </c>
      <c r="F942" s="31">
        <v>45260</v>
      </c>
      <c r="G942" t="s">
        <v>5073</v>
      </c>
    </row>
    <row r="943" spans="1:7" x14ac:dyDescent="0.25">
      <c r="A943" s="154" t="s">
        <v>5521</v>
      </c>
      <c r="B943" t="s">
        <v>5520</v>
      </c>
      <c r="C943" t="s">
        <v>5519</v>
      </c>
      <c r="D943" s="13">
        <v>250.44800000000001</v>
      </c>
      <c r="E943" s="31">
        <v>45184</v>
      </c>
      <c r="F943" s="31">
        <v>45260</v>
      </c>
      <c r="G943" t="s">
        <v>5518</v>
      </c>
    </row>
    <row r="944" spans="1:7" x14ac:dyDescent="0.25">
      <c r="A944" s="154" t="s">
        <v>5508</v>
      </c>
      <c r="B944" t="s">
        <v>5507</v>
      </c>
      <c r="C944" t="s">
        <v>701</v>
      </c>
      <c r="D944" s="13">
        <v>584.11199999999997</v>
      </c>
      <c r="E944" s="31">
        <v>45176</v>
      </c>
      <c r="F944" s="31">
        <v>45260</v>
      </c>
      <c r="G944" t="s">
        <v>5506</v>
      </c>
    </row>
    <row r="945" spans="1:7" x14ac:dyDescent="0.25">
      <c r="A945" s="154" t="s">
        <v>5505</v>
      </c>
      <c r="B945" t="s">
        <v>5504</v>
      </c>
      <c r="C945" t="s">
        <v>5503</v>
      </c>
      <c r="D945" s="13">
        <v>3570.538</v>
      </c>
      <c r="E945" s="31">
        <v>45176</v>
      </c>
      <c r="F945" s="31">
        <v>45260</v>
      </c>
      <c r="G945" t="s">
        <v>5502</v>
      </c>
    </row>
    <row r="946" spans="1:7" x14ac:dyDescent="0.25">
      <c r="A946" s="154" t="s">
        <v>5483</v>
      </c>
      <c r="B946" t="s">
        <v>330</v>
      </c>
      <c r="C946" t="s">
        <v>329</v>
      </c>
      <c r="D946" s="13">
        <v>2588.6489999999999</v>
      </c>
      <c r="E946" s="31">
        <v>45154</v>
      </c>
      <c r="F946" s="31">
        <v>45260</v>
      </c>
      <c r="G946" t="s">
        <v>5482</v>
      </c>
    </row>
    <row r="947" spans="1:7" x14ac:dyDescent="0.25">
      <c r="A947" s="154" t="s">
        <v>5473</v>
      </c>
      <c r="B947" t="s">
        <v>5227</v>
      </c>
      <c r="C947" t="s">
        <v>5226</v>
      </c>
      <c r="D947" s="13">
        <v>2288.7089999999998</v>
      </c>
      <c r="E947" s="31">
        <v>45202</v>
      </c>
      <c r="F947" s="31">
        <v>45260</v>
      </c>
      <c r="G947" t="s">
        <v>4956</v>
      </c>
    </row>
    <row r="948" spans="1:7" x14ac:dyDescent="0.25">
      <c r="A948" s="154" t="s">
        <v>5456</v>
      </c>
      <c r="B948" t="s">
        <v>473</v>
      </c>
      <c r="C948" t="s">
        <v>414</v>
      </c>
      <c r="D948" s="13">
        <v>2368.5500000000002</v>
      </c>
      <c r="E948" s="31">
        <v>45202</v>
      </c>
      <c r="F948" s="31">
        <v>45260</v>
      </c>
      <c r="G948" t="s">
        <v>5455</v>
      </c>
    </row>
    <row r="949" spans="1:7" x14ac:dyDescent="0.25">
      <c r="A949" s="154" t="s">
        <v>5443</v>
      </c>
      <c r="B949" t="s">
        <v>393</v>
      </c>
      <c r="C949" t="s">
        <v>159</v>
      </c>
      <c r="D949" s="13">
        <v>12631.27</v>
      </c>
      <c r="E949" s="31">
        <v>45162</v>
      </c>
      <c r="F949" s="31">
        <v>45260</v>
      </c>
      <c r="G949" t="s">
        <v>5442</v>
      </c>
    </row>
    <row r="950" spans="1:7" x14ac:dyDescent="0.25">
      <c r="A950" s="154" t="s">
        <v>5436</v>
      </c>
      <c r="B950" t="s">
        <v>462</v>
      </c>
      <c r="C950" t="s">
        <v>162</v>
      </c>
      <c r="D950" s="13">
        <v>33106.849000000002</v>
      </c>
      <c r="E950" s="31">
        <v>45188</v>
      </c>
      <c r="F950" s="31">
        <v>45260</v>
      </c>
      <c r="G950" t="s">
        <v>5435</v>
      </c>
    </row>
    <row r="951" spans="1:7" x14ac:dyDescent="0.25">
      <c r="A951" s="154" t="s">
        <v>5430</v>
      </c>
      <c r="B951" t="s">
        <v>309</v>
      </c>
      <c r="C951" t="s">
        <v>267</v>
      </c>
      <c r="D951" s="13">
        <v>3417.7260000000001</v>
      </c>
      <c r="E951" s="31">
        <v>45163</v>
      </c>
      <c r="F951" s="31">
        <v>45260</v>
      </c>
      <c r="G951" t="s">
        <v>5429</v>
      </c>
    </row>
    <row r="952" spans="1:7" x14ac:dyDescent="0.25">
      <c r="A952" s="154" t="s">
        <v>5428</v>
      </c>
      <c r="B952" t="s">
        <v>5427</v>
      </c>
      <c r="C952" t="s">
        <v>5426</v>
      </c>
      <c r="D952" s="13">
        <v>8330.3919999999998</v>
      </c>
      <c r="E952" s="31">
        <v>45162</v>
      </c>
      <c r="F952" s="31">
        <v>45260</v>
      </c>
      <c r="G952" t="s">
        <v>5425</v>
      </c>
    </row>
    <row r="953" spans="1:7" x14ac:dyDescent="0.25">
      <c r="A953" s="154" t="s">
        <v>5405</v>
      </c>
      <c r="B953" t="s">
        <v>373</v>
      </c>
      <c r="C953" t="s">
        <v>243</v>
      </c>
      <c r="D953" s="13">
        <v>5000</v>
      </c>
      <c r="E953" s="31">
        <v>45198</v>
      </c>
      <c r="F953" s="31">
        <v>45260</v>
      </c>
      <c r="G953" t="s">
        <v>5404</v>
      </c>
    </row>
    <row r="954" spans="1:7" x14ac:dyDescent="0.25">
      <c r="A954" s="154" t="s">
        <v>5372</v>
      </c>
      <c r="B954" t="s">
        <v>318</v>
      </c>
      <c r="C954" t="s">
        <v>144</v>
      </c>
      <c r="D954" s="13">
        <v>1070.528</v>
      </c>
      <c r="E954" s="31">
        <v>45167</v>
      </c>
      <c r="F954" s="31">
        <v>45260</v>
      </c>
      <c r="G954" t="s">
        <v>5371</v>
      </c>
    </row>
    <row r="955" spans="1:7" x14ac:dyDescent="0.25">
      <c r="A955" s="154" t="s">
        <v>5362</v>
      </c>
      <c r="B955" t="s">
        <v>705</v>
      </c>
      <c r="C955" t="s">
        <v>704</v>
      </c>
      <c r="D955" s="13">
        <v>13712.787</v>
      </c>
      <c r="E955" s="31">
        <v>45198</v>
      </c>
      <c r="F955" s="31">
        <v>45260</v>
      </c>
      <c r="G955" t="s">
        <v>5361</v>
      </c>
    </row>
    <row r="956" spans="1:7" x14ac:dyDescent="0.25">
      <c r="A956" s="154" t="s">
        <v>5358</v>
      </c>
      <c r="B956" t="s">
        <v>502</v>
      </c>
      <c r="C956" t="s">
        <v>501</v>
      </c>
      <c r="D956" s="13">
        <v>2618.8049999999998</v>
      </c>
      <c r="E956" s="31">
        <v>45167</v>
      </c>
      <c r="F956" s="31">
        <v>45260</v>
      </c>
      <c r="G956" t="s">
        <v>5051</v>
      </c>
    </row>
    <row r="957" spans="1:7" x14ac:dyDescent="0.25">
      <c r="A957" s="154" t="s">
        <v>5353</v>
      </c>
      <c r="B957" t="s">
        <v>1151</v>
      </c>
      <c r="C957" t="s">
        <v>1152</v>
      </c>
      <c r="D957" s="13">
        <v>1990.348</v>
      </c>
      <c r="E957" s="31">
        <v>45167</v>
      </c>
      <c r="F957" s="31">
        <v>45260</v>
      </c>
      <c r="G957" t="s">
        <v>5307</v>
      </c>
    </row>
    <row r="958" spans="1:7" x14ac:dyDescent="0.25">
      <c r="A958" s="154" t="s">
        <v>5348</v>
      </c>
      <c r="B958" t="s">
        <v>738</v>
      </c>
      <c r="C958" t="s">
        <v>737</v>
      </c>
      <c r="D958" s="13">
        <v>2514.35</v>
      </c>
      <c r="E958" s="31">
        <v>45167</v>
      </c>
      <c r="F958" s="31">
        <v>45260</v>
      </c>
      <c r="G958" t="s">
        <v>5347</v>
      </c>
    </row>
    <row r="959" spans="1:7" x14ac:dyDescent="0.25">
      <c r="A959" s="154" t="s">
        <v>5336</v>
      </c>
      <c r="B959" t="s">
        <v>374</v>
      </c>
      <c r="C959" t="s">
        <v>339</v>
      </c>
      <c r="D959" s="13">
        <v>1236.1469999999999</v>
      </c>
      <c r="E959" s="31">
        <v>45198</v>
      </c>
      <c r="F959" s="31">
        <v>45260</v>
      </c>
      <c r="G959" t="s">
        <v>5321</v>
      </c>
    </row>
    <row r="960" spans="1:7" x14ac:dyDescent="0.25">
      <c r="A960" s="154" t="s">
        <v>5330</v>
      </c>
      <c r="B960" t="s">
        <v>5329</v>
      </c>
      <c r="C960" t="s">
        <v>5328</v>
      </c>
      <c r="D960" s="13">
        <v>2727.692</v>
      </c>
      <c r="E960" s="31">
        <v>45198</v>
      </c>
      <c r="F960" s="31">
        <v>45260</v>
      </c>
      <c r="G960" t="s">
        <v>5327</v>
      </c>
    </row>
    <row r="961" spans="1:7" x14ac:dyDescent="0.25">
      <c r="A961" s="154" t="s">
        <v>5306</v>
      </c>
      <c r="B961" t="s">
        <v>643</v>
      </c>
      <c r="C961" t="s">
        <v>183</v>
      </c>
      <c r="D961" s="13">
        <v>258.40899999999999</v>
      </c>
      <c r="E961" s="31">
        <v>45195</v>
      </c>
      <c r="F961" s="31">
        <v>45260</v>
      </c>
      <c r="G961" t="s">
        <v>5305</v>
      </c>
    </row>
    <row r="962" spans="1:7" x14ac:dyDescent="0.25">
      <c r="A962" s="154" t="s">
        <v>5298</v>
      </c>
      <c r="B962" t="s">
        <v>367</v>
      </c>
      <c r="C962" t="s">
        <v>366</v>
      </c>
      <c r="D962" s="13">
        <v>1000</v>
      </c>
      <c r="E962" s="31">
        <v>45199</v>
      </c>
      <c r="F962" s="31">
        <v>45260</v>
      </c>
      <c r="G962" t="s">
        <v>5297</v>
      </c>
    </row>
    <row r="963" spans="1:7" x14ac:dyDescent="0.25">
      <c r="A963" s="154" t="s">
        <v>5286</v>
      </c>
      <c r="B963" t="s">
        <v>1024</v>
      </c>
      <c r="C963" t="s">
        <v>1025</v>
      </c>
      <c r="D963" s="13">
        <v>10237.888999999999</v>
      </c>
      <c r="E963" s="31">
        <v>45197</v>
      </c>
      <c r="F963" s="31">
        <v>45260</v>
      </c>
      <c r="G963" t="s">
        <v>5280</v>
      </c>
    </row>
    <row r="964" spans="1:7" x14ac:dyDescent="0.25">
      <c r="A964" s="154" t="s">
        <v>5276</v>
      </c>
      <c r="B964" t="s">
        <v>1010</v>
      </c>
      <c r="C964" t="s">
        <v>1011</v>
      </c>
      <c r="D964" s="13">
        <v>5479.6040000000003</v>
      </c>
      <c r="E964" s="31">
        <v>45197</v>
      </c>
      <c r="F964" s="31">
        <v>45260</v>
      </c>
      <c r="G964" t="s">
        <v>5275</v>
      </c>
    </row>
    <row r="965" spans="1:7" x14ac:dyDescent="0.25">
      <c r="A965" s="154" t="s">
        <v>5256</v>
      </c>
      <c r="B965" t="s">
        <v>837</v>
      </c>
      <c r="C965" t="s">
        <v>836</v>
      </c>
      <c r="D965" s="13">
        <v>1449.7750000000001</v>
      </c>
      <c r="E965" s="31">
        <v>45168</v>
      </c>
      <c r="F965" s="31">
        <v>45260</v>
      </c>
      <c r="G965" t="s">
        <v>5105</v>
      </c>
    </row>
    <row r="966" spans="1:7" x14ac:dyDescent="0.25">
      <c r="A966" s="154" t="s">
        <v>5239</v>
      </c>
      <c r="B966" t="s">
        <v>626</v>
      </c>
      <c r="C966" t="s">
        <v>500</v>
      </c>
      <c r="D966" s="13">
        <v>2721.3220000000001</v>
      </c>
      <c r="E966" s="31">
        <v>45168</v>
      </c>
      <c r="F966" s="31">
        <v>45260</v>
      </c>
      <c r="G966" t="s">
        <v>5238</v>
      </c>
    </row>
    <row r="967" spans="1:7" x14ac:dyDescent="0.25">
      <c r="A967" s="154" t="s">
        <v>5210</v>
      </c>
      <c r="B967" t="s">
        <v>5209</v>
      </c>
      <c r="C967" t="s">
        <v>5208</v>
      </c>
      <c r="D967" s="13">
        <v>1000</v>
      </c>
      <c r="E967" s="31">
        <v>45188</v>
      </c>
      <c r="F967" s="31">
        <v>45260</v>
      </c>
      <c r="G967" t="s">
        <v>5207</v>
      </c>
    </row>
    <row r="968" spans="1:7" x14ac:dyDescent="0.25">
      <c r="A968" s="154" t="s">
        <v>5191</v>
      </c>
      <c r="B968" t="s">
        <v>568</v>
      </c>
      <c r="C968" t="s">
        <v>548</v>
      </c>
      <c r="D968" s="13">
        <v>991.702</v>
      </c>
      <c r="E968" s="31">
        <v>45197</v>
      </c>
      <c r="F968" s="31">
        <v>45260</v>
      </c>
      <c r="G968" t="s">
        <v>5190</v>
      </c>
    </row>
    <row r="969" spans="1:7" x14ac:dyDescent="0.25">
      <c r="A969" s="154" t="s">
        <v>5179</v>
      </c>
      <c r="B969" t="s">
        <v>952</v>
      </c>
      <c r="C969" t="s">
        <v>828</v>
      </c>
      <c r="D969" s="13">
        <v>5357.9049999999997</v>
      </c>
      <c r="E969" s="31">
        <v>45197</v>
      </c>
      <c r="F969" s="31">
        <v>45260</v>
      </c>
      <c r="G969" t="s">
        <v>5178</v>
      </c>
    </row>
    <row r="970" spans="1:7" x14ac:dyDescent="0.25">
      <c r="A970" s="154" t="s">
        <v>5167</v>
      </c>
      <c r="B970" t="s">
        <v>618</v>
      </c>
      <c r="C970" t="s">
        <v>617</v>
      </c>
      <c r="D970" s="13">
        <v>4590.5619999999999</v>
      </c>
      <c r="E970" s="31">
        <v>45197</v>
      </c>
      <c r="F970" s="31">
        <v>45260</v>
      </c>
      <c r="G970" t="s">
        <v>5166</v>
      </c>
    </row>
    <row r="971" spans="1:7" x14ac:dyDescent="0.25">
      <c r="A971" s="154" t="s">
        <v>5152</v>
      </c>
      <c r="B971" t="s">
        <v>318</v>
      </c>
      <c r="C971" t="s">
        <v>144</v>
      </c>
      <c r="D971" s="13">
        <v>1000</v>
      </c>
      <c r="E971" s="31">
        <v>45197</v>
      </c>
      <c r="F971" s="31">
        <v>45260</v>
      </c>
      <c r="G971" t="s">
        <v>5151</v>
      </c>
    </row>
    <row r="972" spans="1:7" x14ac:dyDescent="0.25">
      <c r="A972" s="154" t="s">
        <v>5127</v>
      </c>
      <c r="B972" t="s">
        <v>5126</v>
      </c>
      <c r="C972" t="s">
        <v>955</v>
      </c>
      <c r="D972" s="13">
        <v>2456.4349999999999</v>
      </c>
      <c r="E972" s="31">
        <v>45189</v>
      </c>
      <c r="F972" s="31">
        <v>45260</v>
      </c>
      <c r="G972" t="s">
        <v>5125</v>
      </c>
    </row>
    <row r="973" spans="1:7" x14ac:dyDescent="0.25">
      <c r="A973" s="154" t="s">
        <v>5124</v>
      </c>
      <c r="B973" t="s">
        <v>489</v>
      </c>
      <c r="C973" t="s">
        <v>488</v>
      </c>
      <c r="D973" s="13">
        <v>580.21100000000001</v>
      </c>
      <c r="E973" s="31">
        <v>45189</v>
      </c>
      <c r="F973" s="31">
        <v>45260</v>
      </c>
      <c r="G973" t="s">
        <v>5123</v>
      </c>
    </row>
    <row r="974" spans="1:7" x14ac:dyDescent="0.25">
      <c r="A974" s="154" t="s">
        <v>5097</v>
      </c>
      <c r="B974" t="s">
        <v>372</v>
      </c>
      <c r="C974" t="s">
        <v>242</v>
      </c>
      <c r="D974" s="13">
        <v>1897.104</v>
      </c>
      <c r="E974" s="31">
        <v>45195</v>
      </c>
      <c r="F974" s="31">
        <v>45260</v>
      </c>
      <c r="G974" t="s">
        <v>5096</v>
      </c>
    </row>
    <row r="975" spans="1:7" x14ac:dyDescent="0.25">
      <c r="A975" s="154" t="s">
        <v>5086</v>
      </c>
      <c r="B975" t="s">
        <v>241</v>
      </c>
      <c r="C975" t="s">
        <v>129</v>
      </c>
      <c r="D975" s="13">
        <v>8288.9060000000009</v>
      </c>
      <c r="E975" s="31">
        <v>45191</v>
      </c>
      <c r="F975" s="31">
        <v>45260</v>
      </c>
      <c r="G975" t="s">
        <v>5085</v>
      </c>
    </row>
    <row r="976" spans="1:7" x14ac:dyDescent="0.25">
      <c r="A976" s="154" t="s">
        <v>5080</v>
      </c>
      <c r="B976" t="s">
        <v>556</v>
      </c>
      <c r="C976" t="s">
        <v>555</v>
      </c>
      <c r="D976" s="13">
        <v>847.63099999999997</v>
      </c>
      <c r="E976" s="31">
        <v>45191</v>
      </c>
      <c r="F976" s="31">
        <v>45260</v>
      </c>
      <c r="G976" t="s">
        <v>5079</v>
      </c>
    </row>
    <row r="977" spans="1:7" x14ac:dyDescent="0.25">
      <c r="A977" s="154" t="s">
        <v>5077</v>
      </c>
      <c r="B977" t="s">
        <v>1051</v>
      </c>
      <c r="C977" t="s">
        <v>1052</v>
      </c>
      <c r="D977" s="13">
        <v>2288.09</v>
      </c>
      <c r="E977" s="31">
        <v>45194</v>
      </c>
      <c r="F977" s="31">
        <v>45260</v>
      </c>
      <c r="G977" t="s">
        <v>5076</v>
      </c>
    </row>
    <row r="978" spans="1:7" x14ac:dyDescent="0.25">
      <c r="A978" s="154" t="s">
        <v>5068</v>
      </c>
      <c r="B978" t="s">
        <v>1049</v>
      </c>
      <c r="C978" t="s">
        <v>1050</v>
      </c>
      <c r="D978" s="13">
        <v>4040.15</v>
      </c>
      <c r="E978" s="31">
        <v>45204</v>
      </c>
      <c r="F978" s="31">
        <v>45260</v>
      </c>
      <c r="G978" t="s">
        <v>5067</v>
      </c>
    </row>
    <row r="979" spans="1:7" x14ac:dyDescent="0.25">
      <c r="A979" s="154" t="s">
        <v>5066</v>
      </c>
      <c r="B979" t="s">
        <v>4992</v>
      </c>
      <c r="C979" t="s">
        <v>4991</v>
      </c>
      <c r="D979" s="13">
        <v>1300</v>
      </c>
      <c r="E979" s="31">
        <v>45194</v>
      </c>
      <c r="F979" s="31">
        <v>45260</v>
      </c>
      <c r="G979" t="s">
        <v>5065</v>
      </c>
    </row>
    <row r="980" spans="1:7" x14ac:dyDescent="0.25">
      <c r="A980" s="154" t="s">
        <v>5046</v>
      </c>
      <c r="B980" t="s">
        <v>5035</v>
      </c>
      <c r="C980" t="s">
        <v>5034</v>
      </c>
      <c r="D980" s="13">
        <v>8000</v>
      </c>
      <c r="E980" s="31">
        <v>45190</v>
      </c>
      <c r="F980" s="31">
        <v>45260</v>
      </c>
      <c r="G980" t="s">
        <v>5045</v>
      </c>
    </row>
    <row r="981" spans="1:7" x14ac:dyDescent="0.25">
      <c r="A981" s="154" t="s">
        <v>5040</v>
      </c>
      <c r="B981" t="s">
        <v>921</v>
      </c>
      <c r="C981" t="s">
        <v>920</v>
      </c>
      <c r="D981" s="13">
        <v>1895.3679999999999</v>
      </c>
      <c r="E981" s="31">
        <v>45195</v>
      </c>
      <c r="F981" s="31">
        <v>45260</v>
      </c>
      <c r="G981" t="s">
        <v>5039</v>
      </c>
    </row>
    <row r="982" spans="1:7" x14ac:dyDescent="0.25">
      <c r="A982" s="154" t="s">
        <v>5038</v>
      </c>
      <c r="B982" t="s">
        <v>510</v>
      </c>
      <c r="C982" t="s">
        <v>149</v>
      </c>
      <c r="D982" s="13">
        <v>2570.739</v>
      </c>
      <c r="E982" s="31">
        <v>45190</v>
      </c>
      <c r="F982" s="31">
        <v>45260</v>
      </c>
      <c r="G982" t="s">
        <v>5037</v>
      </c>
    </row>
    <row r="983" spans="1:7" x14ac:dyDescent="0.25">
      <c r="A983" s="154" t="s">
        <v>4979</v>
      </c>
      <c r="B983" t="s">
        <v>659</v>
      </c>
      <c r="C983" t="s">
        <v>658</v>
      </c>
      <c r="D983" s="13">
        <v>1560.672</v>
      </c>
      <c r="E983" s="31">
        <v>45191</v>
      </c>
      <c r="F983" s="31">
        <v>45260</v>
      </c>
      <c r="G983" t="s">
        <v>4978</v>
      </c>
    </row>
    <row r="984" spans="1:7" x14ac:dyDescent="0.25">
      <c r="A984" s="154" t="s">
        <v>4969</v>
      </c>
      <c r="B984" t="s">
        <v>481</v>
      </c>
      <c r="C984" t="s">
        <v>467</v>
      </c>
      <c r="D984" s="13">
        <v>1535.654</v>
      </c>
      <c r="E984" s="31">
        <v>45191</v>
      </c>
      <c r="F984" s="31">
        <v>45260</v>
      </c>
      <c r="G984" t="s">
        <v>4968</v>
      </c>
    </row>
    <row r="985" spans="1:7" x14ac:dyDescent="0.25">
      <c r="A985" s="154" t="s">
        <v>4966</v>
      </c>
      <c r="B985" t="s">
        <v>461</v>
      </c>
      <c r="C985" t="s">
        <v>161</v>
      </c>
      <c r="D985" s="13">
        <v>5010.4979999999996</v>
      </c>
      <c r="E985" s="31">
        <v>45191</v>
      </c>
      <c r="F985" s="31">
        <v>45260</v>
      </c>
      <c r="G985" t="s">
        <v>4965</v>
      </c>
    </row>
    <row r="986" spans="1:7" x14ac:dyDescent="0.25">
      <c r="A986" s="154" t="s">
        <v>4957</v>
      </c>
      <c r="B986" t="s">
        <v>949</v>
      </c>
      <c r="C986" t="s">
        <v>948</v>
      </c>
      <c r="D986" s="13">
        <v>1750</v>
      </c>
      <c r="E986" s="31">
        <v>45191</v>
      </c>
      <c r="F986" s="31">
        <v>45260</v>
      </c>
      <c r="G986" t="s">
        <v>4956</v>
      </c>
    </row>
    <row r="987" spans="1:7" x14ac:dyDescent="0.25">
      <c r="A987" s="154" t="s">
        <v>4939</v>
      </c>
      <c r="B987" t="s">
        <v>180</v>
      </c>
      <c r="C987" t="s">
        <v>181</v>
      </c>
      <c r="D987" s="13">
        <v>1528.067</v>
      </c>
      <c r="E987" s="31">
        <v>45182</v>
      </c>
      <c r="F987" s="31">
        <v>45260</v>
      </c>
      <c r="G987" t="s">
        <v>4938</v>
      </c>
    </row>
    <row r="988" spans="1:7" x14ac:dyDescent="0.25">
      <c r="A988" s="154" t="s">
        <v>4937</v>
      </c>
      <c r="B988" t="s">
        <v>530</v>
      </c>
      <c r="C988" t="s">
        <v>529</v>
      </c>
      <c r="D988" s="13">
        <v>510.404</v>
      </c>
      <c r="E988" s="31">
        <v>45191</v>
      </c>
      <c r="F988" s="31">
        <v>45260</v>
      </c>
      <c r="G988" t="s">
        <v>4936</v>
      </c>
    </row>
    <row r="989" spans="1:7" x14ac:dyDescent="0.25">
      <c r="A989" s="154" t="s">
        <v>4917</v>
      </c>
      <c r="B989" t="s">
        <v>4890</v>
      </c>
      <c r="C989" t="s">
        <v>4889</v>
      </c>
      <c r="D989" s="13">
        <v>8603.125</v>
      </c>
      <c r="E989" s="31">
        <v>45191</v>
      </c>
      <c r="F989" s="31">
        <v>45260</v>
      </c>
      <c r="G989" t="s">
        <v>4916</v>
      </c>
    </row>
    <row r="990" spans="1:7" x14ac:dyDescent="0.25">
      <c r="A990" s="154" t="s">
        <v>4909</v>
      </c>
      <c r="B990" t="s">
        <v>357</v>
      </c>
      <c r="C990" t="s">
        <v>356</v>
      </c>
      <c r="D990" s="13">
        <v>820</v>
      </c>
      <c r="E990" s="31">
        <v>45195</v>
      </c>
      <c r="F990" s="31">
        <v>45260</v>
      </c>
      <c r="G990" t="s">
        <v>4908</v>
      </c>
    </row>
    <row r="991" spans="1:7" x14ac:dyDescent="0.25">
      <c r="A991" s="154" t="s">
        <v>4847</v>
      </c>
      <c r="B991" t="s">
        <v>364</v>
      </c>
      <c r="C991" t="s">
        <v>363</v>
      </c>
      <c r="D991" s="13">
        <v>2558.127</v>
      </c>
      <c r="E991" s="31">
        <v>45166</v>
      </c>
      <c r="F991" s="31">
        <v>45260</v>
      </c>
      <c r="G991" t="s">
        <v>4846</v>
      </c>
    </row>
    <row r="992" spans="1:7" x14ac:dyDescent="0.25">
      <c r="A992" s="154" t="s">
        <v>4833</v>
      </c>
      <c r="B992" t="s">
        <v>899</v>
      </c>
      <c r="C992" t="s">
        <v>898</v>
      </c>
      <c r="D992" s="13">
        <v>3000</v>
      </c>
      <c r="E992" s="31">
        <v>45199</v>
      </c>
      <c r="F992" s="31">
        <v>45260</v>
      </c>
      <c r="G992" t="s">
        <v>4832</v>
      </c>
    </row>
    <row r="993" spans="1:7" x14ac:dyDescent="0.25">
      <c r="A993" s="154" t="s">
        <v>4817</v>
      </c>
      <c r="B993" t="s">
        <v>4682</v>
      </c>
      <c r="C993" t="s">
        <v>4681</v>
      </c>
      <c r="D993" s="13">
        <v>2620.3180000000002</v>
      </c>
      <c r="E993" s="31">
        <v>45176</v>
      </c>
      <c r="F993" s="31">
        <v>45260</v>
      </c>
      <c r="G993" t="s">
        <v>4816</v>
      </c>
    </row>
    <row r="994" spans="1:7" x14ac:dyDescent="0.25">
      <c r="A994" s="154" t="s">
        <v>4809</v>
      </c>
      <c r="B994" t="s">
        <v>125</v>
      </c>
      <c r="C994" t="s">
        <v>126</v>
      </c>
      <c r="D994" s="13">
        <v>5310</v>
      </c>
      <c r="E994" s="31">
        <v>45141</v>
      </c>
      <c r="F994" s="31">
        <v>45260</v>
      </c>
      <c r="G994" t="s">
        <v>4808</v>
      </c>
    </row>
    <row r="995" spans="1:7" x14ac:dyDescent="0.25">
      <c r="A995" s="154" t="s">
        <v>4797</v>
      </c>
      <c r="B995" t="s">
        <v>4682</v>
      </c>
      <c r="C995" t="s">
        <v>4681</v>
      </c>
      <c r="D995" s="13">
        <v>3750</v>
      </c>
      <c r="E995" s="31">
        <v>45205</v>
      </c>
      <c r="F995" s="31">
        <v>45260</v>
      </c>
      <c r="G995" t="s">
        <v>4796</v>
      </c>
    </row>
    <row r="996" spans="1:7" x14ac:dyDescent="0.25">
      <c r="A996" s="154" t="s">
        <v>4769</v>
      </c>
      <c r="B996" t="s">
        <v>616</v>
      </c>
      <c r="C996" t="s">
        <v>150</v>
      </c>
      <c r="D996" s="13">
        <v>6965.4049999999997</v>
      </c>
      <c r="E996" s="31">
        <v>45178</v>
      </c>
      <c r="F996" s="31">
        <v>45260</v>
      </c>
      <c r="G996" t="s">
        <v>4768</v>
      </c>
    </row>
    <row r="997" spans="1:7" x14ac:dyDescent="0.25">
      <c r="A997" s="154" t="s">
        <v>4715</v>
      </c>
      <c r="B997" t="s">
        <v>1018</v>
      </c>
      <c r="C997" t="s">
        <v>1019</v>
      </c>
      <c r="D997" s="13">
        <v>822.30799999999999</v>
      </c>
      <c r="E997" s="31">
        <v>45201</v>
      </c>
      <c r="F997" s="31">
        <v>45260</v>
      </c>
      <c r="G997" t="s">
        <v>4714</v>
      </c>
    </row>
    <row r="998" spans="1:7" x14ac:dyDescent="0.25">
      <c r="A998" s="154" t="s">
        <v>4713</v>
      </c>
      <c r="B998" t="s">
        <v>180</v>
      </c>
      <c r="C998" t="s">
        <v>181</v>
      </c>
      <c r="D998" s="13">
        <v>2710.3380000000002</v>
      </c>
      <c r="E998" s="31">
        <v>45146</v>
      </c>
      <c r="F998" s="31">
        <v>45260</v>
      </c>
      <c r="G998" t="s">
        <v>4712</v>
      </c>
    </row>
    <row r="999" spans="1:7" x14ac:dyDescent="0.25">
      <c r="A999" s="154" t="s">
        <v>4677</v>
      </c>
      <c r="B999" t="s">
        <v>342</v>
      </c>
      <c r="C999" t="s">
        <v>167</v>
      </c>
      <c r="D999" s="13">
        <v>4403.9049999999997</v>
      </c>
      <c r="E999" s="31">
        <v>45175</v>
      </c>
      <c r="F999" s="31">
        <v>45260</v>
      </c>
      <c r="G999" t="s">
        <v>4676</v>
      </c>
    </row>
    <row r="1000" spans="1:7" x14ac:dyDescent="0.25">
      <c r="A1000" s="154" t="s">
        <v>4655</v>
      </c>
      <c r="B1000" t="s">
        <v>1005</v>
      </c>
      <c r="C1000" t="s">
        <v>1004</v>
      </c>
      <c r="D1000" s="13">
        <v>2646.0949999999998</v>
      </c>
      <c r="E1000" s="31">
        <v>45181</v>
      </c>
      <c r="F1000" s="31">
        <v>45260</v>
      </c>
      <c r="G1000" t="s">
        <v>4654</v>
      </c>
    </row>
    <row r="1001" spans="1:7" x14ac:dyDescent="0.25">
      <c r="A1001" s="154" t="s">
        <v>4645</v>
      </c>
      <c r="B1001" t="s">
        <v>4644</v>
      </c>
      <c r="C1001" t="s">
        <v>812</v>
      </c>
      <c r="D1001" s="13">
        <v>7500</v>
      </c>
      <c r="E1001" s="31">
        <v>45205</v>
      </c>
      <c r="F1001" s="31">
        <v>45260</v>
      </c>
      <c r="G1001" t="s">
        <v>4643</v>
      </c>
    </row>
    <row r="1002" spans="1:7" x14ac:dyDescent="0.25">
      <c r="A1002" s="154" t="s">
        <v>4626</v>
      </c>
      <c r="B1002" t="s">
        <v>743</v>
      </c>
      <c r="C1002" t="s">
        <v>742</v>
      </c>
      <c r="D1002" s="13">
        <v>739.66099999999994</v>
      </c>
      <c r="E1002" s="31">
        <v>45187</v>
      </c>
      <c r="F1002" s="31">
        <v>45260</v>
      </c>
      <c r="G1002" t="s">
        <v>4625</v>
      </c>
    </row>
    <row r="1003" spans="1:7" x14ac:dyDescent="0.25">
      <c r="A1003" s="154" t="s">
        <v>4610</v>
      </c>
      <c r="B1003" t="s">
        <v>380</v>
      </c>
      <c r="C1003" t="s">
        <v>379</v>
      </c>
      <c r="D1003" s="13">
        <v>3359.3319999999999</v>
      </c>
      <c r="E1003" s="31">
        <v>45160</v>
      </c>
      <c r="F1003" s="31">
        <v>45260</v>
      </c>
      <c r="G1003" t="s">
        <v>4609</v>
      </c>
    </row>
    <row r="1004" spans="1:7" x14ac:dyDescent="0.25">
      <c r="A1004" s="154" t="s">
        <v>4574</v>
      </c>
      <c r="B1004" t="s">
        <v>119</v>
      </c>
      <c r="C1004" t="s">
        <v>120</v>
      </c>
      <c r="D1004" s="13">
        <v>2000</v>
      </c>
      <c r="E1004" s="31">
        <v>45154</v>
      </c>
      <c r="F1004" s="31">
        <v>45260</v>
      </c>
      <c r="G1004" t="s">
        <v>4573</v>
      </c>
    </row>
    <row r="1005" spans="1:7" x14ac:dyDescent="0.25">
      <c r="A1005" s="154" t="s">
        <v>4566</v>
      </c>
      <c r="B1005" t="s">
        <v>460</v>
      </c>
      <c r="C1005" t="s">
        <v>459</v>
      </c>
      <c r="D1005" s="13">
        <v>8464.2289999999994</v>
      </c>
      <c r="E1005" s="31">
        <v>45159</v>
      </c>
      <c r="F1005" s="31">
        <v>45260</v>
      </c>
      <c r="G1005" t="s">
        <v>4565</v>
      </c>
    </row>
    <row r="1006" spans="1:7" x14ac:dyDescent="0.25">
      <c r="A1006" s="154" t="s">
        <v>4558</v>
      </c>
      <c r="B1006" t="s">
        <v>125</v>
      </c>
      <c r="C1006" t="s">
        <v>126</v>
      </c>
      <c r="D1006" s="13">
        <v>5310</v>
      </c>
      <c r="E1006" s="31">
        <v>45141</v>
      </c>
      <c r="F1006" s="31">
        <v>45260</v>
      </c>
      <c r="G1006" t="s">
        <v>4557</v>
      </c>
    </row>
    <row r="1007" spans="1:7" x14ac:dyDescent="0.25">
      <c r="A1007" s="154" t="s">
        <v>4554</v>
      </c>
      <c r="B1007" t="s">
        <v>541</v>
      </c>
      <c r="C1007" t="s">
        <v>540</v>
      </c>
      <c r="D1007" s="13">
        <v>4150</v>
      </c>
      <c r="E1007" s="31">
        <v>45146</v>
      </c>
      <c r="F1007" s="31">
        <v>45260</v>
      </c>
      <c r="G1007" t="s">
        <v>4553</v>
      </c>
    </row>
    <row r="1008" spans="1:7" x14ac:dyDescent="0.25">
      <c r="A1008" s="154" t="s">
        <v>4518</v>
      </c>
      <c r="B1008" t="s">
        <v>168</v>
      </c>
      <c r="C1008" t="s">
        <v>268</v>
      </c>
      <c r="D1008" s="13">
        <v>4960.0360000000001</v>
      </c>
      <c r="E1008" s="31">
        <v>45161</v>
      </c>
      <c r="F1008" s="31">
        <v>45260</v>
      </c>
      <c r="G1008" t="s">
        <v>4517</v>
      </c>
    </row>
    <row r="1009" spans="1:7" x14ac:dyDescent="0.25">
      <c r="A1009" s="154" t="s">
        <v>4510</v>
      </c>
      <c r="B1009" t="s">
        <v>341</v>
      </c>
      <c r="C1009" t="s">
        <v>340</v>
      </c>
      <c r="D1009" s="13">
        <v>7934.2960000000003</v>
      </c>
      <c r="E1009" s="31">
        <v>45164</v>
      </c>
      <c r="F1009" s="31">
        <v>45260</v>
      </c>
      <c r="G1009" t="s">
        <v>4509</v>
      </c>
    </row>
    <row r="1010" spans="1:7" x14ac:dyDescent="0.25">
      <c r="A1010" s="154" t="s">
        <v>4444</v>
      </c>
      <c r="B1010" t="s">
        <v>125</v>
      </c>
      <c r="C1010" t="s">
        <v>126</v>
      </c>
      <c r="D1010" s="13">
        <v>5960</v>
      </c>
      <c r="E1010" s="31">
        <v>45180</v>
      </c>
      <c r="F1010" s="31">
        <v>45260</v>
      </c>
      <c r="G1010" t="s">
        <v>4443</v>
      </c>
    </row>
    <row r="1011" spans="1:7" x14ac:dyDescent="0.25">
      <c r="A1011" s="154" t="s">
        <v>4440</v>
      </c>
      <c r="B1011" t="s">
        <v>4439</v>
      </c>
      <c r="C1011" t="s">
        <v>4438</v>
      </c>
      <c r="D1011" s="13">
        <v>230</v>
      </c>
      <c r="E1011" s="31">
        <v>45177</v>
      </c>
      <c r="F1011" s="31">
        <v>45260</v>
      </c>
      <c r="G1011" t="s">
        <v>4437</v>
      </c>
    </row>
    <row r="1012" spans="1:7" x14ac:dyDescent="0.25">
      <c r="A1012" s="154" t="s">
        <v>4418</v>
      </c>
      <c r="B1012" t="s">
        <v>180</v>
      </c>
      <c r="C1012" t="s">
        <v>181</v>
      </c>
      <c r="D1012" s="13">
        <v>4000</v>
      </c>
      <c r="E1012" s="31">
        <v>45127</v>
      </c>
      <c r="F1012" s="31">
        <v>45260</v>
      </c>
      <c r="G1012" t="s">
        <v>4417</v>
      </c>
    </row>
    <row r="1013" spans="1:7" x14ac:dyDescent="0.25">
      <c r="A1013" s="154" t="s">
        <v>4396</v>
      </c>
      <c r="B1013" t="s">
        <v>130</v>
      </c>
      <c r="C1013" t="s">
        <v>131</v>
      </c>
      <c r="D1013" s="13">
        <v>7368.652</v>
      </c>
      <c r="E1013" s="31">
        <v>45147</v>
      </c>
      <c r="F1013" s="31">
        <v>45260</v>
      </c>
      <c r="G1013" t="s">
        <v>4395</v>
      </c>
    </row>
    <row r="1014" spans="1:7" x14ac:dyDescent="0.25">
      <c r="A1014" s="154" t="s">
        <v>4384</v>
      </c>
      <c r="B1014" t="s">
        <v>193</v>
      </c>
      <c r="C1014" t="s">
        <v>194</v>
      </c>
      <c r="D1014" s="13">
        <v>13157.799000000001</v>
      </c>
      <c r="E1014" s="31">
        <v>45118</v>
      </c>
      <c r="F1014" s="31">
        <v>45260</v>
      </c>
      <c r="G1014" t="s">
        <v>4383</v>
      </c>
    </row>
    <row r="1015" spans="1:7" x14ac:dyDescent="0.25">
      <c r="A1015" s="154" t="s">
        <v>4362</v>
      </c>
      <c r="B1015" t="s">
        <v>164</v>
      </c>
      <c r="C1015" t="s">
        <v>165</v>
      </c>
      <c r="D1015" s="13">
        <v>463.375</v>
      </c>
      <c r="E1015" s="31">
        <v>45117</v>
      </c>
      <c r="F1015" s="31">
        <v>45260</v>
      </c>
      <c r="G1015" t="s">
        <v>4361</v>
      </c>
    </row>
    <row r="1016" spans="1:7" x14ac:dyDescent="0.25">
      <c r="A1016" s="154" t="s">
        <v>4327</v>
      </c>
      <c r="B1016" t="s">
        <v>322</v>
      </c>
      <c r="C1016" t="s">
        <v>321</v>
      </c>
      <c r="D1016" s="13">
        <v>5263.2209999999995</v>
      </c>
      <c r="E1016" s="31">
        <v>45177</v>
      </c>
      <c r="F1016" s="31">
        <v>45260</v>
      </c>
      <c r="G1016" t="s">
        <v>4326</v>
      </c>
    </row>
    <row r="1017" spans="1:7" x14ac:dyDescent="0.25">
      <c r="A1017" s="154" t="s">
        <v>4316</v>
      </c>
      <c r="B1017" t="s">
        <v>4315</v>
      </c>
      <c r="C1017" t="s">
        <v>4314</v>
      </c>
      <c r="D1017" s="13">
        <v>929.02700000000004</v>
      </c>
      <c r="E1017" s="31">
        <v>45148</v>
      </c>
      <c r="F1017" s="31">
        <v>45260</v>
      </c>
      <c r="G1017" t="s">
        <v>4313</v>
      </c>
    </row>
    <row r="1018" spans="1:7" x14ac:dyDescent="0.25">
      <c r="A1018" s="154" t="s">
        <v>4229</v>
      </c>
      <c r="B1018" t="s">
        <v>4190</v>
      </c>
      <c r="C1018" t="s">
        <v>4189</v>
      </c>
      <c r="D1018" s="13">
        <v>5000</v>
      </c>
      <c r="E1018" s="31">
        <v>45169</v>
      </c>
      <c r="F1018" s="31">
        <v>45260</v>
      </c>
      <c r="G1018" t="s">
        <v>4228</v>
      </c>
    </row>
    <row r="1019" spans="1:7" x14ac:dyDescent="0.25">
      <c r="A1019" s="154" t="s">
        <v>4216</v>
      </c>
      <c r="B1019" t="s">
        <v>319</v>
      </c>
      <c r="C1019" t="s">
        <v>314</v>
      </c>
      <c r="D1019" s="13">
        <v>1500</v>
      </c>
      <c r="E1019" s="31">
        <v>45136</v>
      </c>
      <c r="F1019" s="31">
        <v>45260</v>
      </c>
      <c r="G1019" t="s">
        <v>3861</v>
      </c>
    </row>
    <row r="1020" spans="1:7" x14ac:dyDescent="0.25">
      <c r="A1020" s="154" t="s">
        <v>4184</v>
      </c>
      <c r="B1020" t="s">
        <v>695</v>
      </c>
      <c r="C1020" t="s">
        <v>696</v>
      </c>
      <c r="D1020" s="13">
        <v>11331.688</v>
      </c>
      <c r="E1020" s="31">
        <v>45161</v>
      </c>
      <c r="F1020" s="31">
        <v>45260</v>
      </c>
      <c r="G1020" t="s">
        <v>4183</v>
      </c>
    </row>
    <row r="1021" spans="1:7" x14ac:dyDescent="0.25">
      <c r="A1021" s="154" t="s">
        <v>4142</v>
      </c>
      <c r="B1021" t="s">
        <v>171</v>
      </c>
      <c r="C1021" t="s">
        <v>172</v>
      </c>
      <c r="D1021" s="13">
        <v>1796.104</v>
      </c>
      <c r="E1021" s="31">
        <v>45098</v>
      </c>
      <c r="F1021" s="31">
        <v>45260</v>
      </c>
      <c r="G1021" t="s">
        <v>4141</v>
      </c>
    </row>
    <row r="1022" spans="1:7" x14ac:dyDescent="0.25">
      <c r="A1022" s="154" t="s">
        <v>4073</v>
      </c>
      <c r="B1022" t="s">
        <v>623</v>
      </c>
      <c r="C1022" t="s">
        <v>622</v>
      </c>
      <c r="D1022" s="13">
        <v>11284.384</v>
      </c>
      <c r="E1022" s="31">
        <v>45160</v>
      </c>
      <c r="F1022" s="31">
        <v>45260</v>
      </c>
      <c r="G1022" t="s">
        <v>3754</v>
      </c>
    </row>
    <row r="1023" spans="1:7" x14ac:dyDescent="0.25">
      <c r="A1023" s="154" t="s">
        <v>4021</v>
      </c>
      <c r="B1023" t="s">
        <v>494</v>
      </c>
      <c r="C1023" t="s">
        <v>493</v>
      </c>
      <c r="D1023" s="13">
        <v>5317.9430000000002</v>
      </c>
      <c r="E1023" s="31">
        <v>45077</v>
      </c>
      <c r="F1023" s="31">
        <v>45260</v>
      </c>
      <c r="G1023" t="s">
        <v>4020</v>
      </c>
    </row>
    <row r="1024" spans="1:7" x14ac:dyDescent="0.25">
      <c r="A1024" s="154" t="s">
        <v>3995</v>
      </c>
      <c r="B1024" t="s">
        <v>3916</v>
      </c>
      <c r="C1024" t="s">
        <v>3915</v>
      </c>
      <c r="D1024" s="13">
        <v>6322.3760000000002</v>
      </c>
      <c r="E1024" s="31">
        <v>45169</v>
      </c>
      <c r="F1024" s="31">
        <v>45260</v>
      </c>
      <c r="G1024" t="s">
        <v>3914</v>
      </c>
    </row>
    <row r="1025" spans="1:7" x14ac:dyDescent="0.25">
      <c r="A1025" s="154" t="s">
        <v>3993</v>
      </c>
      <c r="B1025" t="s">
        <v>151</v>
      </c>
      <c r="C1025" t="s">
        <v>152</v>
      </c>
      <c r="D1025" s="13">
        <v>2221.3139999999999</v>
      </c>
      <c r="E1025" s="31">
        <v>45163</v>
      </c>
      <c r="F1025" s="31">
        <v>45260</v>
      </c>
      <c r="G1025" t="s">
        <v>3992</v>
      </c>
    </row>
    <row r="1026" spans="1:7" x14ac:dyDescent="0.25">
      <c r="A1026" s="154" t="s">
        <v>3962</v>
      </c>
      <c r="B1026" t="s">
        <v>369</v>
      </c>
      <c r="C1026" t="s">
        <v>368</v>
      </c>
      <c r="D1026" s="13">
        <v>2568.9940000000001</v>
      </c>
      <c r="E1026" s="31">
        <v>45159</v>
      </c>
      <c r="F1026" s="31">
        <v>45260</v>
      </c>
      <c r="G1026" t="s">
        <v>3961</v>
      </c>
    </row>
    <row r="1027" spans="1:7" x14ac:dyDescent="0.25">
      <c r="A1027" s="154" t="s">
        <v>3959</v>
      </c>
      <c r="B1027" t="s">
        <v>1216</v>
      </c>
      <c r="C1027" t="s">
        <v>1215</v>
      </c>
      <c r="D1027" s="13">
        <v>773.78800000000001</v>
      </c>
      <c r="E1027" s="31">
        <v>45202</v>
      </c>
      <c r="F1027" s="31">
        <v>45260</v>
      </c>
      <c r="G1027" t="s">
        <v>3958</v>
      </c>
    </row>
    <row r="1028" spans="1:7" x14ac:dyDescent="0.25">
      <c r="A1028" s="154" t="s">
        <v>3856</v>
      </c>
      <c r="B1028" t="s">
        <v>847</v>
      </c>
      <c r="C1028" t="s">
        <v>886</v>
      </c>
      <c r="D1028" s="13">
        <v>1856.116</v>
      </c>
      <c r="E1028" s="31">
        <v>45146</v>
      </c>
      <c r="F1028" s="31">
        <v>45260</v>
      </c>
      <c r="G1028" t="s">
        <v>3855</v>
      </c>
    </row>
    <row r="1029" spans="1:7" x14ac:dyDescent="0.25">
      <c r="A1029" s="154" t="s">
        <v>3839</v>
      </c>
      <c r="B1029" t="s">
        <v>3838</v>
      </c>
      <c r="C1029" t="s">
        <v>3837</v>
      </c>
      <c r="D1029" s="13">
        <v>995.66</v>
      </c>
      <c r="E1029" s="31">
        <v>45195</v>
      </c>
      <c r="F1029" s="31">
        <v>45260</v>
      </c>
      <c r="G1029" t="s">
        <v>3836</v>
      </c>
    </row>
    <row r="1030" spans="1:7" x14ac:dyDescent="0.25">
      <c r="A1030" s="154" t="s">
        <v>3801</v>
      </c>
      <c r="B1030" t="s">
        <v>862</v>
      </c>
      <c r="C1030" t="s">
        <v>861</v>
      </c>
      <c r="D1030" s="13">
        <v>1706.2470000000001</v>
      </c>
      <c r="E1030" s="31">
        <v>45194</v>
      </c>
      <c r="F1030" s="31">
        <v>45260</v>
      </c>
      <c r="G1030" t="s">
        <v>3800</v>
      </c>
    </row>
    <row r="1031" spans="1:7" x14ac:dyDescent="0.25">
      <c r="A1031" s="154" t="s">
        <v>3768</v>
      </c>
      <c r="B1031" t="s">
        <v>132</v>
      </c>
      <c r="C1031" t="s">
        <v>133</v>
      </c>
      <c r="D1031" s="13">
        <v>3300</v>
      </c>
      <c r="E1031" s="31">
        <v>45198</v>
      </c>
      <c r="F1031" s="31">
        <v>45260</v>
      </c>
      <c r="G1031" t="s">
        <v>3767</v>
      </c>
    </row>
    <row r="1032" spans="1:7" x14ac:dyDescent="0.25">
      <c r="A1032" s="154" t="s">
        <v>3766</v>
      </c>
      <c r="B1032" t="s">
        <v>992</v>
      </c>
      <c r="C1032" t="s">
        <v>991</v>
      </c>
      <c r="D1032" s="13">
        <v>3203.3130000000001</v>
      </c>
      <c r="E1032" s="31">
        <v>45197</v>
      </c>
      <c r="F1032" s="31">
        <v>45260</v>
      </c>
      <c r="G1032" t="s">
        <v>3765</v>
      </c>
    </row>
    <row r="1033" spans="1:7" x14ac:dyDescent="0.25">
      <c r="A1033" s="154" t="s">
        <v>3764</v>
      </c>
      <c r="B1033" t="s">
        <v>803</v>
      </c>
      <c r="C1033" t="s">
        <v>802</v>
      </c>
      <c r="D1033" s="13">
        <v>4025.27</v>
      </c>
      <c r="E1033" s="31">
        <v>45180</v>
      </c>
      <c r="F1033" s="31">
        <v>45260</v>
      </c>
      <c r="G1033" t="s">
        <v>3763</v>
      </c>
    </row>
    <row r="1034" spans="1:7" x14ac:dyDescent="0.25">
      <c r="A1034" s="154" t="s">
        <v>3759</v>
      </c>
      <c r="B1034" t="s">
        <v>674</v>
      </c>
      <c r="C1034" t="s">
        <v>673</v>
      </c>
      <c r="D1034" s="13">
        <v>630</v>
      </c>
      <c r="E1034" s="31">
        <v>45202</v>
      </c>
      <c r="F1034" s="31">
        <v>45260</v>
      </c>
      <c r="G1034" t="s">
        <v>3758</v>
      </c>
    </row>
    <row r="1035" spans="1:7" x14ac:dyDescent="0.25">
      <c r="A1035" s="154" t="s">
        <v>3734</v>
      </c>
      <c r="B1035" t="s">
        <v>3733</v>
      </c>
      <c r="C1035" t="s">
        <v>3732</v>
      </c>
      <c r="D1035" s="13">
        <v>3042.5770000000002</v>
      </c>
      <c r="E1035" s="31">
        <v>45188</v>
      </c>
      <c r="F1035" s="31">
        <v>45260</v>
      </c>
      <c r="G1035" t="s">
        <v>3731</v>
      </c>
    </row>
    <row r="1036" spans="1:7" x14ac:dyDescent="0.25">
      <c r="A1036" s="154" t="s">
        <v>3685</v>
      </c>
      <c r="B1036" t="s">
        <v>3684</v>
      </c>
      <c r="C1036" t="s">
        <v>3683</v>
      </c>
      <c r="D1036" s="13">
        <v>1036.0060000000001</v>
      </c>
      <c r="E1036" s="31">
        <v>45198</v>
      </c>
      <c r="F1036" s="31">
        <v>45260</v>
      </c>
      <c r="G1036" t="s">
        <v>3682</v>
      </c>
    </row>
    <row r="1037" spans="1:7" x14ac:dyDescent="0.25">
      <c r="A1037" s="154" t="s">
        <v>3667</v>
      </c>
      <c r="B1037" t="s">
        <v>432</v>
      </c>
      <c r="C1037" t="s">
        <v>431</v>
      </c>
      <c r="D1037" s="13">
        <v>4400</v>
      </c>
      <c r="E1037" s="31">
        <v>45195</v>
      </c>
      <c r="F1037" s="31">
        <v>45260</v>
      </c>
      <c r="G1037" t="s">
        <v>3666</v>
      </c>
    </row>
    <row r="1038" spans="1:7" x14ac:dyDescent="0.25">
      <c r="A1038" s="154" t="s">
        <v>3638</v>
      </c>
      <c r="B1038" t="s">
        <v>1091</v>
      </c>
      <c r="C1038" t="s">
        <v>1092</v>
      </c>
      <c r="D1038" s="13">
        <v>220.54300000000001</v>
      </c>
      <c r="E1038" s="31">
        <v>45182</v>
      </c>
      <c r="F1038" s="31">
        <v>45260</v>
      </c>
      <c r="G1038" t="s">
        <v>3637</v>
      </c>
    </row>
    <row r="1039" spans="1:7" x14ac:dyDescent="0.25">
      <c r="A1039" s="154" t="s">
        <v>3571</v>
      </c>
      <c r="B1039" t="s">
        <v>3562</v>
      </c>
      <c r="C1039" t="s">
        <v>762</v>
      </c>
      <c r="D1039" s="13">
        <v>1859.5260000000001</v>
      </c>
      <c r="E1039" s="31">
        <v>45204</v>
      </c>
      <c r="F1039" s="31">
        <v>45260</v>
      </c>
      <c r="G1039" t="s">
        <v>3570</v>
      </c>
    </row>
    <row r="1040" spans="1:7" x14ac:dyDescent="0.25">
      <c r="A1040" s="154" t="s">
        <v>3558</v>
      </c>
      <c r="B1040" t="s">
        <v>3557</v>
      </c>
      <c r="C1040" t="s">
        <v>3556</v>
      </c>
      <c r="D1040" s="13">
        <v>2048.4479999999999</v>
      </c>
      <c r="E1040" s="31">
        <v>45204</v>
      </c>
      <c r="F1040" s="31">
        <v>45260</v>
      </c>
      <c r="G1040" t="s">
        <v>3555</v>
      </c>
    </row>
    <row r="1041" spans="1:7" x14ac:dyDescent="0.25">
      <c r="A1041" s="154" t="s">
        <v>3546</v>
      </c>
      <c r="B1041" t="s">
        <v>3405</v>
      </c>
      <c r="C1041" t="s">
        <v>3404</v>
      </c>
      <c r="D1041" s="13">
        <v>7629.1490000000003</v>
      </c>
      <c r="E1041" s="31">
        <v>45204</v>
      </c>
      <c r="F1041" s="31">
        <v>45260</v>
      </c>
      <c r="G1041" t="s">
        <v>3403</v>
      </c>
    </row>
    <row r="1042" spans="1:7" x14ac:dyDescent="0.25">
      <c r="A1042" s="154" t="s">
        <v>3500</v>
      </c>
      <c r="B1042" t="s">
        <v>451</v>
      </c>
      <c r="C1042" t="s">
        <v>239</v>
      </c>
      <c r="D1042" s="13">
        <v>12145.441999999999</v>
      </c>
      <c r="E1042" s="31">
        <v>45188</v>
      </c>
      <c r="F1042" s="31">
        <v>45260</v>
      </c>
      <c r="G1042" t="s">
        <v>3499</v>
      </c>
    </row>
    <row r="1043" spans="1:7" x14ac:dyDescent="0.25">
      <c r="A1043" s="154" t="s">
        <v>3492</v>
      </c>
      <c r="B1043" t="s">
        <v>791</v>
      </c>
      <c r="C1043" t="s">
        <v>790</v>
      </c>
      <c r="D1043" s="13">
        <v>4613.9340000000002</v>
      </c>
      <c r="E1043" s="31">
        <v>45190</v>
      </c>
      <c r="F1043" s="31">
        <v>45260</v>
      </c>
      <c r="G1043" t="s">
        <v>3491</v>
      </c>
    </row>
    <row r="1044" spans="1:7" x14ac:dyDescent="0.25">
      <c r="A1044" s="154" t="s">
        <v>3477</v>
      </c>
      <c r="B1044" t="s">
        <v>197</v>
      </c>
      <c r="C1044" t="s">
        <v>182</v>
      </c>
      <c r="D1044" s="13">
        <v>3960.8429999999998</v>
      </c>
      <c r="E1044" s="31">
        <v>45183</v>
      </c>
      <c r="F1044" s="31">
        <v>45260</v>
      </c>
      <c r="G1044" t="s">
        <v>3476</v>
      </c>
    </row>
    <row r="1045" spans="1:7" x14ac:dyDescent="0.25">
      <c r="A1045" s="154" t="s">
        <v>3469</v>
      </c>
      <c r="B1045" t="s">
        <v>547</v>
      </c>
      <c r="C1045" t="s">
        <v>375</v>
      </c>
      <c r="D1045" s="13">
        <v>555.17100000000005</v>
      </c>
      <c r="E1045" s="31">
        <v>45188</v>
      </c>
      <c r="F1045" s="31">
        <v>45260</v>
      </c>
      <c r="G1045" t="s">
        <v>3468</v>
      </c>
    </row>
    <row r="1046" spans="1:7" x14ac:dyDescent="0.25">
      <c r="A1046" s="154" t="s">
        <v>3451</v>
      </c>
      <c r="B1046" t="s">
        <v>730</v>
      </c>
      <c r="C1046" t="s">
        <v>401</v>
      </c>
      <c r="D1046" s="13">
        <v>2387.7199999999998</v>
      </c>
      <c r="E1046" s="31">
        <v>45197</v>
      </c>
      <c r="F1046" s="31">
        <v>45260</v>
      </c>
      <c r="G1046" t="s">
        <v>3450</v>
      </c>
    </row>
    <row r="1047" spans="1:7" x14ac:dyDescent="0.25">
      <c r="A1047" s="154" t="s">
        <v>3364</v>
      </c>
      <c r="B1047" t="s">
        <v>3363</v>
      </c>
      <c r="C1047" t="s">
        <v>981</v>
      </c>
      <c r="D1047" s="13">
        <v>2857.848</v>
      </c>
      <c r="E1047" s="31">
        <v>45156</v>
      </c>
      <c r="F1047" s="31">
        <v>45260</v>
      </c>
      <c r="G1047" t="s">
        <v>3362</v>
      </c>
    </row>
    <row r="1048" spans="1:7" x14ac:dyDescent="0.25">
      <c r="A1048" s="154" t="s">
        <v>3356</v>
      </c>
      <c r="B1048" t="s">
        <v>754</v>
      </c>
      <c r="C1048" t="s">
        <v>192</v>
      </c>
      <c r="D1048" s="13">
        <v>3347.8449999999998</v>
      </c>
      <c r="E1048" s="31">
        <v>45168</v>
      </c>
      <c r="F1048" s="31">
        <v>45260</v>
      </c>
      <c r="G1048" t="s">
        <v>3355</v>
      </c>
    </row>
    <row r="1049" spans="1:7" x14ac:dyDescent="0.25">
      <c r="A1049" s="154" t="s">
        <v>3255</v>
      </c>
      <c r="B1049" t="s">
        <v>344</v>
      </c>
      <c r="C1049" t="s">
        <v>343</v>
      </c>
      <c r="D1049" s="13">
        <v>7237.7150000000001</v>
      </c>
      <c r="E1049" s="31">
        <v>45188</v>
      </c>
      <c r="F1049" s="31">
        <v>45260</v>
      </c>
      <c r="G1049" t="s">
        <v>3254</v>
      </c>
    </row>
    <row r="1050" spans="1:7" x14ac:dyDescent="0.25">
      <c r="A1050" s="154" t="s">
        <v>3252</v>
      </c>
      <c r="B1050" t="s">
        <v>100</v>
      </c>
      <c r="C1050" t="s">
        <v>101</v>
      </c>
      <c r="D1050" s="13">
        <v>6250</v>
      </c>
      <c r="E1050" s="31">
        <v>45197</v>
      </c>
      <c r="F1050" s="31">
        <v>45260</v>
      </c>
      <c r="G1050" t="s">
        <v>3251</v>
      </c>
    </row>
    <row r="1051" spans="1:7" x14ac:dyDescent="0.25">
      <c r="A1051" s="154" t="s">
        <v>3236</v>
      </c>
      <c r="B1051" t="s">
        <v>919</v>
      </c>
      <c r="C1051" t="s">
        <v>918</v>
      </c>
      <c r="D1051" s="13">
        <v>7115.1120000000001</v>
      </c>
      <c r="E1051" s="31">
        <v>45194</v>
      </c>
      <c r="F1051" s="31">
        <v>45260</v>
      </c>
      <c r="G1051" t="s">
        <v>3235</v>
      </c>
    </row>
    <row r="1052" spans="1:7" x14ac:dyDescent="0.25">
      <c r="A1052" s="154" t="s">
        <v>3226</v>
      </c>
      <c r="B1052" t="s">
        <v>573</v>
      </c>
      <c r="C1052" t="s">
        <v>572</v>
      </c>
      <c r="D1052" s="13">
        <v>3363.4470000000001</v>
      </c>
      <c r="E1052" s="31">
        <v>45174</v>
      </c>
      <c r="F1052" s="31">
        <v>45260</v>
      </c>
      <c r="G1052" t="s">
        <v>3154</v>
      </c>
    </row>
    <row r="1053" spans="1:7" x14ac:dyDescent="0.25">
      <c r="A1053" s="154" t="s">
        <v>3211</v>
      </c>
      <c r="B1053" t="s">
        <v>399</v>
      </c>
      <c r="C1053" t="s">
        <v>398</v>
      </c>
      <c r="D1053" s="13">
        <v>3214.6889999999999</v>
      </c>
      <c r="E1053" s="31">
        <v>45169</v>
      </c>
      <c r="F1053" s="31">
        <v>45260</v>
      </c>
      <c r="G1053" t="s">
        <v>3210</v>
      </c>
    </row>
    <row r="1054" spans="1:7" x14ac:dyDescent="0.25">
      <c r="A1054" s="154" t="s">
        <v>3191</v>
      </c>
      <c r="B1054" t="s">
        <v>3142</v>
      </c>
      <c r="C1054" t="s">
        <v>3141</v>
      </c>
      <c r="D1054" s="13">
        <v>5000</v>
      </c>
      <c r="E1054" s="31">
        <v>45199</v>
      </c>
      <c r="F1054" s="31">
        <v>45260</v>
      </c>
      <c r="G1054" t="s">
        <v>3190</v>
      </c>
    </row>
    <row r="1055" spans="1:7" x14ac:dyDescent="0.25">
      <c r="A1055" s="154" t="s">
        <v>3177</v>
      </c>
      <c r="B1055" t="s">
        <v>514</v>
      </c>
      <c r="C1055" t="s">
        <v>513</v>
      </c>
      <c r="D1055" s="13">
        <v>2350.1790000000001</v>
      </c>
      <c r="E1055" s="31">
        <v>45204</v>
      </c>
      <c r="F1055" s="31">
        <v>45260</v>
      </c>
      <c r="G1055" t="s">
        <v>3176</v>
      </c>
    </row>
    <row r="1056" spans="1:7" x14ac:dyDescent="0.25">
      <c r="A1056" s="154" t="s">
        <v>3147</v>
      </c>
      <c r="B1056" t="s">
        <v>606</v>
      </c>
      <c r="C1056" t="s">
        <v>605</v>
      </c>
      <c r="D1056" s="13">
        <v>3767.4650000000001</v>
      </c>
      <c r="E1056" s="31">
        <v>45203</v>
      </c>
      <c r="F1056" s="31">
        <v>45260</v>
      </c>
      <c r="G1056" t="s">
        <v>3146</v>
      </c>
    </row>
    <row r="1057" spans="1:7" x14ac:dyDescent="0.25">
      <c r="A1057" s="154" t="s">
        <v>3125</v>
      </c>
      <c r="B1057" t="s">
        <v>186</v>
      </c>
      <c r="C1057" t="s">
        <v>187</v>
      </c>
      <c r="D1057" s="13">
        <v>7938.4970000000003</v>
      </c>
      <c r="E1057" s="31">
        <v>45169</v>
      </c>
      <c r="F1057" s="31">
        <v>45260</v>
      </c>
      <c r="G1057" t="s">
        <v>3124</v>
      </c>
    </row>
    <row r="1058" spans="1:7" x14ac:dyDescent="0.25">
      <c r="A1058" s="154" t="s">
        <v>3115</v>
      </c>
      <c r="B1058" t="s">
        <v>645</v>
      </c>
      <c r="C1058" t="s">
        <v>644</v>
      </c>
      <c r="D1058" s="13">
        <v>2386</v>
      </c>
      <c r="E1058" s="31">
        <v>45153</v>
      </c>
      <c r="F1058" s="31">
        <v>45260</v>
      </c>
      <c r="G1058" t="s">
        <v>3114</v>
      </c>
    </row>
    <row r="1059" spans="1:7" x14ac:dyDescent="0.25">
      <c r="A1059" s="154" t="s">
        <v>3081</v>
      </c>
      <c r="B1059" t="s">
        <v>108</v>
      </c>
      <c r="C1059" t="s">
        <v>109</v>
      </c>
      <c r="D1059" s="13">
        <v>2866.5329999999999</v>
      </c>
      <c r="E1059" s="31">
        <v>45138</v>
      </c>
      <c r="F1059" s="31">
        <v>45260</v>
      </c>
      <c r="G1059" t="s">
        <v>3080</v>
      </c>
    </row>
    <row r="1060" spans="1:7" x14ac:dyDescent="0.25">
      <c r="A1060" s="154" t="s">
        <v>3077</v>
      </c>
      <c r="B1060" t="s">
        <v>728</v>
      </c>
      <c r="C1060" t="s">
        <v>727</v>
      </c>
      <c r="D1060" s="13">
        <v>10000</v>
      </c>
      <c r="E1060" s="31">
        <v>45187</v>
      </c>
      <c r="F1060" s="31">
        <v>45260</v>
      </c>
      <c r="G1060" t="s">
        <v>3076</v>
      </c>
    </row>
    <row r="1061" spans="1:7" x14ac:dyDescent="0.25">
      <c r="A1061" s="154" t="s">
        <v>3069</v>
      </c>
      <c r="B1061" t="s">
        <v>1120</v>
      </c>
      <c r="C1061" t="s">
        <v>1121</v>
      </c>
      <c r="D1061" s="13">
        <v>1909.4059999999999</v>
      </c>
      <c r="E1061" s="31">
        <v>45203</v>
      </c>
      <c r="F1061" s="31">
        <v>45260</v>
      </c>
      <c r="G1061" t="s">
        <v>3068</v>
      </c>
    </row>
    <row r="1062" spans="1:7" x14ac:dyDescent="0.25">
      <c r="A1062" s="154" t="s">
        <v>3067</v>
      </c>
      <c r="B1062" t="s">
        <v>3052</v>
      </c>
      <c r="C1062" t="s">
        <v>3051</v>
      </c>
      <c r="D1062" s="13">
        <v>584.74699999999996</v>
      </c>
      <c r="E1062" s="31">
        <v>45203</v>
      </c>
      <c r="F1062" s="31">
        <v>45260</v>
      </c>
      <c r="G1062" t="s">
        <v>3066</v>
      </c>
    </row>
    <row r="1063" spans="1:7" x14ac:dyDescent="0.25">
      <c r="A1063" s="154" t="s">
        <v>3063</v>
      </c>
      <c r="B1063" t="s">
        <v>252</v>
      </c>
      <c r="C1063" t="s">
        <v>251</v>
      </c>
      <c r="D1063" s="13">
        <v>5368.9650000000001</v>
      </c>
      <c r="E1063" s="31">
        <v>45187</v>
      </c>
      <c r="F1063" s="31">
        <v>45260</v>
      </c>
      <c r="G1063" t="s">
        <v>3062</v>
      </c>
    </row>
    <row r="1064" spans="1:7" x14ac:dyDescent="0.25">
      <c r="A1064" s="154" t="s">
        <v>3061</v>
      </c>
      <c r="B1064" t="s">
        <v>286</v>
      </c>
      <c r="C1064" t="s">
        <v>285</v>
      </c>
      <c r="D1064" s="13">
        <v>2696.683</v>
      </c>
      <c r="E1064" s="31">
        <v>45175</v>
      </c>
      <c r="F1064" s="31">
        <v>45260</v>
      </c>
      <c r="G1064" t="s">
        <v>3060</v>
      </c>
    </row>
    <row r="1065" spans="1:7" x14ac:dyDescent="0.25">
      <c r="A1065" s="154" t="s">
        <v>3057</v>
      </c>
      <c r="B1065" t="s">
        <v>518</v>
      </c>
      <c r="C1065" t="s">
        <v>517</v>
      </c>
      <c r="D1065" s="13">
        <v>2205.9780000000001</v>
      </c>
      <c r="E1065" s="31">
        <v>45175</v>
      </c>
      <c r="F1065" s="31">
        <v>45260</v>
      </c>
      <c r="G1065" t="s">
        <v>3056</v>
      </c>
    </row>
    <row r="1066" spans="1:7" x14ac:dyDescent="0.25">
      <c r="A1066" s="154" t="s">
        <v>3010</v>
      </c>
      <c r="B1066" t="s">
        <v>2835</v>
      </c>
      <c r="C1066" t="s">
        <v>2834</v>
      </c>
      <c r="D1066" s="13">
        <v>5000</v>
      </c>
      <c r="E1066" s="31">
        <v>45187</v>
      </c>
      <c r="F1066" s="31">
        <v>45260</v>
      </c>
      <c r="G1066" t="s">
        <v>3009</v>
      </c>
    </row>
    <row r="1067" spans="1:7" x14ac:dyDescent="0.25">
      <c r="A1067" s="154" t="s">
        <v>3002</v>
      </c>
      <c r="B1067" t="s">
        <v>121</v>
      </c>
      <c r="C1067" t="s">
        <v>122</v>
      </c>
      <c r="D1067" s="13">
        <v>851.6</v>
      </c>
      <c r="E1067" s="31">
        <v>45141</v>
      </c>
      <c r="F1067" s="31">
        <v>45260</v>
      </c>
      <c r="G1067" t="s">
        <v>3001</v>
      </c>
    </row>
    <row r="1068" spans="1:7" x14ac:dyDescent="0.25">
      <c r="A1068" s="154" t="s">
        <v>2944</v>
      </c>
      <c r="B1068" t="s">
        <v>2840</v>
      </c>
      <c r="C1068" t="s">
        <v>2839</v>
      </c>
      <c r="D1068" s="13">
        <v>4858.4889999999996</v>
      </c>
      <c r="E1068" s="31">
        <v>45175</v>
      </c>
      <c r="F1068" s="31">
        <v>45260</v>
      </c>
      <c r="G1068" t="s">
        <v>2943</v>
      </c>
    </row>
    <row r="1069" spans="1:7" x14ac:dyDescent="0.25">
      <c r="A1069" s="154" t="s">
        <v>2876</v>
      </c>
      <c r="B1069" t="s">
        <v>155</v>
      </c>
      <c r="C1069" t="s">
        <v>156</v>
      </c>
      <c r="D1069" s="13">
        <v>728.21900000000005</v>
      </c>
      <c r="E1069" s="31">
        <v>45203</v>
      </c>
      <c r="F1069" s="31">
        <v>45260</v>
      </c>
      <c r="G1069" t="s">
        <v>2875</v>
      </c>
    </row>
    <row r="1070" spans="1:7" x14ac:dyDescent="0.25">
      <c r="A1070" s="154" t="s">
        <v>2845</v>
      </c>
      <c r="B1070" t="s">
        <v>2844</v>
      </c>
      <c r="C1070" t="s">
        <v>2843</v>
      </c>
      <c r="D1070" s="13">
        <v>2023.653</v>
      </c>
      <c r="E1070" s="31">
        <v>45183</v>
      </c>
      <c r="F1070" s="31">
        <v>45260</v>
      </c>
      <c r="G1070" t="s">
        <v>2842</v>
      </c>
    </row>
    <row r="1071" spans="1:7" x14ac:dyDescent="0.25">
      <c r="A1071" s="154" t="s">
        <v>6088</v>
      </c>
      <c r="B1071" t="s">
        <v>6087</v>
      </c>
      <c r="C1071" t="s">
        <v>5477</v>
      </c>
      <c r="D1071" s="13">
        <v>4073.7260000000001</v>
      </c>
      <c r="E1071" s="31">
        <v>45188</v>
      </c>
      <c r="F1071" s="31">
        <v>45261</v>
      </c>
      <c r="G1071" t="s">
        <v>6086</v>
      </c>
    </row>
    <row r="1072" spans="1:7" x14ac:dyDescent="0.25">
      <c r="A1072" s="154" t="s">
        <v>4049</v>
      </c>
      <c r="B1072" t="s">
        <v>1074</v>
      </c>
      <c r="C1072" t="s">
        <v>1075</v>
      </c>
      <c r="D1072" s="13">
        <v>3290.0360000000001</v>
      </c>
      <c r="E1072" s="31">
        <v>45162</v>
      </c>
      <c r="F1072" s="31">
        <v>45261</v>
      </c>
      <c r="G1072" t="s">
        <v>4048</v>
      </c>
    </row>
    <row r="1073" spans="1:7" x14ac:dyDescent="0.25">
      <c r="A1073" s="154" t="s">
        <v>3259</v>
      </c>
      <c r="B1073" t="s">
        <v>352</v>
      </c>
      <c r="C1073" t="s">
        <v>351</v>
      </c>
      <c r="D1073" s="13">
        <v>10000</v>
      </c>
      <c r="E1073" s="31">
        <v>45190</v>
      </c>
      <c r="F1073" s="31">
        <v>45261</v>
      </c>
      <c r="G1073" t="s">
        <v>3258</v>
      </c>
    </row>
    <row r="1074" spans="1:7" x14ac:dyDescent="0.25">
      <c r="A1074" s="154" t="s">
        <v>5481</v>
      </c>
      <c r="B1074" t="s">
        <v>464</v>
      </c>
      <c r="C1074" t="s">
        <v>202</v>
      </c>
      <c r="D1074" s="13">
        <v>5000</v>
      </c>
      <c r="E1074" s="31">
        <v>45155</v>
      </c>
      <c r="F1074" s="31">
        <v>45262</v>
      </c>
      <c r="G1074" t="s">
        <v>5480</v>
      </c>
    </row>
    <row r="1075" spans="1:7" x14ac:dyDescent="0.25">
      <c r="A1075" s="154" t="s">
        <v>4749</v>
      </c>
      <c r="B1075" t="s">
        <v>541</v>
      </c>
      <c r="C1075" t="s">
        <v>540</v>
      </c>
      <c r="D1075" s="13">
        <v>4150</v>
      </c>
      <c r="E1075" s="31">
        <v>45146</v>
      </c>
      <c r="F1075" s="31">
        <v>45262</v>
      </c>
      <c r="G1075" t="s">
        <v>4748</v>
      </c>
    </row>
    <row r="1076" spans="1:7" x14ac:dyDescent="0.25">
      <c r="A1076" s="154" t="s">
        <v>4350</v>
      </c>
      <c r="B1076" t="s">
        <v>169</v>
      </c>
      <c r="C1076" t="s">
        <v>170</v>
      </c>
      <c r="D1076" s="13">
        <v>4250</v>
      </c>
      <c r="E1076" s="31">
        <v>45149</v>
      </c>
      <c r="F1076" s="31">
        <v>45262</v>
      </c>
      <c r="G1076" t="s">
        <v>4349</v>
      </c>
    </row>
    <row r="1077" spans="1:7" x14ac:dyDescent="0.25">
      <c r="A1077" s="154" t="s">
        <v>3985</v>
      </c>
      <c r="B1077" t="s">
        <v>3981</v>
      </c>
      <c r="C1077" t="s">
        <v>3980</v>
      </c>
      <c r="D1077" s="13">
        <v>500</v>
      </c>
      <c r="E1077" s="31">
        <v>45164</v>
      </c>
      <c r="F1077" s="31">
        <v>45262</v>
      </c>
      <c r="G1077" t="s">
        <v>3984</v>
      </c>
    </row>
    <row r="1078" spans="1:7" x14ac:dyDescent="0.25">
      <c r="A1078" s="154" t="s">
        <v>3328</v>
      </c>
      <c r="B1078" t="s">
        <v>625</v>
      </c>
      <c r="C1078" t="s">
        <v>624</v>
      </c>
      <c r="D1078" s="13">
        <v>620.27099999999996</v>
      </c>
      <c r="E1078" s="31">
        <v>45160</v>
      </c>
      <c r="F1078" s="31">
        <v>45262</v>
      </c>
      <c r="G1078" t="s">
        <v>3327</v>
      </c>
    </row>
    <row r="1079" spans="1:7" x14ac:dyDescent="0.25">
      <c r="A1079" s="154" t="s">
        <v>5821</v>
      </c>
      <c r="B1079" t="s">
        <v>473</v>
      </c>
      <c r="C1079" t="s">
        <v>414</v>
      </c>
      <c r="D1079" s="13">
        <v>1500</v>
      </c>
      <c r="E1079" s="31">
        <v>45202</v>
      </c>
      <c r="F1079" s="31">
        <v>45263</v>
      </c>
      <c r="G1079" t="s">
        <v>5820</v>
      </c>
    </row>
    <row r="1080" spans="1:7" x14ac:dyDescent="0.25">
      <c r="A1080" s="154" t="s">
        <v>4823</v>
      </c>
      <c r="B1080" t="s">
        <v>558</v>
      </c>
      <c r="C1080" t="s">
        <v>557</v>
      </c>
      <c r="D1080" s="13">
        <v>1000</v>
      </c>
      <c r="E1080" s="31">
        <v>45199</v>
      </c>
      <c r="F1080" s="31">
        <v>45263</v>
      </c>
      <c r="G1080" t="s">
        <v>4822</v>
      </c>
    </row>
    <row r="1081" spans="1:7" x14ac:dyDescent="0.25">
      <c r="A1081" s="154" t="s">
        <v>3049</v>
      </c>
      <c r="B1081" t="s">
        <v>724</v>
      </c>
      <c r="C1081" t="s">
        <v>723</v>
      </c>
      <c r="D1081" s="13">
        <v>4687.0119999999997</v>
      </c>
      <c r="E1081" s="31">
        <v>45173</v>
      </c>
      <c r="F1081" s="31">
        <v>45263</v>
      </c>
      <c r="G1081" t="s">
        <v>2959</v>
      </c>
    </row>
    <row r="1082" spans="1:7" x14ac:dyDescent="0.25">
      <c r="A1082" s="154" t="s">
        <v>5706</v>
      </c>
      <c r="B1082" t="s">
        <v>546</v>
      </c>
      <c r="C1082" t="s">
        <v>545</v>
      </c>
      <c r="D1082" s="13">
        <v>1627.423</v>
      </c>
      <c r="E1082" s="31">
        <v>45180</v>
      </c>
      <c r="F1082" s="31">
        <v>45264</v>
      </c>
      <c r="G1082" t="s">
        <v>5705</v>
      </c>
    </row>
    <row r="1083" spans="1:7" x14ac:dyDescent="0.25">
      <c r="A1083" s="154" t="s">
        <v>5029</v>
      </c>
      <c r="B1083" t="s">
        <v>951</v>
      </c>
      <c r="C1083" t="s">
        <v>950</v>
      </c>
      <c r="D1083" s="13">
        <v>1000</v>
      </c>
      <c r="E1083" s="31">
        <v>45191</v>
      </c>
      <c r="F1083" s="31">
        <v>45264</v>
      </c>
      <c r="G1083" t="s">
        <v>4943</v>
      </c>
    </row>
    <row r="1084" spans="1:7" x14ac:dyDescent="0.25">
      <c r="A1084" s="154" t="s">
        <v>4855</v>
      </c>
      <c r="B1084" t="s">
        <v>184</v>
      </c>
      <c r="C1084" t="s">
        <v>185</v>
      </c>
      <c r="D1084" s="13">
        <v>2000</v>
      </c>
      <c r="E1084" s="31">
        <v>45166</v>
      </c>
      <c r="F1084" s="31">
        <v>45264</v>
      </c>
      <c r="G1084" t="s">
        <v>4854</v>
      </c>
    </row>
    <row r="1085" spans="1:7" x14ac:dyDescent="0.25">
      <c r="A1085" s="154" t="s">
        <v>4366</v>
      </c>
      <c r="B1085" t="s">
        <v>541</v>
      </c>
      <c r="C1085" t="s">
        <v>540</v>
      </c>
      <c r="D1085" s="13">
        <v>4150</v>
      </c>
      <c r="E1085" s="31">
        <v>45146</v>
      </c>
      <c r="F1085" s="31">
        <v>45264</v>
      </c>
      <c r="G1085" t="s">
        <v>4365</v>
      </c>
    </row>
    <row r="1086" spans="1:7" x14ac:dyDescent="0.25">
      <c r="A1086" s="154" t="s">
        <v>3587</v>
      </c>
      <c r="B1086" t="s">
        <v>382</v>
      </c>
      <c r="C1086" t="s">
        <v>381</v>
      </c>
      <c r="D1086" s="13">
        <v>1200</v>
      </c>
      <c r="E1086" s="31">
        <v>45198</v>
      </c>
      <c r="F1086" s="31">
        <v>45264</v>
      </c>
      <c r="G1086" t="s">
        <v>3586</v>
      </c>
    </row>
    <row r="1087" spans="1:7" x14ac:dyDescent="0.25">
      <c r="A1087" s="154" t="s">
        <v>3316</v>
      </c>
      <c r="B1087" t="s">
        <v>3276</v>
      </c>
      <c r="C1087" t="s">
        <v>266</v>
      </c>
      <c r="D1087" s="13">
        <v>4220</v>
      </c>
      <c r="E1087" s="31">
        <v>45162</v>
      </c>
      <c r="F1087" s="31">
        <v>45264</v>
      </c>
      <c r="G1087" t="s">
        <v>3315</v>
      </c>
    </row>
    <row r="1088" spans="1:7" x14ac:dyDescent="0.25">
      <c r="A1088" s="154" t="s">
        <v>2989</v>
      </c>
      <c r="B1088" t="s">
        <v>648</v>
      </c>
      <c r="C1088" t="s">
        <v>647</v>
      </c>
      <c r="D1088" s="13">
        <v>2910.297</v>
      </c>
      <c r="E1088" s="31">
        <v>45190</v>
      </c>
      <c r="F1088" s="31">
        <v>45264</v>
      </c>
      <c r="G1088" t="s">
        <v>2988</v>
      </c>
    </row>
    <row r="1089" spans="1:7" x14ac:dyDescent="0.25">
      <c r="A1089" s="154" t="s">
        <v>2911</v>
      </c>
      <c r="B1089" t="s">
        <v>958</v>
      </c>
      <c r="C1089" t="s">
        <v>957</v>
      </c>
      <c r="D1089" s="13">
        <v>897.13900000000001</v>
      </c>
      <c r="E1089" s="31">
        <v>45198</v>
      </c>
      <c r="F1089" s="31">
        <v>45264</v>
      </c>
      <c r="G1089" t="s">
        <v>2910</v>
      </c>
    </row>
    <row r="1090" spans="1:7" x14ac:dyDescent="0.25">
      <c r="A1090" s="154" t="s">
        <v>6180</v>
      </c>
      <c r="B1090" t="s">
        <v>6179</v>
      </c>
      <c r="C1090" t="s">
        <v>6178</v>
      </c>
      <c r="D1090" s="13">
        <v>495.75700000000001</v>
      </c>
      <c r="E1090" s="31">
        <v>45166</v>
      </c>
      <c r="F1090" s="31">
        <v>45265</v>
      </c>
      <c r="G1090" t="s">
        <v>6177</v>
      </c>
    </row>
    <row r="1091" spans="1:7" x14ac:dyDescent="0.25">
      <c r="A1091" s="154" t="s">
        <v>6169</v>
      </c>
      <c r="B1091" t="s">
        <v>386</v>
      </c>
      <c r="C1091" t="s">
        <v>282</v>
      </c>
      <c r="D1091" s="13">
        <v>3999.212</v>
      </c>
      <c r="E1091" s="31">
        <v>45166</v>
      </c>
      <c r="F1091" s="31">
        <v>45265</v>
      </c>
      <c r="G1091" t="s">
        <v>6168</v>
      </c>
    </row>
    <row r="1092" spans="1:7" x14ac:dyDescent="0.25">
      <c r="A1092" s="154" t="s">
        <v>5972</v>
      </c>
      <c r="B1092" t="s">
        <v>112</v>
      </c>
      <c r="C1092" t="s">
        <v>113</v>
      </c>
      <c r="D1092" s="13">
        <v>1010.833</v>
      </c>
      <c r="E1092" s="31">
        <v>45138</v>
      </c>
      <c r="F1092" s="31">
        <v>45265</v>
      </c>
      <c r="G1092" t="s">
        <v>5398</v>
      </c>
    </row>
    <row r="1093" spans="1:7" x14ac:dyDescent="0.25">
      <c r="A1093" s="154" t="s">
        <v>5806</v>
      </c>
      <c r="B1093" t="s">
        <v>456</v>
      </c>
      <c r="C1093" t="s">
        <v>455</v>
      </c>
      <c r="D1093" s="13">
        <v>1587.261</v>
      </c>
      <c r="E1093" s="31">
        <v>45159</v>
      </c>
      <c r="F1093" s="31">
        <v>45265</v>
      </c>
      <c r="G1093" t="s">
        <v>5563</v>
      </c>
    </row>
    <row r="1094" spans="1:7" x14ac:dyDescent="0.25">
      <c r="A1094" s="154" t="s">
        <v>5617</v>
      </c>
      <c r="B1094" t="s">
        <v>542</v>
      </c>
      <c r="C1094" t="s">
        <v>200</v>
      </c>
      <c r="D1094" s="13">
        <v>1000</v>
      </c>
      <c r="E1094" s="31">
        <v>45169</v>
      </c>
      <c r="F1094" s="31">
        <v>45265</v>
      </c>
      <c r="G1094" t="s">
        <v>5616</v>
      </c>
    </row>
    <row r="1095" spans="1:7" x14ac:dyDescent="0.25">
      <c r="A1095" s="154" t="s">
        <v>5594</v>
      </c>
      <c r="B1095" t="s">
        <v>786</v>
      </c>
      <c r="C1095" t="s">
        <v>785</v>
      </c>
      <c r="D1095" s="13">
        <v>7375.1239999999998</v>
      </c>
      <c r="E1095" s="31">
        <v>45133</v>
      </c>
      <c r="F1095" s="31">
        <v>45265</v>
      </c>
      <c r="G1095" t="s">
        <v>5593</v>
      </c>
    </row>
    <row r="1096" spans="1:7" x14ac:dyDescent="0.25">
      <c r="A1096" s="154" t="s">
        <v>5592</v>
      </c>
      <c r="B1096" t="s">
        <v>522</v>
      </c>
      <c r="C1096" t="s">
        <v>521</v>
      </c>
      <c r="D1096" s="13">
        <v>8733.9689999999991</v>
      </c>
      <c r="E1096" s="31">
        <v>45169</v>
      </c>
      <c r="F1096" s="31">
        <v>45265</v>
      </c>
      <c r="G1096" t="s">
        <v>5591</v>
      </c>
    </row>
    <row r="1097" spans="1:7" x14ac:dyDescent="0.25">
      <c r="A1097" s="154" t="s">
        <v>5464</v>
      </c>
      <c r="B1097" t="s">
        <v>4988</v>
      </c>
      <c r="C1097" t="s">
        <v>4987</v>
      </c>
      <c r="D1097" s="13">
        <v>448.77300000000002</v>
      </c>
      <c r="E1097" s="31">
        <v>45154</v>
      </c>
      <c r="F1097" s="31">
        <v>45265</v>
      </c>
      <c r="G1097" t="s">
        <v>5463</v>
      </c>
    </row>
    <row r="1098" spans="1:7" x14ac:dyDescent="0.25">
      <c r="A1098" s="154" t="s">
        <v>5397</v>
      </c>
      <c r="B1098" t="s">
        <v>1032</v>
      </c>
      <c r="C1098" t="s">
        <v>1033</v>
      </c>
      <c r="D1098" s="13">
        <v>4377.1509999999998</v>
      </c>
      <c r="E1098" s="31">
        <v>45198</v>
      </c>
      <c r="F1098" s="31">
        <v>45265</v>
      </c>
      <c r="G1098" t="s">
        <v>5396</v>
      </c>
    </row>
    <row r="1099" spans="1:7" x14ac:dyDescent="0.25">
      <c r="A1099" s="154" t="s">
        <v>5320</v>
      </c>
      <c r="B1099" t="s">
        <v>373</v>
      </c>
      <c r="C1099" t="s">
        <v>243</v>
      </c>
      <c r="D1099" s="13">
        <v>5000</v>
      </c>
      <c r="E1099" s="31">
        <v>45198</v>
      </c>
      <c r="F1099" s="31">
        <v>45265</v>
      </c>
      <c r="G1099" t="s">
        <v>5319</v>
      </c>
    </row>
    <row r="1100" spans="1:7" x14ac:dyDescent="0.25">
      <c r="A1100" s="154" t="s">
        <v>4642</v>
      </c>
      <c r="B1100" t="s">
        <v>119</v>
      </c>
      <c r="C1100" t="s">
        <v>120</v>
      </c>
      <c r="D1100" s="13">
        <v>2740.5610000000001</v>
      </c>
      <c r="E1100" s="31">
        <v>45154</v>
      </c>
      <c r="F1100" s="31">
        <v>45265</v>
      </c>
      <c r="G1100" t="s">
        <v>4641</v>
      </c>
    </row>
    <row r="1101" spans="1:7" x14ac:dyDescent="0.25">
      <c r="A1101" s="154" t="s">
        <v>4530</v>
      </c>
      <c r="B1101" t="s">
        <v>125</v>
      </c>
      <c r="C1101" t="s">
        <v>126</v>
      </c>
      <c r="D1101" s="13">
        <v>5310</v>
      </c>
      <c r="E1101" s="31">
        <v>45141</v>
      </c>
      <c r="F1101" s="31">
        <v>45265</v>
      </c>
      <c r="G1101" t="s">
        <v>4529</v>
      </c>
    </row>
    <row r="1102" spans="1:7" x14ac:dyDescent="0.25">
      <c r="A1102" s="154" t="s">
        <v>4468</v>
      </c>
      <c r="B1102" t="s">
        <v>4253</v>
      </c>
      <c r="C1102" t="s">
        <v>4252</v>
      </c>
      <c r="D1102" s="13">
        <v>2245.152</v>
      </c>
      <c r="E1102" s="31">
        <v>45119</v>
      </c>
      <c r="F1102" s="31">
        <v>45265</v>
      </c>
      <c r="G1102" t="s">
        <v>4467</v>
      </c>
    </row>
    <row r="1103" spans="1:7" x14ac:dyDescent="0.25">
      <c r="A1103" s="154" t="s">
        <v>4333</v>
      </c>
      <c r="B1103" t="s">
        <v>169</v>
      </c>
      <c r="C1103" t="s">
        <v>170</v>
      </c>
      <c r="D1103" s="13">
        <v>4250</v>
      </c>
      <c r="E1103" s="31">
        <v>45149</v>
      </c>
      <c r="F1103" s="31">
        <v>45265</v>
      </c>
      <c r="G1103" t="s">
        <v>4332</v>
      </c>
    </row>
    <row r="1104" spans="1:7" x14ac:dyDescent="0.25">
      <c r="A1104" s="154" t="s">
        <v>4103</v>
      </c>
      <c r="B1104" t="s">
        <v>458</v>
      </c>
      <c r="C1104" t="s">
        <v>457</v>
      </c>
      <c r="D1104" s="13">
        <v>656</v>
      </c>
      <c r="E1104" s="31">
        <v>45135</v>
      </c>
      <c r="F1104" s="31">
        <v>45265</v>
      </c>
      <c r="G1104" t="s">
        <v>4102</v>
      </c>
    </row>
    <row r="1105" spans="1:7" x14ac:dyDescent="0.25">
      <c r="A1105" s="154" t="s">
        <v>4008</v>
      </c>
      <c r="B1105" t="s">
        <v>432</v>
      </c>
      <c r="C1105" t="s">
        <v>431</v>
      </c>
      <c r="D1105" s="13">
        <v>2398.6309999999999</v>
      </c>
      <c r="E1105" s="31">
        <v>45119</v>
      </c>
      <c r="F1105" s="31">
        <v>45265</v>
      </c>
      <c r="G1105" t="s">
        <v>4007</v>
      </c>
    </row>
    <row r="1106" spans="1:7" x14ac:dyDescent="0.25">
      <c r="A1106" s="154" t="s">
        <v>3878</v>
      </c>
      <c r="B1106" t="s">
        <v>171</v>
      </c>
      <c r="C1106" t="s">
        <v>172</v>
      </c>
      <c r="D1106" s="13">
        <v>1500</v>
      </c>
      <c r="E1106" s="31">
        <v>45129</v>
      </c>
      <c r="F1106" s="31">
        <v>45265</v>
      </c>
      <c r="G1106" t="s">
        <v>3843</v>
      </c>
    </row>
    <row r="1107" spans="1:7" x14ac:dyDescent="0.25">
      <c r="A1107" s="154" t="s">
        <v>3782</v>
      </c>
      <c r="B1107" t="s">
        <v>852</v>
      </c>
      <c r="C1107" t="s">
        <v>894</v>
      </c>
      <c r="D1107" s="13">
        <v>870</v>
      </c>
      <c r="E1107" s="31">
        <v>45197</v>
      </c>
      <c r="F1107" s="31">
        <v>45265</v>
      </c>
      <c r="G1107" t="s">
        <v>3781</v>
      </c>
    </row>
    <row r="1108" spans="1:7" x14ac:dyDescent="0.25">
      <c r="A1108" s="154" t="s">
        <v>3677</v>
      </c>
      <c r="B1108" t="s">
        <v>1135</v>
      </c>
      <c r="C1108" t="s">
        <v>1136</v>
      </c>
      <c r="D1108" s="13">
        <v>1000</v>
      </c>
      <c r="E1108" s="31">
        <v>45198</v>
      </c>
      <c r="F1108" s="31">
        <v>45265</v>
      </c>
      <c r="G1108" t="s">
        <v>3676</v>
      </c>
    </row>
    <row r="1109" spans="1:7" x14ac:dyDescent="0.25">
      <c r="A1109" s="154" t="s">
        <v>3634</v>
      </c>
      <c r="B1109" t="s">
        <v>625</v>
      </c>
      <c r="C1109" t="s">
        <v>624</v>
      </c>
      <c r="D1109" s="13">
        <v>626.88199999999995</v>
      </c>
      <c r="E1109" s="31">
        <v>45190</v>
      </c>
      <c r="F1109" s="31">
        <v>45265</v>
      </c>
      <c r="G1109" t="s">
        <v>3633</v>
      </c>
    </row>
    <row r="1110" spans="1:7" x14ac:dyDescent="0.25">
      <c r="A1110" s="154" t="s">
        <v>3595</v>
      </c>
      <c r="B1110" t="s">
        <v>613</v>
      </c>
      <c r="C1110" t="s">
        <v>612</v>
      </c>
      <c r="D1110" s="13">
        <v>2070.9499999999998</v>
      </c>
      <c r="E1110" s="31">
        <v>45197</v>
      </c>
      <c r="F1110" s="31">
        <v>45265</v>
      </c>
      <c r="G1110" t="s">
        <v>3594</v>
      </c>
    </row>
    <row r="1111" spans="1:7" x14ac:dyDescent="0.25">
      <c r="A1111" s="154" t="s">
        <v>3573</v>
      </c>
      <c r="B1111" t="s">
        <v>729</v>
      </c>
      <c r="C1111" t="s">
        <v>287</v>
      </c>
      <c r="D1111" s="13">
        <v>950</v>
      </c>
      <c r="E1111" s="31">
        <v>45140</v>
      </c>
      <c r="F1111" s="31">
        <v>45265</v>
      </c>
      <c r="G1111" t="s">
        <v>3572</v>
      </c>
    </row>
    <row r="1112" spans="1:7" x14ac:dyDescent="0.25">
      <c r="A1112" s="154" t="s">
        <v>3340</v>
      </c>
      <c r="B1112" t="s">
        <v>625</v>
      </c>
      <c r="C1112" t="s">
        <v>624</v>
      </c>
      <c r="D1112" s="13">
        <v>620.27099999999996</v>
      </c>
      <c r="E1112" s="31">
        <v>45160</v>
      </c>
      <c r="F1112" s="31">
        <v>45265</v>
      </c>
      <c r="G1112" t="s">
        <v>3339</v>
      </c>
    </row>
    <row r="1113" spans="1:7" x14ac:dyDescent="0.25">
      <c r="A1113" s="154" t="s">
        <v>3334</v>
      </c>
      <c r="B1113" t="s">
        <v>296</v>
      </c>
      <c r="C1113" t="s">
        <v>287</v>
      </c>
      <c r="D1113" s="13">
        <v>1250</v>
      </c>
      <c r="E1113" s="31">
        <v>45166</v>
      </c>
      <c r="F1113" s="31">
        <v>45265</v>
      </c>
      <c r="G1113" t="s">
        <v>3333</v>
      </c>
    </row>
    <row r="1114" spans="1:7" x14ac:dyDescent="0.25">
      <c r="A1114" s="154" t="s">
        <v>3326</v>
      </c>
      <c r="B1114" t="s">
        <v>296</v>
      </c>
      <c r="C1114" t="s">
        <v>287</v>
      </c>
      <c r="D1114" s="13">
        <v>1250</v>
      </c>
      <c r="E1114" s="31">
        <v>45166</v>
      </c>
      <c r="F1114" s="31">
        <v>45265</v>
      </c>
      <c r="G1114" t="s">
        <v>3325</v>
      </c>
    </row>
    <row r="1115" spans="1:7" x14ac:dyDescent="0.25">
      <c r="A1115" s="154" t="s">
        <v>3203</v>
      </c>
      <c r="B1115" t="s">
        <v>96</v>
      </c>
      <c r="C1115" t="s">
        <v>97</v>
      </c>
      <c r="D1115" s="13">
        <v>2500</v>
      </c>
      <c r="E1115" s="31">
        <v>45191</v>
      </c>
      <c r="F1115" s="31">
        <v>45265</v>
      </c>
      <c r="G1115" t="s">
        <v>3202</v>
      </c>
    </row>
    <row r="1116" spans="1:7" x14ac:dyDescent="0.25">
      <c r="A1116" s="154" t="s">
        <v>2917</v>
      </c>
      <c r="B1116" t="s">
        <v>108</v>
      </c>
      <c r="C1116" t="s">
        <v>109</v>
      </c>
      <c r="D1116" s="13">
        <v>1945.5550000000001</v>
      </c>
      <c r="E1116" s="31">
        <v>45162</v>
      </c>
      <c r="F1116" s="31">
        <v>45265</v>
      </c>
      <c r="G1116" t="s">
        <v>2916</v>
      </c>
    </row>
    <row r="1117" spans="1:7" x14ac:dyDescent="0.25">
      <c r="A1117" s="154" t="s">
        <v>6166</v>
      </c>
      <c r="B1117" t="s">
        <v>1167</v>
      </c>
      <c r="C1117" t="s">
        <v>1168</v>
      </c>
      <c r="D1117" s="13">
        <v>2541.3319999999999</v>
      </c>
      <c r="E1117" s="31">
        <v>45166</v>
      </c>
      <c r="F1117" s="31">
        <v>45266</v>
      </c>
      <c r="G1117" t="s">
        <v>6165</v>
      </c>
    </row>
    <row r="1118" spans="1:7" x14ac:dyDescent="0.25">
      <c r="A1118" s="154" t="s">
        <v>5817</v>
      </c>
      <c r="B1118" t="s">
        <v>473</v>
      </c>
      <c r="C1118" t="s">
        <v>414</v>
      </c>
      <c r="D1118" s="13">
        <v>1500</v>
      </c>
      <c r="E1118" s="31">
        <v>45202</v>
      </c>
      <c r="F1118" s="31">
        <v>45266</v>
      </c>
      <c r="G1118" t="s">
        <v>5816</v>
      </c>
    </row>
    <row r="1119" spans="1:7" x14ac:dyDescent="0.25">
      <c r="A1119" s="154" t="s">
        <v>4919</v>
      </c>
      <c r="B1119" t="s">
        <v>136</v>
      </c>
      <c r="C1119" t="s">
        <v>137</v>
      </c>
      <c r="D1119" s="13">
        <v>900</v>
      </c>
      <c r="E1119" s="31">
        <v>45174</v>
      </c>
      <c r="F1119" s="31">
        <v>45266</v>
      </c>
      <c r="G1119" t="s">
        <v>4918</v>
      </c>
    </row>
    <row r="1120" spans="1:7" x14ac:dyDescent="0.25">
      <c r="A1120" s="154" t="s">
        <v>4070</v>
      </c>
      <c r="B1120" t="s">
        <v>713</v>
      </c>
      <c r="C1120" t="s">
        <v>712</v>
      </c>
      <c r="D1120" s="13">
        <v>652.29300000000001</v>
      </c>
      <c r="E1120" s="31">
        <v>45169</v>
      </c>
      <c r="F1120" s="31">
        <v>45266</v>
      </c>
      <c r="G1120" t="s">
        <v>4069</v>
      </c>
    </row>
    <row r="1121" spans="1:7" x14ac:dyDescent="0.25">
      <c r="A1121" s="154" t="s">
        <v>3934</v>
      </c>
      <c r="B1121" t="s">
        <v>289</v>
      </c>
      <c r="C1121" t="s">
        <v>291</v>
      </c>
      <c r="D1121" s="13">
        <v>1147.7280000000001</v>
      </c>
      <c r="E1121" s="31">
        <v>45190</v>
      </c>
      <c r="F1121" s="31">
        <v>45266</v>
      </c>
      <c r="G1121" t="s">
        <v>3933</v>
      </c>
    </row>
    <row r="1122" spans="1:7" x14ac:dyDescent="0.25">
      <c r="A1122" s="154" t="s">
        <v>2859</v>
      </c>
      <c r="B1122" t="s">
        <v>405</v>
      </c>
      <c r="C1122" t="s">
        <v>404</v>
      </c>
      <c r="D1122" s="13">
        <v>4519.1360000000004</v>
      </c>
      <c r="E1122" s="31">
        <v>45183</v>
      </c>
      <c r="F1122" s="31">
        <v>45266</v>
      </c>
      <c r="G1122" t="s">
        <v>2858</v>
      </c>
    </row>
    <row r="1123" spans="1:7" x14ac:dyDescent="0.25">
      <c r="A1123" s="154" t="s">
        <v>6014</v>
      </c>
      <c r="B1123" t="s">
        <v>367</v>
      </c>
      <c r="C1123" t="s">
        <v>366</v>
      </c>
      <c r="D1123" s="13">
        <v>872.84500000000003</v>
      </c>
      <c r="E1123" s="31">
        <v>45199</v>
      </c>
      <c r="F1123" s="31">
        <v>45267</v>
      </c>
      <c r="G1123" t="s">
        <v>6013</v>
      </c>
    </row>
    <row r="1124" spans="1:7" x14ac:dyDescent="0.25">
      <c r="A1124" s="154" t="s">
        <v>5735</v>
      </c>
      <c r="B1124" t="s">
        <v>5248</v>
      </c>
      <c r="C1124" t="s">
        <v>5247</v>
      </c>
      <c r="D1124" s="13">
        <v>453.64</v>
      </c>
      <c r="E1124" s="31">
        <v>45204</v>
      </c>
      <c r="F1124" s="31">
        <v>45267</v>
      </c>
      <c r="G1124" t="s">
        <v>5734</v>
      </c>
    </row>
    <row r="1125" spans="1:7" x14ac:dyDescent="0.25">
      <c r="A1125" s="154" t="s">
        <v>5318</v>
      </c>
      <c r="B1125" t="s">
        <v>5024</v>
      </c>
      <c r="C1125" t="s">
        <v>5023</v>
      </c>
      <c r="D1125" s="13">
        <v>1350</v>
      </c>
      <c r="E1125" s="31">
        <v>45201</v>
      </c>
      <c r="F1125" s="31">
        <v>45267</v>
      </c>
      <c r="G1125" t="s">
        <v>5022</v>
      </c>
    </row>
    <row r="1126" spans="1:7" x14ac:dyDescent="0.25">
      <c r="A1126" s="154" t="s">
        <v>4721</v>
      </c>
      <c r="B1126" t="s">
        <v>541</v>
      </c>
      <c r="C1126" t="s">
        <v>540</v>
      </c>
      <c r="D1126" s="13">
        <v>4150</v>
      </c>
      <c r="E1126" s="31">
        <v>45146</v>
      </c>
      <c r="F1126" s="31">
        <v>45267</v>
      </c>
      <c r="G1126" t="s">
        <v>4720</v>
      </c>
    </row>
    <row r="1127" spans="1:7" x14ac:dyDescent="0.25">
      <c r="A1127" s="154" t="s">
        <v>4160</v>
      </c>
      <c r="B1127" t="s">
        <v>579</v>
      </c>
      <c r="C1127" t="s">
        <v>578</v>
      </c>
      <c r="D1127" s="13">
        <v>2621.357</v>
      </c>
      <c r="E1127" s="31">
        <v>45133</v>
      </c>
      <c r="F1127" s="31">
        <v>45267</v>
      </c>
      <c r="G1127" t="s">
        <v>4159</v>
      </c>
    </row>
    <row r="1128" spans="1:7" x14ac:dyDescent="0.25">
      <c r="A1128" s="154" t="s">
        <v>4118</v>
      </c>
      <c r="B1128" t="s">
        <v>681</v>
      </c>
      <c r="C1128" t="s">
        <v>680</v>
      </c>
      <c r="D1128" s="13">
        <v>1342.9480000000001</v>
      </c>
      <c r="E1128" s="31">
        <v>45161</v>
      </c>
      <c r="F1128" s="31">
        <v>45267</v>
      </c>
      <c r="G1128" t="s">
        <v>4117</v>
      </c>
    </row>
    <row r="1129" spans="1:7" x14ac:dyDescent="0.25">
      <c r="A1129" s="154" t="s">
        <v>3087</v>
      </c>
      <c r="B1129" t="s">
        <v>841</v>
      </c>
      <c r="C1129" t="s">
        <v>840</v>
      </c>
      <c r="D1129" s="13">
        <v>5000</v>
      </c>
      <c r="E1129" s="31">
        <v>45198</v>
      </c>
      <c r="F1129" s="31">
        <v>45267</v>
      </c>
      <c r="G1129" t="s">
        <v>3086</v>
      </c>
    </row>
    <row r="1130" spans="1:7" x14ac:dyDescent="0.25">
      <c r="A1130" s="154" t="s">
        <v>5804</v>
      </c>
      <c r="B1130" t="s">
        <v>5000</v>
      </c>
      <c r="C1130" t="s">
        <v>4999</v>
      </c>
      <c r="D1130" s="13">
        <v>5147.0429999999997</v>
      </c>
      <c r="E1130" s="31">
        <v>45159</v>
      </c>
      <c r="F1130" s="31">
        <v>45268</v>
      </c>
      <c r="G1130" t="s">
        <v>4998</v>
      </c>
    </row>
    <row r="1131" spans="1:7" x14ac:dyDescent="0.25">
      <c r="A1131" s="154" t="s">
        <v>5346</v>
      </c>
      <c r="B1131" t="s">
        <v>465</v>
      </c>
      <c r="C1131" t="s">
        <v>191</v>
      </c>
      <c r="D1131" s="13">
        <v>7023.05</v>
      </c>
      <c r="E1131" s="31">
        <v>45167</v>
      </c>
      <c r="F1131" s="31">
        <v>45268</v>
      </c>
      <c r="G1131" t="s">
        <v>5345</v>
      </c>
    </row>
    <row r="1132" spans="1:7" x14ac:dyDescent="0.25">
      <c r="A1132" s="154" t="s">
        <v>5007</v>
      </c>
      <c r="B1132" t="s">
        <v>487</v>
      </c>
      <c r="C1132" t="s">
        <v>486</v>
      </c>
      <c r="D1132" s="13">
        <v>1900.1569999999999</v>
      </c>
      <c r="E1132" s="31">
        <v>45191</v>
      </c>
      <c r="F1132" s="31">
        <v>45268</v>
      </c>
      <c r="G1132" t="s">
        <v>4963</v>
      </c>
    </row>
    <row r="1133" spans="1:7" x14ac:dyDescent="0.25">
      <c r="A1133" s="154" t="s">
        <v>4881</v>
      </c>
      <c r="B1133" t="s">
        <v>4658</v>
      </c>
      <c r="C1133" t="s">
        <v>4657</v>
      </c>
      <c r="D1133" s="13">
        <v>2236.0810000000001</v>
      </c>
      <c r="E1133" s="31">
        <v>45202</v>
      </c>
      <c r="F1133" s="31">
        <v>45268</v>
      </c>
      <c r="G1133" t="s">
        <v>4880</v>
      </c>
    </row>
    <row r="1134" spans="1:7" x14ac:dyDescent="0.25">
      <c r="A1134" s="154" t="s">
        <v>4556</v>
      </c>
      <c r="B1134" t="s">
        <v>125</v>
      </c>
      <c r="C1134" t="s">
        <v>126</v>
      </c>
      <c r="D1134" s="13">
        <v>5322.42</v>
      </c>
      <c r="E1134" s="31">
        <v>45141</v>
      </c>
      <c r="F1134" s="31">
        <v>45268</v>
      </c>
      <c r="G1134" t="s">
        <v>4555</v>
      </c>
    </row>
    <row r="1135" spans="1:7" x14ac:dyDescent="0.25">
      <c r="A1135" s="154" t="s">
        <v>4428</v>
      </c>
      <c r="B1135" t="s">
        <v>4253</v>
      </c>
      <c r="C1135" t="s">
        <v>4252</v>
      </c>
      <c r="D1135" s="13">
        <v>3000</v>
      </c>
      <c r="E1135" s="31">
        <v>45148</v>
      </c>
      <c r="F1135" s="31">
        <v>45268</v>
      </c>
      <c r="G1135" t="s">
        <v>4427</v>
      </c>
    </row>
    <row r="1136" spans="1:7" x14ac:dyDescent="0.25">
      <c r="A1136" s="154" t="s">
        <v>3877</v>
      </c>
      <c r="B1136" t="s">
        <v>171</v>
      </c>
      <c r="C1136" t="s">
        <v>172</v>
      </c>
      <c r="D1136" s="13">
        <v>1500</v>
      </c>
      <c r="E1136" s="31">
        <v>45129</v>
      </c>
      <c r="F1136" s="31">
        <v>45268</v>
      </c>
      <c r="G1136" t="s">
        <v>3843</v>
      </c>
    </row>
    <row r="1137" spans="1:7" x14ac:dyDescent="0.25">
      <c r="A1137" s="154" t="s">
        <v>3752</v>
      </c>
      <c r="B1137" t="s">
        <v>803</v>
      </c>
      <c r="C1137" t="s">
        <v>802</v>
      </c>
      <c r="D1137" s="13">
        <v>4025.27</v>
      </c>
      <c r="E1137" s="31">
        <v>45180</v>
      </c>
      <c r="F1137" s="31">
        <v>45268</v>
      </c>
      <c r="G1137" t="s">
        <v>3751</v>
      </c>
    </row>
    <row r="1138" spans="1:7" x14ac:dyDescent="0.25">
      <c r="A1138" s="154" t="s">
        <v>5809</v>
      </c>
      <c r="B1138" t="s">
        <v>456</v>
      </c>
      <c r="C1138" t="s">
        <v>455</v>
      </c>
      <c r="D1138" s="13">
        <v>2000</v>
      </c>
      <c r="E1138" s="31">
        <v>45159</v>
      </c>
      <c r="F1138" s="31">
        <v>45269</v>
      </c>
      <c r="G1138" t="s">
        <v>5563</v>
      </c>
    </row>
    <row r="1139" spans="1:7" x14ac:dyDescent="0.25">
      <c r="A1139" s="154" t="s">
        <v>3770</v>
      </c>
      <c r="B1139" t="s">
        <v>1147</v>
      </c>
      <c r="C1139" t="s">
        <v>1148</v>
      </c>
      <c r="D1139" s="13">
        <v>668.78599999999994</v>
      </c>
      <c r="E1139" s="31">
        <v>45197</v>
      </c>
      <c r="F1139" s="31">
        <v>45269</v>
      </c>
      <c r="G1139" t="s">
        <v>3769</v>
      </c>
    </row>
    <row r="1140" spans="1:7" x14ac:dyDescent="0.25">
      <c r="A1140" s="154" t="s">
        <v>6104</v>
      </c>
      <c r="B1140" t="s">
        <v>505</v>
      </c>
      <c r="C1140" t="s">
        <v>103</v>
      </c>
      <c r="D1140" s="13">
        <v>3185.6149999999998</v>
      </c>
      <c r="E1140" s="31">
        <v>45183</v>
      </c>
      <c r="F1140" s="31">
        <v>45270</v>
      </c>
      <c r="G1140" t="s">
        <v>6103</v>
      </c>
    </row>
    <row r="1141" spans="1:7" x14ac:dyDescent="0.25">
      <c r="A1141" s="154" t="s">
        <v>6100</v>
      </c>
      <c r="B1141" t="s">
        <v>5227</v>
      </c>
      <c r="C1141" t="s">
        <v>5226</v>
      </c>
      <c r="D1141" s="13">
        <v>2000</v>
      </c>
      <c r="E1141" s="31">
        <v>45202</v>
      </c>
      <c r="F1141" s="31">
        <v>45270</v>
      </c>
      <c r="G1141" t="s">
        <v>4956</v>
      </c>
    </row>
    <row r="1142" spans="1:7" x14ac:dyDescent="0.25">
      <c r="A1142" s="154" t="s">
        <v>5969</v>
      </c>
      <c r="B1142" t="s">
        <v>112</v>
      </c>
      <c r="C1142" t="s">
        <v>113</v>
      </c>
      <c r="D1142" s="13">
        <v>1010.833</v>
      </c>
      <c r="E1142" s="31">
        <v>45138</v>
      </c>
      <c r="F1142" s="31">
        <v>45270</v>
      </c>
      <c r="G1142" t="s">
        <v>5398</v>
      </c>
    </row>
    <row r="1143" spans="1:7" x14ac:dyDescent="0.25">
      <c r="A1143" s="154" t="s">
        <v>5868</v>
      </c>
      <c r="B1143" t="s">
        <v>306</v>
      </c>
      <c r="C1143" t="s">
        <v>115</v>
      </c>
      <c r="D1143" s="13">
        <v>3198.5219999999999</v>
      </c>
      <c r="E1143" s="31">
        <v>45161</v>
      </c>
      <c r="F1143" s="31">
        <v>45270</v>
      </c>
      <c r="G1143" t="s">
        <v>5867</v>
      </c>
    </row>
    <row r="1144" spans="1:7" x14ac:dyDescent="0.25">
      <c r="A1144" s="154" t="s">
        <v>5620</v>
      </c>
      <c r="B1144" t="s">
        <v>542</v>
      </c>
      <c r="C1144" t="s">
        <v>200</v>
      </c>
      <c r="D1144" s="13">
        <v>1000</v>
      </c>
      <c r="E1144" s="31">
        <v>45169</v>
      </c>
      <c r="F1144" s="31">
        <v>45270</v>
      </c>
      <c r="G1144" t="s">
        <v>5073</v>
      </c>
    </row>
    <row r="1145" spans="1:7" x14ac:dyDescent="0.25">
      <c r="A1145" s="154" t="s">
        <v>5612</v>
      </c>
      <c r="B1145" t="s">
        <v>546</v>
      </c>
      <c r="C1145" t="s">
        <v>545</v>
      </c>
      <c r="D1145" s="13">
        <v>1627.423</v>
      </c>
      <c r="E1145" s="31">
        <v>45180</v>
      </c>
      <c r="F1145" s="31">
        <v>45270</v>
      </c>
      <c r="G1145" t="s">
        <v>5611</v>
      </c>
    </row>
    <row r="1146" spans="1:7" x14ac:dyDescent="0.25">
      <c r="A1146" s="154" t="s">
        <v>5596</v>
      </c>
      <c r="B1146" t="s">
        <v>464</v>
      </c>
      <c r="C1146" t="s">
        <v>202</v>
      </c>
      <c r="D1146" s="13">
        <v>4299.7370000000001</v>
      </c>
      <c r="E1146" s="31">
        <v>45155</v>
      </c>
      <c r="F1146" s="31">
        <v>45270</v>
      </c>
      <c r="G1146" t="s">
        <v>5595</v>
      </c>
    </row>
    <row r="1147" spans="1:7" x14ac:dyDescent="0.25">
      <c r="A1147" s="154" t="s">
        <v>5584</v>
      </c>
      <c r="B1147" t="s">
        <v>330</v>
      </c>
      <c r="C1147" t="s">
        <v>329</v>
      </c>
      <c r="D1147" s="13">
        <v>2075.7820000000002</v>
      </c>
      <c r="E1147" s="31">
        <v>45182</v>
      </c>
      <c r="F1147" s="31">
        <v>45270</v>
      </c>
      <c r="G1147" t="s">
        <v>5583</v>
      </c>
    </row>
    <row r="1148" spans="1:7" x14ac:dyDescent="0.25">
      <c r="A1148" s="154" t="s">
        <v>5501</v>
      </c>
      <c r="B1148" t="s">
        <v>309</v>
      </c>
      <c r="C1148" t="s">
        <v>267</v>
      </c>
      <c r="D1148" s="13">
        <v>3415</v>
      </c>
      <c r="E1148" s="31">
        <v>45163</v>
      </c>
      <c r="F1148" s="31">
        <v>45270</v>
      </c>
      <c r="G1148" t="s">
        <v>5500</v>
      </c>
    </row>
    <row r="1149" spans="1:7" x14ac:dyDescent="0.25">
      <c r="A1149" s="154" t="s">
        <v>5499</v>
      </c>
      <c r="B1149" t="s">
        <v>598</v>
      </c>
      <c r="C1149" t="s">
        <v>599</v>
      </c>
      <c r="D1149" s="13">
        <v>1386.511</v>
      </c>
      <c r="E1149" s="31">
        <v>45163</v>
      </c>
      <c r="F1149" s="31">
        <v>45270</v>
      </c>
      <c r="G1149" t="s">
        <v>5498</v>
      </c>
    </row>
    <row r="1150" spans="1:7" x14ac:dyDescent="0.25">
      <c r="A1150" s="154" t="s">
        <v>5424</v>
      </c>
      <c r="B1150" t="s">
        <v>629</v>
      </c>
      <c r="C1150" t="s">
        <v>146</v>
      </c>
      <c r="D1150" s="13">
        <v>6545.4809999999998</v>
      </c>
      <c r="E1150" s="31">
        <v>45162</v>
      </c>
      <c r="F1150" s="31">
        <v>45270</v>
      </c>
      <c r="G1150" t="s">
        <v>5423</v>
      </c>
    </row>
    <row r="1151" spans="1:7" x14ac:dyDescent="0.25">
      <c r="A1151" s="154" t="s">
        <v>5331</v>
      </c>
      <c r="B1151" t="s">
        <v>374</v>
      </c>
      <c r="C1151" t="s">
        <v>339</v>
      </c>
      <c r="D1151" s="13">
        <v>1236.1469999999999</v>
      </c>
      <c r="E1151" s="31">
        <v>45198</v>
      </c>
      <c r="F1151" s="31">
        <v>45270</v>
      </c>
      <c r="G1151" t="s">
        <v>5321</v>
      </c>
    </row>
    <row r="1152" spans="1:7" x14ac:dyDescent="0.25">
      <c r="A1152" s="154" t="s">
        <v>5300</v>
      </c>
      <c r="B1152" t="s">
        <v>373</v>
      </c>
      <c r="C1152" t="s">
        <v>243</v>
      </c>
      <c r="D1152" s="13">
        <v>5000</v>
      </c>
      <c r="E1152" s="31">
        <v>45198</v>
      </c>
      <c r="F1152" s="31">
        <v>45270</v>
      </c>
      <c r="G1152" t="s">
        <v>5299</v>
      </c>
    </row>
    <row r="1153" spans="1:7" x14ac:dyDescent="0.25">
      <c r="A1153" s="154" t="s">
        <v>5274</v>
      </c>
      <c r="B1153" t="s">
        <v>337</v>
      </c>
      <c r="C1153" t="s">
        <v>203</v>
      </c>
      <c r="D1153" s="13">
        <v>856.09799999999996</v>
      </c>
      <c r="E1153" s="31">
        <v>45197</v>
      </c>
      <c r="F1153" s="31">
        <v>45270</v>
      </c>
      <c r="G1153" t="s">
        <v>5273</v>
      </c>
    </row>
    <row r="1154" spans="1:7" x14ac:dyDescent="0.25">
      <c r="A1154" s="154" t="s">
        <v>5268</v>
      </c>
      <c r="B1154" t="s">
        <v>306</v>
      </c>
      <c r="C1154" t="s">
        <v>115</v>
      </c>
      <c r="D1154" s="13">
        <v>2787.7910000000002</v>
      </c>
      <c r="E1154" s="31">
        <v>45197</v>
      </c>
      <c r="F1154" s="31">
        <v>45270</v>
      </c>
      <c r="G1154" t="s">
        <v>5267</v>
      </c>
    </row>
    <row r="1155" spans="1:7" x14ac:dyDescent="0.25">
      <c r="A1155" s="154" t="s">
        <v>5245</v>
      </c>
      <c r="B1155" t="s">
        <v>355</v>
      </c>
      <c r="C1155" t="s">
        <v>188</v>
      </c>
      <c r="D1155" s="13">
        <v>866.8</v>
      </c>
      <c r="E1155" s="31">
        <v>45168</v>
      </c>
      <c r="F1155" s="31">
        <v>45270</v>
      </c>
      <c r="G1155" t="s">
        <v>5244</v>
      </c>
    </row>
    <row r="1156" spans="1:7" x14ac:dyDescent="0.25">
      <c r="A1156" s="154" t="s">
        <v>5058</v>
      </c>
      <c r="B1156" t="s">
        <v>5000</v>
      </c>
      <c r="C1156" t="s">
        <v>4999</v>
      </c>
      <c r="D1156" s="13">
        <v>7500</v>
      </c>
      <c r="E1156" s="31">
        <v>45195</v>
      </c>
      <c r="F1156" s="31">
        <v>45270</v>
      </c>
      <c r="G1156" t="s">
        <v>4998</v>
      </c>
    </row>
    <row r="1157" spans="1:7" x14ac:dyDescent="0.25">
      <c r="A1157" s="154" t="s">
        <v>5056</v>
      </c>
      <c r="B1157" t="s">
        <v>753</v>
      </c>
      <c r="C1157" t="s">
        <v>902</v>
      </c>
      <c r="D1157" s="13">
        <v>1621.8040000000001</v>
      </c>
      <c r="E1157" s="31">
        <v>45195</v>
      </c>
      <c r="F1157" s="31">
        <v>45270</v>
      </c>
      <c r="G1157" t="s">
        <v>5053</v>
      </c>
    </row>
    <row r="1158" spans="1:7" x14ac:dyDescent="0.25">
      <c r="A1158" s="154" t="s">
        <v>5031</v>
      </c>
      <c r="B1158" t="s">
        <v>660</v>
      </c>
      <c r="C1158" t="s">
        <v>582</v>
      </c>
      <c r="D1158" s="13">
        <v>4000</v>
      </c>
      <c r="E1158" s="31">
        <v>45190</v>
      </c>
      <c r="F1158" s="31">
        <v>45270</v>
      </c>
      <c r="G1158" t="s">
        <v>5030</v>
      </c>
    </row>
    <row r="1159" spans="1:7" x14ac:dyDescent="0.25">
      <c r="A1159" s="154" t="s">
        <v>4771</v>
      </c>
      <c r="B1159" t="s">
        <v>119</v>
      </c>
      <c r="C1159" t="s">
        <v>120</v>
      </c>
      <c r="D1159" s="13">
        <v>2500</v>
      </c>
      <c r="E1159" s="31">
        <v>45182</v>
      </c>
      <c r="F1159" s="31">
        <v>45270</v>
      </c>
      <c r="G1159" t="s">
        <v>4770</v>
      </c>
    </row>
    <row r="1160" spans="1:7" x14ac:dyDescent="0.25">
      <c r="A1160" s="154" t="s">
        <v>4618</v>
      </c>
      <c r="B1160" t="s">
        <v>380</v>
      </c>
      <c r="C1160" t="s">
        <v>379</v>
      </c>
      <c r="D1160" s="13">
        <v>1350</v>
      </c>
      <c r="E1160" s="31">
        <v>45160</v>
      </c>
      <c r="F1160" s="31">
        <v>45270</v>
      </c>
      <c r="G1160" t="s">
        <v>4617</v>
      </c>
    </row>
    <row r="1161" spans="1:7" x14ac:dyDescent="0.25">
      <c r="A1161" s="154" t="s">
        <v>4582</v>
      </c>
      <c r="B1161" t="s">
        <v>341</v>
      </c>
      <c r="C1161" t="s">
        <v>340</v>
      </c>
      <c r="D1161" s="13">
        <v>7500</v>
      </c>
      <c r="E1161" s="31">
        <v>45164</v>
      </c>
      <c r="F1161" s="31">
        <v>45270</v>
      </c>
      <c r="G1161" t="s">
        <v>4581</v>
      </c>
    </row>
    <row r="1162" spans="1:7" x14ac:dyDescent="0.25">
      <c r="A1162" s="154" t="s">
        <v>4394</v>
      </c>
      <c r="B1162" t="s">
        <v>577</v>
      </c>
      <c r="C1162" t="s">
        <v>576</v>
      </c>
      <c r="D1162" s="13">
        <v>2346.1509999999998</v>
      </c>
      <c r="E1162" s="31">
        <v>45171</v>
      </c>
      <c r="F1162" s="31">
        <v>45270</v>
      </c>
      <c r="G1162" t="s">
        <v>4393</v>
      </c>
    </row>
    <row r="1163" spans="1:7" x14ac:dyDescent="0.25">
      <c r="A1163" s="154" t="s">
        <v>4348</v>
      </c>
      <c r="B1163" t="s">
        <v>4253</v>
      </c>
      <c r="C1163" t="s">
        <v>4252</v>
      </c>
      <c r="D1163" s="13">
        <v>2619.69</v>
      </c>
      <c r="E1163" s="31">
        <v>45138</v>
      </c>
      <c r="F1163" s="31">
        <v>45270</v>
      </c>
      <c r="G1163" t="s">
        <v>4347</v>
      </c>
    </row>
    <row r="1164" spans="1:7" x14ac:dyDescent="0.25">
      <c r="A1164" s="154" t="s">
        <v>4342</v>
      </c>
      <c r="B1164" t="s">
        <v>4341</v>
      </c>
      <c r="C1164" t="s">
        <v>170</v>
      </c>
      <c r="D1164" s="13">
        <v>4250</v>
      </c>
      <c r="E1164" s="31">
        <v>45149</v>
      </c>
      <c r="F1164" s="31">
        <v>45270</v>
      </c>
      <c r="G1164" t="s">
        <v>4340</v>
      </c>
    </row>
    <row r="1165" spans="1:7" x14ac:dyDescent="0.25">
      <c r="A1165" s="154" t="s">
        <v>4192</v>
      </c>
      <c r="B1165" t="s">
        <v>3745</v>
      </c>
      <c r="C1165" t="s">
        <v>3744</v>
      </c>
      <c r="D1165" s="13">
        <v>2205.1129999999998</v>
      </c>
      <c r="E1165" s="31">
        <v>45188</v>
      </c>
      <c r="F1165" s="31">
        <v>45270</v>
      </c>
      <c r="G1165" t="s">
        <v>3743</v>
      </c>
    </row>
    <row r="1166" spans="1:7" x14ac:dyDescent="0.25">
      <c r="A1166" s="154" t="s">
        <v>4172</v>
      </c>
      <c r="B1166" t="s">
        <v>819</v>
      </c>
      <c r="C1166" t="s">
        <v>818</v>
      </c>
      <c r="D1166" s="13">
        <v>2500</v>
      </c>
      <c r="E1166" s="31">
        <v>45136</v>
      </c>
      <c r="F1166" s="31">
        <v>45270</v>
      </c>
      <c r="G1166" t="s">
        <v>4171</v>
      </c>
    </row>
    <row r="1167" spans="1:7" x14ac:dyDescent="0.25">
      <c r="A1167" s="154" t="s">
        <v>4075</v>
      </c>
      <c r="B1167" t="s">
        <v>3925</v>
      </c>
      <c r="C1167" t="s">
        <v>3924</v>
      </c>
      <c r="D1167" s="13">
        <v>5500</v>
      </c>
      <c r="E1167" s="31">
        <v>45169</v>
      </c>
      <c r="F1167" s="31">
        <v>45270</v>
      </c>
      <c r="G1167" t="s">
        <v>4074</v>
      </c>
    </row>
    <row r="1168" spans="1:7" x14ac:dyDescent="0.25">
      <c r="A1168" s="154" t="s">
        <v>3965</v>
      </c>
      <c r="B1168" t="s">
        <v>1216</v>
      </c>
      <c r="C1168" t="s">
        <v>1215</v>
      </c>
      <c r="D1168" s="13">
        <v>773.78800000000001</v>
      </c>
      <c r="E1168" s="31">
        <v>45202</v>
      </c>
      <c r="F1168" s="31">
        <v>45270</v>
      </c>
      <c r="G1168" t="s">
        <v>3964</v>
      </c>
    </row>
    <row r="1169" spans="1:7" x14ac:dyDescent="0.25">
      <c r="A1169" s="154" t="s">
        <v>3876</v>
      </c>
      <c r="B1169" t="s">
        <v>302</v>
      </c>
      <c r="C1169" t="s">
        <v>301</v>
      </c>
      <c r="D1169" s="13">
        <v>1191.3510000000001</v>
      </c>
      <c r="E1169" s="31">
        <v>45138</v>
      </c>
      <c r="F1169" s="31">
        <v>45270</v>
      </c>
      <c r="G1169" t="s">
        <v>3875</v>
      </c>
    </row>
    <row r="1170" spans="1:7" x14ac:dyDescent="0.25">
      <c r="A1170" s="154" t="s">
        <v>3447</v>
      </c>
      <c r="B1170" t="s">
        <v>890</v>
      </c>
      <c r="C1170" t="s">
        <v>889</v>
      </c>
      <c r="D1170" s="13">
        <v>4991.1450000000004</v>
      </c>
      <c r="E1170" s="31">
        <v>45191</v>
      </c>
      <c r="F1170" s="31">
        <v>45270</v>
      </c>
      <c r="G1170" t="s">
        <v>3446</v>
      </c>
    </row>
    <row r="1171" spans="1:7" x14ac:dyDescent="0.25">
      <c r="A1171" s="154" t="s">
        <v>3424</v>
      </c>
      <c r="B1171" t="s">
        <v>296</v>
      </c>
      <c r="C1171" t="s">
        <v>287</v>
      </c>
      <c r="D1171" s="13">
        <v>1250</v>
      </c>
      <c r="E1171" s="31">
        <v>45166</v>
      </c>
      <c r="F1171" s="31">
        <v>45270</v>
      </c>
      <c r="G1171" t="s">
        <v>3423</v>
      </c>
    </row>
    <row r="1172" spans="1:7" x14ac:dyDescent="0.25">
      <c r="A1172" s="154" t="s">
        <v>3336</v>
      </c>
      <c r="B1172" t="s">
        <v>754</v>
      </c>
      <c r="C1172" t="s">
        <v>192</v>
      </c>
      <c r="D1172" s="13">
        <v>2312.42</v>
      </c>
      <c r="E1172" s="31">
        <v>45168</v>
      </c>
      <c r="F1172" s="31">
        <v>45270</v>
      </c>
      <c r="G1172" t="s">
        <v>3335</v>
      </c>
    </row>
    <row r="1173" spans="1:7" x14ac:dyDescent="0.25">
      <c r="A1173" s="154" t="s">
        <v>3320</v>
      </c>
      <c r="B1173" t="s">
        <v>296</v>
      </c>
      <c r="C1173" t="s">
        <v>287</v>
      </c>
      <c r="D1173" s="13">
        <v>1250</v>
      </c>
      <c r="E1173" s="31">
        <v>45166</v>
      </c>
      <c r="F1173" s="31">
        <v>45270</v>
      </c>
      <c r="G1173" t="s">
        <v>3319</v>
      </c>
    </row>
    <row r="1174" spans="1:7" x14ac:dyDescent="0.25">
      <c r="A1174" s="154" t="s">
        <v>3314</v>
      </c>
      <c r="B1174" t="s">
        <v>3276</v>
      </c>
      <c r="C1174" t="s">
        <v>266</v>
      </c>
      <c r="D1174" s="13">
        <v>4228.1040000000003</v>
      </c>
      <c r="E1174" s="31">
        <v>45162</v>
      </c>
      <c r="F1174" s="31">
        <v>45270</v>
      </c>
      <c r="G1174" t="s">
        <v>3313</v>
      </c>
    </row>
    <row r="1175" spans="1:7" x14ac:dyDescent="0.25">
      <c r="A1175" s="154" t="s">
        <v>3185</v>
      </c>
      <c r="B1175" t="s">
        <v>186</v>
      </c>
      <c r="C1175" t="s">
        <v>187</v>
      </c>
      <c r="D1175" s="13">
        <v>2943.3649999999998</v>
      </c>
      <c r="E1175" s="31">
        <v>45199</v>
      </c>
      <c r="F1175" s="31">
        <v>45270</v>
      </c>
      <c r="G1175" t="s">
        <v>3184</v>
      </c>
    </row>
    <row r="1176" spans="1:7" x14ac:dyDescent="0.25">
      <c r="A1176" s="154" t="s">
        <v>3097</v>
      </c>
      <c r="B1176" t="s">
        <v>121</v>
      </c>
      <c r="C1176" t="s">
        <v>122</v>
      </c>
      <c r="D1176" s="13">
        <v>1100</v>
      </c>
      <c r="E1176" s="31">
        <v>45176</v>
      </c>
      <c r="F1176" s="31">
        <v>45270</v>
      </c>
      <c r="G1176" t="s">
        <v>3096</v>
      </c>
    </row>
    <row r="1177" spans="1:7" x14ac:dyDescent="0.25">
      <c r="A1177" s="154" t="s">
        <v>3017</v>
      </c>
      <c r="B1177" t="s">
        <v>346</v>
      </c>
      <c r="C1177" t="s">
        <v>345</v>
      </c>
      <c r="D1177" s="13">
        <v>2000</v>
      </c>
      <c r="E1177" s="31">
        <v>45197</v>
      </c>
      <c r="F1177" s="31">
        <v>45270</v>
      </c>
      <c r="G1177" t="s">
        <v>2883</v>
      </c>
    </row>
    <row r="1178" spans="1:7" x14ac:dyDescent="0.25">
      <c r="A1178" s="154" t="s">
        <v>5739</v>
      </c>
      <c r="B1178" t="s">
        <v>260</v>
      </c>
      <c r="C1178" t="s">
        <v>163</v>
      </c>
      <c r="D1178" s="13">
        <v>2457.0990000000002</v>
      </c>
      <c r="E1178" s="31">
        <v>45153</v>
      </c>
      <c r="F1178" s="31">
        <v>45271</v>
      </c>
      <c r="G1178" t="s">
        <v>5738</v>
      </c>
    </row>
    <row r="1179" spans="1:7" x14ac:dyDescent="0.25">
      <c r="A1179" s="154" t="s">
        <v>5409</v>
      </c>
      <c r="B1179" t="s">
        <v>808</v>
      </c>
      <c r="C1179" t="s">
        <v>807</v>
      </c>
      <c r="D1179" s="13">
        <v>1500</v>
      </c>
      <c r="E1179" s="31">
        <v>45203</v>
      </c>
      <c r="F1179" s="31">
        <v>45271</v>
      </c>
      <c r="G1179" t="s">
        <v>5408</v>
      </c>
    </row>
    <row r="1180" spans="1:7" x14ac:dyDescent="0.25">
      <c r="A1180" s="154" t="s">
        <v>5028</v>
      </c>
      <c r="B1180" t="s">
        <v>951</v>
      </c>
      <c r="C1180" t="s">
        <v>950</v>
      </c>
      <c r="D1180" s="13">
        <v>1000</v>
      </c>
      <c r="E1180" s="31">
        <v>45191</v>
      </c>
      <c r="F1180" s="31">
        <v>45271</v>
      </c>
      <c r="G1180" t="s">
        <v>4943</v>
      </c>
    </row>
    <row r="1181" spans="1:7" x14ac:dyDescent="0.25">
      <c r="A1181" s="154" t="s">
        <v>4859</v>
      </c>
      <c r="B1181" t="s">
        <v>184</v>
      </c>
      <c r="C1181" t="s">
        <v>185</v>
      </c>
      <c r="D1181" s="13">
        <v>2411.5140000000001</v>
      </c>
      <c r="E1181" s="31">
        <v>45166</v>
      </c>
      <c r="F1181" s="31">
        <v>45271</v>
      </c>
      <c r="G1181" t="s">
        <v>4858</v>
      </c>
    </row>
    <row r="1182" spans="1:7" x14ac:dyDescent="0.25">
      <c r="A1182" s="154" t="s">
        <v>4705</v>
      </c>
      <c r="B1182" t="s">
        <v>541</v>
      </c>
      <c r="C1182" t="s">
        <v>540</v>
      </c>
      <c r="D1182" s="13">
        <v>4150</v>
      </c>
      <c r="E1182" s="31">
        <v>45146</v>
      </c>
      <c r="F1182" s="31">
        <v>45272</v>
      </c>
      <c r="G1182" t="s">
        <v>4704</v>
      </c>
    </row>
    <row r="1183" spans="1:7" x14ac:dyDescent="0.25">
      <c r="A1183" s="154" t="s">
        <v>4544</v>
      </c>
      <c r="B1183" t="s">
        <v>136</v>
      </c>
      <c r="C1183" t="s">
        <v>137</v>
      </c>
      <c r="D1183" s="13">
        <v>900</v>
      </c>
      <c r="E1183" s="31">
        <v>45174</v>
      </c>
      <c r="F1183" s="31">
        <v>45272</v>
      </c>
      <c r="G1183" t="s">
        <v>4543</v>
      </c>
    </row>
    <row r="1184" spans="1:7" x14ac:dyDescent="0.25">
      <c r="A1184" s="154" t="s">
        <v>3988</v>
      </c>
      <c r="B1184" t="s">
        <v>171</v>
      </c>
      <c r="C1184" t="s">
        <v>172</v>
      </c>
      <c r="D1184" s="13">
        <v>1500</v>
      </c>
      <c r="E1184" s="31">
        <v>45129</v>
      </c>
      <c r="F1184" s="31">
        <v>45272</v>
      </c>
      <c r="G1184" t="s">
        <v>3843</v>
      </c>
    </row>
    <row r="1185" spans="1:7" x14ac:dyDescent="0.25">
      <c r="A1185" s="154" t="s">
        <v>3649</v>
      </c>
      <c r="B1185" t="s">
        <v>649</v>
      </c>
      <c r="C1185" t="s">
        <v>571</v>
      </c>
      <c r="D1185" s="13">
        <v>1862.2550000000001</v>
      </c>
      <c r="E1185" s="31">
        <v>45190</v>
      </c>
      <c r="F1185" s="31">
        <v>45272</v>
      </c>
      <c r="G1185" t="s">
        <v>3329</v>
      </c>
    </row>
    <row r="1186" spans="1:7" x14ac:dyDescent="0.25">
      <c r="A1186" s="154" t="s">
        <v>5082</v>
      </c>
      <c r="B1186" t="s">
        <v>1128</v>
      </c>
      <c r="C1186" t="s">
        <v>450</v>
      </c>
      <c r="D1186" s="13">
        <v>1061.454</v>
      </c>
      <c r="E1186" s="31">
        <v>45191</v>
      </c>
      <c r="F1186" s="31">
        <v>45273</v>
      </c>
      <c r="G1186" t="s">
        <v>5081</v>
      </c>
    </row>
    <row r="1187" spans="1:7" x14ac:dyDescent="0.25">
      <c r="A1187" s="154" t="s">
        <v>5011</v>
      </c>
      <c r="B1187" t="s">
        <v>487</v>
      </c>
      <c r="C1187" t="s">
        <v>486</v>
      </c>
      <c r="D1187" s="13">
        <v>1900.1569999999999</v>
      </c>
      <c r="E1187" s="31">
        <v>45191</v>
      </c>
      <c r="F1187" s="31">
        <v>45273</v>
      </c>
      <c r="G1187" t="s">
        <v>4963</v>
      </c>
    </row>
    <row r="1188" spans="1:7" x14ac:dyDescent="0.25">
      <c r="A1188" s="154" t="s">
        <v>3583</v>
      </c>
      <c r="B1188" t="s">
        <v>382</v>
      </c>
      <c r="C1188" t="s">
        <v>381</v>
      </c>
      <c r="D1188" s="13">
        <v>1200</v>
      </c>
      <c r="E1188" s="31">
        <v>45198</v>
      </c>
      <c r="F1188" s="31">
        <v>45273</v>
      </c>
      <c r="G1188" t="s">
        <v>3582</v>
      </c>
    </row>
    <row r="1189" spans="1:7" x14ac:dyDescent="0.25">
      <c r="A1189" s="154" t="s">
        <v>3034</v>
      </c>
      <c r="B1189" t="s">
        <v>2892</v>
      </c>
      <c r="C1189" t="s">
        <v>2891</v>
      </c>
      <c r="D1189" s="13">
        <v>999</v>
      </c>
      <c r="E1189" s="31">
        <v>45203</v>
      </c>
      <c r="F1189" s="31">
        <v>45273</v>
      </c>
      <c r="G1189" t="s">
        <v>3033</v>
      </c>
    </row>
    <row r="1190" spans="1:7" x14ac:dyDescent="0.25">
      <c r="A1190" s="154" t="s">
        <v>6162</v>
      </c>
      <c r="B1190" t="s">
        <v>112</v>
      </c>
      <c r="C1190" t="s">
        <v>113</v>
      </c>
      <c r="D1190" s="13">
        <v>896.524</v>
      </c>
      <c r="E1190" s="31">
        <v>45168</v>
      </c>
      <c r="F1190" s="31">
        <v>45274</v>
      </c>
      <c r="G1190" t="s">
        <v>6161</v>
      </c>
    </row>
    <row r="1191" spans="1:7" x14ac:dyDescent="0.25">
      <c r="A1191" s="154" t="s">
        <v>6055</v>
      </c>
      <c r="B1191" t="s">
        <v>284</v>
      </c>
      <c r="C1191" t="s">
        <v>128</v>
      </c>
      <c r="D1191" s="13">
        <v>880</v>
      </c>
      <c r="E1191" s="31">
        <v>45135</v>
      </c>
      <c r="F1191" s="31">
        <v>45274</v>
      </c>
      <c r="G1191" t="s">
        <v>6054</v>
      </c>
    </row>
    <row r="1192" spans="1:7" x14ac:dyDescent="0.25">
      <c r="A1192" s="154" t="s">
        <v>5114</v>
      </c>
      <c r="B1192" t="s">
        <v>1102</v>
      </c>
      <c r="C1192" t="s">
        <v>1103</v>
      </c>
      <c r="D1192" s="13">
        <v>1200</v>
      </c>
      <c r="E1192" s="31">
        <v>45189</v>
      </c>
      <c r="F1192" s="31">
        <v>45274</v>
      </c>
      <c r="G1192" t="s">
        <v>5113</v>
      </c>
    </row>
    <row r="1193" spans="1:7" x14ac:dyDescent="0.25">
      <c r="A1193" s="154" t="s">
        <v>4925</v>
      </c>
      <c r="B1193" t="s">
        <v>142</v>
      </c>
      <c r="C1193" t="s">
        <v>143</v>
      </c>
      <c r="D1193" s="13">
        <v>2360</v>
      </c>
      <c r="E1193" s="31">
        <v>45195</v>
      </c>
      <c r="F1193" s="31">
        <v>45274</v>
      </c>
      <c r="G1193" t="s">
        <v>4924</v>
      </c>
    </row>
    <row r="1194" spans="1:7" x14ac:dyDescent="0.25">
      <c r="A1194" s="154" t="s">
        <v>4873</v>
      </c>
      <c r="B1194" t="s">
        <v>193</v>
      </c>
      <c r="C1194" t="s">
        <v>194</v>
      </c>
      <c r="D1194" s="13">
        <v>3078.5529999999999</v>
      </c>
      <c r="E1194" s="31">
        <v>45170</v>
      </c>
      <c r="F1194" s="31">
        <v>45274</v>
      </c>
      <c r="G1194" t="s">
        <v>4872</v>
      </c>
    </row>
    <row r="1195" spans="1:7" x14ac:dyDescent="0.25">
      <c r="A1195" s="154" t="s">
        <v>4053</v>
      </c>
      <c r="B1195" t="s">
        <v>1074</v>
      </c>
      <c r="C1195" t="s">
        <v>1075</v>
      </c>
      <c r="D1195" s="13">
        <v>3290.0360000000001</v>
      </c>
      <c r="E1195" s="31">
        <v>45162</v>
      </c>
      <c r="F1195" s="31">
        <v>45274</v>
      </c>
      <c r="G1195" t="s">
        <v>4052</v>
      </c>
    </row>
    <row r="1196" spans="1:7" x14ac:dyDescent="0.25">
      <c r="A1196" s="154" t="s">
        <v>3748</v>
      </c>
      <c r="B1196" t="s">
        <v>803</v>
      </c>
      <c r="C1196" t="s">
        <v>802</v>
      </c>
      <c r="D1196" s="13">
        <v>4025.27</v>
      </c>
      <c r="E1196" s="31">
        <v>45180</v>
      </c>
      <c r="F1196" s="31">
        <v>45274</v>
      </c>
      <c r="G1196" t="s">
        <v>3747</v>
      </c>
    </row>
    <row r="1197" spans="1:7" x14ac:dyDescent="0.25">
      <c r="A1197" s="154" t="s">
        <v>2995</v>
      </c>
      <c r="B1197" t="s">
        <v>204</v>
      </c>
      <c r="C1197" t="s">
        <v>205</v>
      </c>
      <c r="D1197" s="13">
        <v>12935.922</v>
      </c>
      <c r="E1197" s="31">
        <v>45125</v>
      </c>
      <c r="F1197" s="31">
        <v>45274</v>
      </c>
      <c r="G1197" t="s">
        <v>2994</v>
      </c>
    </row>
    <row r="1198" spans="1:7" x14ac:dyDescent="0.25">
      <c r="A1198" s="154" t="s">
        <v>5887</v>
      </c>
      <c r="B1198" t="s">
        <v>255</v>
      </c>
      <c r="C1198" t="s">
        <v>104</v>
      </c>
      <c r="D1198" s="13">
        <v>13470</v>
      </c>
      <c r="E1198" s="31">
        <v>45183</v>
      </c>
      <c r="F1198" s="31">
        <v>45275</v>
      </c>
      <c r="G1198" t="s">
        <v>5301</v>
      </c>
    </row>
    <row r="1199" spans="1:7" x14ac:dyDescent="0.25">
      <c r="A1199" s="154" t="s">
        <v>5872</v>
      </c>
      <c r="B1199" t="s">
        <v>306</v>
      </c>
      <c r="C1199" t="s">
        <v>115</v>
      </c>
      <c r="D1199" s="13">
        <v>3198.5219999999999</v>
      </c>
      <c r="E1199" s="31">
        <v>45161</v>
      </c>
      <c r="F1199" s="31">
        <v>45275</v>
      </c>
      <c r="G1199" t="s">
        <v>5871</v>
      </c>
    </row>
    <row r="1200" spans="1:7" x14ac:dyDescent="0.25">
      <c r="A1200" s="154" t="s">
        <v>5670</v>
      </c>
      <c r="B1200" t="s">
        <v>472</v>
      </c>
      <c r="C1200" t="s">
        <v>102</v>
      </c>
      <c r="D1200" s="13">
        <v>1861.799</v>
      </c>
      <c r="E1200" s="31">
        <v>45204</v>
      </c>
      <c r="F1200" s="31">
        <v>45275</v>
      </c>
      <c r="G1200" t="s">
        <v>5669</v>
      </c>
    </row>
    <row r="1201" spans="1:7" x14ac:dyDescent="0.25">
      <c r="A1201" s="154" t="s">
        <v>5615</v>
      </c>
      <c r="B1201" t="s">
        <v>328</v>
      </c>
      <c r="C1201" t="s">
        <v>147</v>
      </c>
      <c r="D1201" s="13">
        <v>2242.741</v>
      </c>
      <c r="E1201" s="31">
        <v>45180</v>
      </c>
      <c r="F1201" s="31">
        <v>45275</v>
      </c>
      <c r="G1201" t="s">
        <v>5614</v>
      </c>
    </row>
    <row r="1202" spans="1:7" x14ac:dyDescent="0.25">
      <c r="A1202" s="154" t="s">
        <v>5600</v>
      </c>
      <c r="B1202" t="s">
        <v>1038</v>
      </c>
      <c r="C1202" t="s">
        <v>1039</v>
      </c>
      <c r="D1202" s="13">
        <v>7000</v>
      </c>
      <c r="E1202" s="31">
        <v>45153</v>
      </c>
      <c r="F1202" s="31">
        <v>45275</v>
      </c>
      <c r="G1202" t="s">
        <v>5599</v>
      </c>
    </row>
    <row r="1203" spans="1:7" x14ac:dyDescent="0.25">
      <c r="A1203" s="154" t="s">
        <v>5598</v>
      </c>
      <c r="B1203" t="s">
        <v>5241</v>
      </c>
      <c r="C1203" t="s">
        <v>5185</v>
      </c>
      <c r="D1203" s="13">
        <v>6301.7659999999996</v>
      </c>
      <c r="E1203" s="31">
        <v>45133</v>
      </c>
      <c r="F1203" s="31">
        <v>45275</v>
      </c>
      <c r="G1203" t="s">
        <v>5597</v>
      </c>
    </row>
    <row r="1204" spans="1:7" x14ac:dyDescent="0.25">
      <c r="A1204" s="154" t="s">
        <v>5561</v>
      </c>
      <c r="B1204" t="s">
        <v>5560</v>
      </c>
      <c r="C1204" t="s">
        <v>5559</v>
      </c>
      <c r="D1204" s="13">
        <v>12934.884</v>
      </c>
      <c r="E1204" s="31">
        <v>45140</v>
      </c>
      <c r="F1204" s="31">
        <v>45275</v>
      </c>
      <c r="G1204" t="s">
        <v>5558</v>
      </c>
    </row>
    <row r="1205" spans="1:7" x14ac:dyDescent="0.25">
      <c r="A1205" s="154" t="s">
        <v>5511</v>
      </c>
      <c r="B1205" t="s">
        <v>387</v>
      </c>
      <c r="C1205" t="s">
        <v>145</v>
      </c>
      <c r="D1205" s="13">
        <v>1035.7049999999999</v>
      </c>
      <c r="E1205" s="31">
        <v>45169</v>
      </c>
      <c r="F1205" s="31">
        <v>45275</v>
      </c>
      <c r="G1205" t="s">
        <v>5083</v>
      </c>
    </row>
    <row r="1206" spans="1:7" x14ac:dyDescent="0.25">
      <c r="A1206" s="154" t="s">
        <v>5497</v>
      </c>
      <c r="B1206" t="s">
        <v>598</v>
      </c>
      <c r="C1206" t="s">
        <v>599</v>
      </c>
      <c r="D1206" s="13">
        <v>1387.2</v>
      </c>
      <c r="E1206" s="31">
        <v>45163</v>
      </c>
      <c r="F1206" s="31">
        <v>45275</v>
      </c>
      <c r="G1206" t="s">
        <v>5496</v>
      </c>
    </row>
    <row r="1207" spans="1:7" x14ac:dyDescent="0.25">
      <c r="A1207" s="154" t="s">
        <v>5422</v>
      </c>
      <c r="B1207" t="s">
        <v>1026</v>
      </c>
      <c r="C1207" t="s">
        <v>1027</v>
      </c>
      <c r="D1207" s="13">
        <v>959.62300000000005</v>
      </c>
      <c r="E1207" s="31">
        <v>45204</v>
      </c>
      <c r="F1207" s="31">
        <v>45275</v>
      </c>
      <c r="G1207" t="s">
        <v>5421</v>
      </c>
    </row>
    <row r="1208" spans="1:7" x14ac:dyDescent="0.25">
      <c r="A1208" s="154" t="s">
        <v>5411</v>
      </c>
      <c r="B1208" t="s">
        <v>532</v>
      </c>
      <c r="C1208" t="s">
        <v>160</v>
      </c>
      <c r="D1208" s="13">
        <v>7282.9809999999998</v>
      </c>
      <c r="E1208" s="31">
        <v>45192</v>
      </c>
      <c r="F1208" s="31">
        <v>45275</v>
      </c>
      <c r="G1208" t="s">
        <v>5410</v>
      </c>
    </row>
    <row r="1209" spans="1:7" x14ac:dyDescent="0.25">
      <c r="A1209" s="154" t="s">
        <v>5285</v>
      </c>
      <c r="B1209" t="s">
        <v>1024</v>
      </c>
      <c r="C1209" t="s">
        <v>1025</v>
      </c>
      <c r="D1209" s="13">
        <v>10237.888999999999</v>
      </c>
      <c r="E1209" s="31">
        <v>45197</v>
      </c>
      <c r="F1209" s="31">
        <v>45275</v>
      </c>
      <c r="G1209" t="s">
        <v>5280</v>
      </c>
    </row>
    <row r="1210" spans="1:7" x14ac:dyDescent="0.25">
      <c r="A1210" s="154" t="s">
        <v>5234</v>
      </c>
      <c r="B1210" t="s">
        <v>265</v>
      </c>
      <c r="C1210" t="s">
        <v>148</v>
      </c>
      <c r="D1210" s="13">
        <v>8625.1990000000005</v>
      </c>
      <c r="E1210" s="31">
        <v>45168</v>
      </c>
      <c r="F1210" s="31">
        <v>45275</v>
      </c>
      <c r="G1210" t="s">
        <v>5233</v>
      </c>
    </row>
    <row r="1211" spans="1:7" x14ac:dyDescent="0.25">
      <c r="A1211" s="154" t="s">
        <v>5150</v>
      </c>
      <c r="B1211" t="s">
        <v>531</v>
      </c>
      <c r="C1211" t="s">
        <v>190</v>
      </c>
      <c r="D1211" s="13">
        <v>31136.264999999999</v>
      </c>
      <c r="E1211" s="31">
        <v>45192</v>
      </c>
      <c r="F1211" s="31">
        <v>45275</v>
      </c>
      <c r="G1211" t="s">
        <v>5149</v>
      </c>
    </row>
    <row r="1212" spans="1:7" x14ac:dyDescent="0.25">
      <c r="A1212" s="154" t="s">
        <v>4977</v>
      </c>
      <c r="B1212" t="s">
        <v>949</v>
      </c>
      <c r="C1212" t="s">
        <v>948</v>
      </c>
      <c r="D1212" s="13">
        <v>1830.31</v>
      </c>
      <c r="E1212" s="31">
        <v>45191</v>
      </c>
      <c r="F1212" s="31">
        <v>45275</v>
      </c>
      <c r="G1212" t="s">
        <v>4956</v>
      </c>
    </row>
    <row r="1213" spans="1:7" x14ac:dyDescent="0.25">
      <c r="A1213" s="154" t="s">
        <v>4976</v>
      </c>
      <c r="B1213" t="s">
        <v>461</v>
      </c>
      <c r="C1213" t="s">
        <v>161</v>
      </c>
      <c r="D1213" s="13">
        <v>5000</v>
      </c>
      <c r="E1213" s="31">
        <v>45191</v>
      </c>
      <c r="F1213" s="31">
        <v>45275</v>
      </c>
      <c r="G1213" t="s">
        <v>4965</v>
      </c>
    </row>
    <row r="1214" spans="1:7" x14ac:dyDescent="0.25">
      <c r="A1214" s="154" t="s">
        <v>4883</v>
      </c>
      <c r="B1214" t="s">
        <v>364</v>
      </c>
      <c r="C1214" t="s">
        <v>363</v>
      </c>
      <c r="D1214" s="13">
        <v>2300</v>
      </c>
      <c r="E1214" s="31">
        <v>45199</v>
      </c>
      <c r="F1214" s="31">
        <v>45275</v>
      </c>
      <c r="G1214" t="s">
        <v>4882</v>
      </c>
    </row>
    <row r="1215" spans="1:7" x14ac:dyDescent="0.25">
      <c r="A1215" s="154" t="s">
        <v>4775</v>
      </c>
      <c r="B1215" t="s">
        <v>119</v>
      </c>
      <c r="C1215" t="s">
        <v>120</v>
      </c>
      <c r="D1215" s="13">
        <v>2500</v>
      </c>
      <c r="E1215" s="31">
        <v>45182</v>
      </c>
      <c r="F1215" s="31">
        <v>45275</v>
      </c>
      <c r="G1215" t="s">
        <v>4774</v>
      </c>
    </row>
    <row r="1216" spans="1:7" x14ac:dyDescent="0.25">
      <c r="A1216" s="154" t="s">
        <v>4747</v>
      </c>
      <c r="B1216" t="s">
        <v>899</v>
      </c>
      <c r="C1216" t="s">
        <v>898</v>
      </c>
      <c r="D1216" s="13">
        <v>3315.0410000000002</v>
      </c>
      <c r="E1216" s="31">
        <v>45199</v>
      </c>
      <c r="F1216" s="31">
        <v>45275</v>
      </c>
      <c r="G1216" t="s">
        <v>4746</v>
      </c>
    </row>
    <row r="1217" spans="1:7" x14ac:dyDescent="0.25">
      <c r="A1217" s="154" t="s">
        <v>4667</v>
      </c>
      <c r="B1217" t="s">
        <v>168</v>
      </c>
      <c r="C1217" t="s">
        <v>268</v>
      </c>
      <c r="D1217" s="13">
        <v>8532.9269999999997</v>
      </c>
      <c r="E1217" s="31">
        <v>45199</v>
      </c>
      <c r="F1217" s="31">
        <v>45275</v>
      </c>
      <c r="G1217" t="s">
        <v>4666</v>
      </c>
    </row>
    <row r="1218" spans="1:7" x14ac:dyDescent="0.25">
      <c r="A1218" s="154" t="s">
        <v>4620</v>
      </c>
      <c r="B1218" t="s">
        <v>338</v>
      </c>
      <c r="C1218" t="s">
        <v>166</v>
      </c>
      <c r="D1218" s="13">
        <v>1714.2070000000001</v>
      </c>
      <c r="E1218" s="31">
        <v>45201</v>
      </c>
      <c r="F1218" s="31">
        <v>45275</v>
      </c>
      <c r="G1218" t="s">
        <v>4619</v>
      </c>
    </row>
    <row r="1219" spans="1:7" x14ac:dyDescent="0.25">
      <c r="A1219" s="154" t="s">
        <v>4606</v>
      </c>
      <c r="B1219" t="s">
        <v>180</v>
      </c>
      <c r="C1219" t="s">
        <v>181</v>
      </c>
      <c r="D1219" s="13">
        <v>5000</v>
      </c>
      <c r="E1219" s="31">
        <v>45182</v>
      </c>
      <c r="F1219" s="31">
        <v>45275</v>
      </c>
      <c r="G1219" t="s">
        <v>4605</v>
      </c>
    </row>
    <row r="1220" spans="1:7" x14ac:dyDescent="0.25">
      <c r="A1220" s="154" t="s">
        <v>4504</v>
      </c>
      <c r="B1220" t="s">
        <v>1154</v>
      </c>
      <c r="C1220" t="s">
        <v>1155</v>
      </c>
      <c r="D1220" s="13">
        <v>6152.277</v>
      </c>
      <c r="E1220" s="31">
        <v>45171</v>
      </c>
      <c r="F1220" s="31">
        <v>45275</v>
      </c>
      <c r="G1220" t="s">
        <v>4503</v>
      </c>
    </row>
    <row r="1221" spans="1:7" x14ac:dyDescent="0.25">
      <c r="A1221" s="154" t="s">
        <v>4374</v>
      </c>
      <c r="B1221" t="s">
        <v>169</v>
      </c>
      <c r="C1221" t="s">
        <v>170</v>
      </c>
      <c r="D1221" s="13">
        <v>4353.7179999999998</v>
      </c>
      <c r="E1221" s="31">
        <v>45149</v>
      </c>
      <c r="F1221" s="31">
        <v>45275</v>
      </c>
      <c r="G1221" t="s">
        <v>4373</v>
      </c>
    </row>
    <row r="1222" spans="1:7" x14ac:dyDescent="0.25">
      <c r="A1222" s="154" t="s">
        <v>4284</v>
      </c>
      <c r="B1222" t="s">
        <v>130</v>
      </c>
      <c r="C1222" t="s">
        <v>131</v>
      </c>
      <c r="D1222" s="13">
        <v>3500</v>
      </c>
      <c r="E1222" s="31">
        <v>45169</v>
      </c>
      <c r="F1222" s="31">
        <v>45275</v>
      </c>
      <c r="G1222" t="s">
        <v>4283</v>
      </c>
    </row>
    <row r="1223" spans="1:7" x14ac:dyDescent="0.25">
      <c r="A1223" s="154" t="s">
        <v>4161</v>
      </c>
      <c r="B1223" t="s">
        <v>302</v>
      </c>
      <c r="C1223" t="s">
        <v>301</v>
      </c>
      <c r="D1223" s="13">
        <v>1418.7739999999999</v>
      </c>
      <c r="E1223" s="31">
        <v>45166</v>
      </c>
      <c r="F1223" s="31">
        <v>45275</v>
      </c>
      <c r="G1223" t="s">
        <v>3717</v>
      </c>
    </row>
    <row r="1224" spans="1:7" x14ac:dyDescent="0.25">
      <c r="A1224" s="154" t="s">
        <v>4157</v>
      </c>
      <c r="B1224" t="s">
        <v>579</v>
      </c>
      <c r="C1224" t="s">
        <v>578</v>
      </c>
      <c r="D1224" s="13">
        <v>2621.357</v>
      </c>
      <c r="E1224" s="31">
        <v>45133</v>
      </c>
      <c r="F1224" s="31">
        <v>45275</v>
      </c>
      <c r="G1224" t="s">
        <v>4156</v>
      </c>
    </row>
    <row r="1225" spans="1:7" x14ac:dyDescent="0.25">
      <c r="A1225" s="154" t="s">
        <v>4041</v>
      </c>
      <c r="B1225" t="s">
        <v>4040</v>
      </c>
      <c r="C1225" t="s">
        <v>4039</v>
      </c>
      <c r="D1225" s="13">
        <v>8896.0550000000003</v>
      </c>
      <c r="E1225" s="31">
        <v>45184</v>
      </c>
      <c r="F1225" s="31">
        <v>45275</v>
      </c>
      <c r="G1225" t="s">
        <v>4038</v>
      </c>
    </row>
    <row r="1226" spans="1:7" x14ac:dyDescent="0.25">
      <c r="A1226" s="154" t="s">
        <v>4033</v>
      </c>
      <c r="B1226" t="s">
        <v>177</v>
      </c>
      <c r="C1226" t="s">
        <v>98</v>
      </c>
      <c r="D1226" s="13">
        <v>2109.5529999999999</v>
      </c>
      <c r="E1226" s="31">
        <v>45162</v>
      </c>
      <c r="F1226" s="31">
        <v>45275</v>
      </c>
      <c r="G1226" t="s">
        <v>4032</v>
      </c>
    </row>
    <row r="1227" spans="1:7" x14ac:dyDescent="0.25">
      <c r="A1227" s="154" t="s">
        <v>3844</v>
      </c>
      <c r="B1227" t="s">
        <v>171</v>
      </c>
      <c r="C1227" t="s">
        <v>172</v>
      </c>
      <c r="D1227" s="13">
        <v>1500</v>
      </c>
      <c r="E1227" s="31">
        <v>45129</v>
      </c>
      <c r="F1227" s="31">
        <v>45275</v>
      </c>
      <c r="G1227" t="s">
        <v>3843</v>
      </c>
    </row>
    <row r="1228" spans="1:7" x14ac:dyDescent="0.25">
      <c r="A1228" s="154" t="s">
        <v>3821</v>
      </c>
      <c r="B1228" t="s">
        <v>289</v>
      </c>
      <c r="C1228" t="s">
        <v>291</v>
      </c>
      <c r="D1228" s="13">
        <v>1147.7280000000001</v>
      </c>
      <c r="E1228" s="31">
        <v>45190</v>
      </c>
      <c r="F1228" s="31">
        <v>45275</v>
      </c>
      <c r="G1228" t="s">
        <v>3820</v>
      </c>
    </row>
    <row r="1229" spans="1:7" x14ac:dyDescent="0.25">
      <c r="A1229" s="154" t="s">
        <v>3695</v>
      </c>
      <c r="B1229" t="s">
        <v>132</v>
      </c>
      <c r="C1229" t="s">
        <v>133</v>
      </c>
      <c r="D1229" s="13">
        <v>3000</v>
      </c>
      <c r="E1229" s="31">
        <v>45198</v>
      </c>
      <c r="F1229" s="31">
        <v>45275</v>
      </c>
      <c r="G1229" t="s">
        <v>3694</v>
      </c>
    </row>
    <row r="1230" spans="1:7" x14ac:dyDescent="0.25">
      <c r="A1230" s="154" t="s">
        <v>3650</v>
      </c>
      <c r="B1230" t="s">
        <v>3405</v>
      </c>
      <c r="C1230" t="s">
        <v>3404</v>
      </c>
      <c r="D1230" s="13">
        <v>6984.7669999999998</v>
      </c>
      <c r="E1230" s="31">
        <v>45204</v>
      </c>
      <c r="F1230" s="31">
        <v>45275</v>
      </c>
      <c r="G1230" t="s">
        <v>3403</v>
      </c>
    </row>
    <row r="1231" spans="1:7" x14ac:dyDescent="0.25">
      <c r="A1231" s="154" t="s">
        <v>3529</v>
      </c>
      <c r="B1231" t="s">
        <v>613</v>
      </c>
      <c r="C1231" t="s">
        <v>612</v>
      </c>
      <c r="D1231" s="13">
        <v>2070.9499999999998</v>
      </c>
      <c r="E1231" s="31">
        <v>45197</v>
      </c>
      <c r="F1231" s="31">
        <v>45275</v>
      </c>
      <c r="G1231" t="s">
        <v>3528</v>
      </c>
    </row>
    <row r="1232" spans="1:7" x14ac:dyDescent="0.25">
      <c r="A1232" s="154" t="s">
        <v>3488</v>
      </c>
      <c r="B1232" t="s">
        <v>625</v>
      </c>
      <c r="C1232" t="s">
        <v>624</v>
      </c>
      <c r="D1232" s="13">
        <v>626.88199999999995</v>
      </c>
      <c r="E1232" s="31">
        <v>45190</v>
      </c>
      <c r="F1232" s="31">
        <v>45275</v>
      </c>
      <c r="G1232" t="s">
        <v>3487</v>
      </c>
    </row>
    <row r="1233" spans="1:7" x14ac:dyDescent="0.25">
      <c r="A1233" s="154" t="s">
        <v>3401</v>
      </c>
      <c r="B1233" t="s">
        <v>296</v>
      </c>
      <c r="C1233" t="s">
        <v>287</v>
      </c>
      <c r="D1233" s="13">
        <v>1250</v>
      </c>
      <c r="E1233" s="31">
        <v>45166</v>
      </c>
      <c r="F1233" s="31">
        <v>45275</v>
      </c>
      <c r="G1233" t="s">
        <v>3400</v>
      </c>
    </row>
    <row r="1234" spans="1:7" x14ac:dyDescent="0.25">
      <c r="A1234" s="154" t="s">
        <v>3283</v>
      </c>
      <c r="B1234" t="s">
        <v>296</v>
      </c>
      <c r="C1234" t="s">
        <v>287</v>
      </c>
      <c r="D1234" s="13">
        <v>1250</v>
      </c>
      <c r="E1234" s="31">
        <v>45166</v>
      </c>
      <c r="F1234" s="31">
        <v>45275</v>
      </c>
      <c r="G1234" t="s">
        <v>3282</v>
      </c>
    </row>
    <row r="1235" spans="1:7" x14ac:dyDescent="0.25">
      <c r="A1235" s="154" t="s">
        <v>3267</v>
      </c>
      <c r="B1235" t="s">
        <v>606</v>
      </c>
      <c r="C1235" t="s">
        <v>605</v>
      </c>
      <c r="D1235" s="13">
        <v>6062.0150000000003</v>
      </c>
      <c r="E1235" s="31">
        <v>45203</v>
      </c>
      <c r="F1235" s="31">
        <v>45275</v>
      </c>
      <c r="G1235" t="s">
        <v>3146</v>
      </c>
    </row>
    <row r="1236" spans="1:7" x14ac:dyDescent="0.25">
      <c r="A1236" s="154" t="s">
        <v>3213</v>
      </c>
      <c r="B1236" t="s">
        <v>186</v>
      </c>
      <c r="C1236" t="s">
        <v>187</v>
      </c>
      <c r="D1236" s="13">
        <v>5000</v>
      </c>
      <c r="E1236" s="31">
        <v>45199</v>
      </c>
      <c r="F1236" s="31">
        <v>45275</v>
      </c>
      <c r="G1236" t="s">
        <v>3212</v>
      </c>
    </row>
    <row r="1237" spans="1:7" x14ac:dyDescent="0.25">
      <c r="A1237" s="154" t="s">
        <v>3207</v>
      </c>
      <c r="B1237" t="s">
        <v>352</v>
      </c>
      <c r="C1237" t="s">
        <v>351</v>
      </c>
      <c r="D1237" s="13">
        <v>10407.579</v>
      </c>
      <c r="E1237" s="31">
        <v>45188</v>
      </c>
      <c r="F1237" s="31">
        <v>45275</v>
      </c>
      <c r="G1237" t="s">
        <v>3206</v>
      </c>
    </row>
    <row r="1238" spans="1:7" x14ac:dyDescent="0.25">
      <c r="A1238" s="154" t="s">
        <v>3197</v>
      </c>
      <c r="B1238" t="s">
        <v>399</v>
      </c>
      <c r="C1238" t="s">
        <v>398</v>
      </c>
      <c r="D1238" s="13">
        <v>4338</v>
      </c>
      <c r="E1238" s="31">
        <v>45199</v>
      </c>
      <c r="F1238" s="31">
        <v>45275</v>
      </c>
      <c r="G1238" t="s">
        <v>3196</v>
      </c>
    </row>
    <row r="1239" spans="1:7" x14ac:dyDescent="0.25">
      <c r="A1239" s="154" t="s">
        <v>3016</v>
      </c>
      <c r="B1239" t="s">
        <v>252</v>
      </c>
      <c r="C1239" t="s">
        <v>251</v>
      </c>
      <c r="D1239" s="13">
        <v>6000</v>
      </c>
      <c r="E1239" s="31">
        <v>45187</v>
      </c>
      <c r="F1239" s="31">
        <v>45275</v>
      </c>
      <c r="G1239" t="s">
        <v>3015</v>
      </c>
    </row>
    <row r="1240" spans="1:7" x14ac:dyDescent="0.25">
      <c r="A1240" s="154" t="s">
        <v>2849</v>
      </c>
      <c r="B1240" t="s">
        <v>2835</v>
      </c>
      <c r="C1240" t="s">
        <v>2834</v>
      </c>
      <c r="D1240" s="13">
        <v>6284.1480000000001</v>
      </c>
      <c r="E1240" s="31">
        <v>45187</v>
      </c>
      <c r="F1240" s="31">
        <v>45275</v>
      </c>
      <c r="G1240" t="s">
        <v>2848</v>
      </c>
    </row>
    <row r="1241" spans="1:7" x14ac:dyDescent="0.25">
      <c r="A1241" s="154" t="s">
        <v>6047</v>
      </c>
      <c r="B1241" t="s">
        <v>284</v>
      </c>
      <c r="C1241" t="s">
        <v>128</v>
      </c>
      <c r="D1241" s="13">
        <v>875</v>
      </c>
      <c r="E1241" s="31">
        <v>45135</v>
      </c>
      <c r="F1241" s="31">
        <v>45276</v>
      </c>
      <c r="G1241" t="s">
        <v>6046</v>
      </c>
    </row>
    <row r="1242" spans="1:7" x14ac:dyDescent="0.25">
      <c r="A1242" s="154" t="s">
        <v>4787</v>
      </c>
      <c r="B1242" t="s">
        <v>748</v>
      </c>
      <c r="C1242" t="s">
        <v>749</v>
      </c>
      <c r="D1242" s="13">
        <v>1150</v>
      </c>
      <c r="E1242" s="31">
        <v>45192</v>
      </c>
      <c r="F1242" s="31">
        <v>45276</v>
      </c>
      <c r="G1242" t="s">
        <v>4786</v>
      </c>
    </row>
    <row r="1243" spans="1:7" x14ac:dyDescent="0.25">
      <c r="A1243" s="154" t="s">
        <v>4548</v>
      </c>
      <c r="B1243" t="s">
        <v>541</v>
      </c>
      <c r="C1243" t="s">
        <v>540</v>
      </c>
      <c r="D1243" s="13">
        <v>4150</v>
      </c>
      <c r="E1243" s="31">
        <v>45160</v>
      </c>
      <c r="F1243" s="31">
        <v>45276</v>
      </c>
      <c r="G1243" t="s">
        <v>4547</v>
      </c>
    </row>
    <row r="1244" spans="1:7" x14ac:dyDescent="0.25">
      <c r="A1244" s="154" t="s">
        <v>3926</v>
      </c>
      <c r="B1244" t="s">
        <v>3925</v>
      </c>
      <c r="C1244" t="s">
        <v>3924</v>
      </c>
      <c r="D1244" s="13">
        <v>5662.1109999999999</v>
      </c>
      <c r="E1244" s="31">
        <v>45169</v>
      </c>
      <c r="F1244" s="31">
        <v>45276</v>
      </c>
      <c r="G1244" t="s">
        <v>3923</v>
      </c>
    </row>
    <row r="1245" spans="1:7" x14ac:dyDescent="0.25">
      <c r="A1245" s="154" t="s">
        <v>3521</v>
      </c>
      <c r="B1245" t="s">
        <v>3347</v>
      </c>
      <c r="C1245" t="s">
        <v>3346</v>
      </c>
      <c r="D1245" s="13">
        <v>2000</v>
      </c>
      <c r="E1245" s="31">
        <v>45197</v>
      </c>
      <c r="F1245" s="31">
        <v>45276</v>
      </c>
      <c r="G1245" t="s">
        <v>3520</v>
      </c>
    </row>
    <row r="1246" spans="1:7" x14ac:dyDescent="0.25">
      <c r="A1246" s="154" t="s">
        <v>4895</v>
      </c>
      <c r="B1246" t="s">
        <v>164</v>
      </c>
      <c r="C1246" t="s">
        <v>165</v>
      </c>
      <c r="D1246" s="13">
        <v>2227.6030000000001</v>
      </c>
      <c r="E1246" s="31">
        <v>45162</v>
      </c>
      <c r="F1246" s="31">
        <v>45277</v>
      </c>
      <c r="G1246" t="s">
        <v>4894</v>
      </c>
    </row>
    <row r="1247" spans="1:7" x14ac:dyDescent="0.25">
      <c r="A1247" s="154" t="s">
        <v>4638</v>
      </c>
      <c r="B1247" t="s">
        <v>895</v>
      </c>
      <c r="C1247" t="s">
        <v>747</v>
      </c>
      <c r="D1247" s="13">
        <v>2394.3890000000001</v>
      </c>
      <c r="E1247" s="31">
        <v>45153</v>
      </c>
      <c r="F1247" s="31">
        <v>45277</v>
      </c>
      <c r="G1247" t="s">
        <v>4637</v>
      </c>
    </row>
    <row r="1248" spans="1:7" x14ac:dyDescent="0.25">
      <c r="A1248" s="154" t="s">
        <v>4564</v>
      </c>
      <c r="B1248" t="s">
        <v>895</v>
      </c>
      <c r="C1248" t="s">
        <v>747</v>
      </c>
      <c r="D1248" s="13">
        <v>2000</v>
      </c>
      <c r="E1248" s="31">
        <v>45153</v>
      </c>
      <c r="F1248" s="31">
        <v>45277</v>
      </c>
      <c r="G1248" t="s">
        <v>4563</v>
      </c>
    </row>
    <row r="1249" spans="1:7" x14ac:dyDescent="0.25">
      <c r="A1249" s="154" t="s">
        <v>3941</v>
      </c>
      <c r="B1249" t="s">
        <v>319</v>
      </c>
      <c r="C1249" t="s">
        <v>314</v>
      </c>
      <c r="D1249" s="13">
        <v>2000</v>
      </c>
      <c r="E1249" s="31">
        <v>45169</v>
      </c>
      <c r="F1249" s="31">
        <v>45277</v>
      </c>
      <c r="G1249" t="s">
        <v>3903</v>
      </c>
    </row>
    <row r="1250" spans="1:7" x14ac:dyDescent="0.25">
      <c r="A1250" s="154" t="s">
        <v>3046</v>
      </c>
      <c r="B1250" t="s">
        <v>175</v>
      </c>
      <c r="C1250" t="s">
        <v>176</v>
      </c>
      <c r="D1250" s="13">
        <v>7000</v>
      </c>
      <c r="E1250" s="31">
        <v>45175</v>
      </c>
      <c r="F1250" s="31">
        <v>45277</v>
      </c>
      <c r="G1250" t="s">
        <v>3045</v>
      </c>
    </row>
    <row r="1251" spans="1:7" x14ac:dyDescent="0.25">
      <c r="A1251" s="154" t="s">
        <v>2977</v>
      </c>
      <c r="B1251" t="s">
        <v>204</v>
      </c>
      <c r="C1251" t="s">
        <v>205</v>
      </c>
      <c r="D1251" s="13">
        <v>12935.922</v>
      </c>
      <c r="E1251" s="31">
        <v>45125</v>
      </c>
      <c r="F1251" s="31">
        <v>45277</v>
      </c>
      <c r="G1251" t="s">
        <v>2976</v>
      </c>
    </row>
    <row r="1252" spans="1:7" x14ac:dyDescent="0.25">
      <c r="A1252" s="154" t="s">
        <v>6159</v>
      </c>
      <c r="B1252" t="s">
        <v>112</v>
      </c>
      <c r="C1252" t="s">
        <v>113</v>
      </c>
      <c r="D1252" s="13">
        <v>896.524</v>
      </c>
      <c r="E1252" s="31">
        <v>45168</v>
      </c>
      <c r="F1252" s="31">
        <v>45278</v>
      </c>
      <c r="G1252" t="s">
        <v>6158</v>
      </c>
    </row>
    <row r="1253" spans="1:7" x14ac:dyDescent="0.25">
      <c r="A1253" s="154" t="s">
        <v>6051</v>
      </c>
      <c r="B1253" t="s">
        <v>284</v>
      </c>
      <c r="C1253" t="s">
        <v>128</v>
      </c>
      <c r="D1253" s="13">
        <v>870</v>
      </c>
      <c r="E1253" s="31">
        <v>45135</v>
      </c>
      <c r="F1253" s="31">
        <v>45278</v>
      </c>
      <c r="G1253" t="s">
        <v>6050</v>
      </c>
    </row>
    <row r="1254" spans="1:7" x14ac:dyDescent="0.25">
      <c r="A1254" s="154" t="s">
        <v>5025</v>
      </c>
      <c r="B1254" t="s">
        <v>5024</v>
      </c>
      <c r="C1254" t="s">
        <v>5023</v>
      </c>
      <c r="D1254" s="13">
        <v>1383.3610000000001</v>
      </c>
      <c r="E1254" s="31">
        <v>45201</v>
      </c>
      <c r="F1254" s="31">
        <v>45278</v>
      </c>
      <c r="G1254" t="s">
        <v>5022</v>
      </c>
    </row>
    <row r="1255" spans="1:7" x14ac:dyDescent="0.25">
      <c r="A1255" s="154" t="s">
        <v>4944</v>
      </c>
      <c r="B1255" t="s">
        <v>951</v>
      </c>
      <c r="C1255" t="s">
        <v>950</v>
      </c>
      <c r="D1255" s="13">
        <v>1000</v>
      </c>
      <c r="E1255" s="31">
        <v>45191</v>
      </c>
      <c r="F1255" s="31">
        <v>45278</v>
      </c>
      <c r="G1255" t="s">
        <v>4943</v>
      </c>
    </row>
    <row r="1256" spans="1:7" x14ac:dyDescent="0.25">
      <c r="A1256" s="154" t="s">
        <v>4831</v>
      </c>
      <c r="B1256" t="s">
        <v>322</v>
      </c>
      <c r="C1256" t="s">
        <v>321</v>
      </c>
      <c r="D1256" s="13">
        <v>2251.915</v>
      </c>
      <c r="E1256" s="31">
        <v>45205</v>
      </c>
      <c r="F1256" s="31">
        <v>45278</v>
      </c>
      <c r="G1256" t="s">
        <v>4830</v>
      </c>
    </row>
    <row r="1257" spans="1:7" x14ac:dyDescent="0.25">
      <c r="A1257" s="154" t="s">
        <v>4685</v>
      </c>
      <c r="B1257" t="s">
        <v>541</v>
      </c>
      <c r="C1257" t="s">
        <v>540</v>
      </c>
      <c r="D1257" s="13">
        <v>4150</v>
      </c>
      <c r="E1257" s="31">
        <v>45160</v>
      </c>
      <c r="F1257" s="31">
        <v>45278</v>
      </c>
      <c r="G1257" t="s">
        <v>4684</v>
      </c>
    </row>
    <row r="1258" spans="1:7" x14ac:dyDescent="0.25">
      <c r="A1258" s="154" t="s">
        <v>3780</v>
      </c>
      <c r="B1258" t="s">
        <v>852</v>
      </c>
      <c r="C1258" t="s">
        <v>894</v>
      </c>
      <c r="D1258" s="13">
        <v>870</v>
      </c>
      <c r="E1258" s="31">
        <v>45197</v>
      </c>
      <c r="F1258" s="31">
        <v>45278</v>
      </c>
      <c r="G1258" t="s">
        <v>3779</v>
      </c>
    </row>
    <row r="1259" spans="1:7" x14ac:dyDescent="0.25">
      <c r="A1259" s="154" t="s">
        <v>3567</v>
      </c>
      <c r="B1259" t="s">
        <v>370</v>
      </c>
      <c r="C1259" t="s">
        <v>290</v>
      </c>
      <c r="D1259" s="13">
        <v>3000</v>
      </c>
      <c r="E1259" s="31">
        <v>45204</v>
      </c>
      <c r="F1259" s="31">
        <v>45278</v>
      </c>
      <c r="G1259" t="s">
        <v>3566</v>
      </c>
    </row>
    <row r="1260" spans="1:7" x14ac:dyDescent="0.25">
      <c r="A1260" s="154" t="s">
        <v>3416</v>
      </c>
      <c r="B1260" t="s">
        <v>625</v>
      </c>
      <c r="C1260" t="s">
        <v>624</v>
      </c>
      <c r="D1260" s="13">
        <v>626.88199999999995</v>
      </c>
      <c r="E1260" s="31">
        <v>45190</v>
      </c>
      <c r="F1260" s="31">
        <v>45278</v>
      </c>
      <c r="G1260" t="s">
        <v>3415</v>
      </c>
    </row>
    <row r="1261" spans="1:7" x14ac:dyDescent="0.25">
      <c r="A1261" s="154" t="s">
        <v>3874</v>
      </c>
      <c r="B1261" t="s">
        <v>171</v>
      </c>
      <c r="C1261" t="s">
        <v>172</v>
      </c>
      <c r="D1261" s="13">
        <v>1500</v>
      </c>
      <c r="E1261" s="31">
        <v>45129</v>
      </c>
      <c r="F1261" s="31">
        <v>45279</v>
      </c>
      <c r="G1261" t="s">
        <v>3845</v>
      </c>
    </row>
    <row r="1262" spans="1:7" x14ac:dyDescent="0.25">
      <c r="A1262" s="154" t="s">
        <v>3679</v>
      </c>
      <c r="B1262" t="s">
        <v>860</v>
      </c>
      <c r="C1262" t="s">
        <v>859</v>
      </c>
      <c r="D1262" s="13">
        <v>10290</v>
      </c>
      <c r="E1262" s="31">
        <v>45190</v>
      </c>
      <c r="F1262" s="31">
        <v>45279</v>
      </c>
      <c r="G1262" t="s">
        <v>3678</v>
      </c>
    </row>
    <row r="1263" spans="1:7" x14ac:dyDescent="0.25">
      <c r="A1263" s="154" t="s">
        <v>6066</v>
      </c>
      <c r="B1263" t="s">
        <v>284</v>
      </c>
      <c r="C1263" t="s">
        <v>128</v>
      </c>
      <c r="D1263" s="13">
        <v>865</v>
      </c>
      <c r="E1263" s="31">
        <v>45135</v>
      </c>
      <c r="F1263" s="31">
        <v>45280</v>
      </c>
      <c r="G1263" t="s">
        <v>6065</v>
      </c>
    </row>
    <row r="1264" spans="1:7" x14ac:dyDescent="0.25">
      <c r="A1264" s="154" t="s">
        <v>5977</v>
      </c>
      <c r="B1264" t="s">
        <v>284</v>
      </c>
      <c r="C1264" t="s">
        <v>128</v>
      </c>
      <c r="D1264" s="13">
        <v>860</v>
      </c>
      <c r="E1264" s="31">
        <v>45162</v>
      </c>
      <c r="F1264" s="31">
        <v>45280</v>
      </c>
      <c r="G1264" t="s">
        <v>5976</v>
      </c>
    </row>
    <row r="1265" spans="1:7" x14ac:dyDescent="0.25">
      <c r="A1265" s="154" t="s">
        <v>5876</v>
      </c>
      <c r="B1265" t="s">
        <v>306</v>
      </c>
      <c r="C1265" t="s">
        <v>115</v>
      </c>
      <c r="D1265" s="13">
        <v>3198.5219999999999</v>
      </c>
      <c r="E1265" s="31">
        <v>45161</v>
      </c>
      <c r="F1265" s="31">
        <v>45280</v>
      </c>
      <c r="G1265" t="s">
        <v>5875</v>
      </c>
    </row>
    <row r="1266" spans="1:7" x14ac:dyDescent="0.25">
      <c r="A1266" s="154" t="s">
        <v>5699</v>
      </c>
      <c r="B1266" t="s">
        <v>546</v>
      </c>
      <c r="C1266" t="s">
        <v>545</v>
      </c>
      <c r="D1266" s="13">
        <v>1627.423</v>
      </c>
      <c r="E1266" s="31">
        <v>45180</v>
      </c>
      <c r="F1266" s="31">
        <v>45280</v>
      </c>
      <c r="G1266" t="s">
        <v>5698</v>
      </c>
    </row>
    <row r="1267" spans="1:7" x14ac:dyDescent="0.25">
      <c r="A1267" s="154" t="s">
        <v>5610</v>
      </c>
      <c r="B1267" t="s">
        <v>482</v>
      </c>
      <c r="C1267" t="s">
        <v>107</v>
      </c>
      <c r="D1267" s="13">
        <v>4082.0680000000002</v>
      </c>
      <c r="E1267" s="31">
        <v>45170</v>
      </c>
      <c r="F1267" s="31">
        <v>45280</v>
      </c>
      <c r="G1267" t="s">
        <v>5609</v>
      </c>
    </row>
    <row r="1268" spans="1:7" x14ac:dyDescent="0.25">
      <c r="A1268" s="154" t="s">
        <v>5588</v>
      </c>
      <c r="B1268" t="s">
        <v>330</v>
      </c>
      <c r="C1268" t="s">
        <v>329</v>
      </c>
      <c r="D1268" s="13">
        <v>2500</v>
      </c>
      <c r="E1268" s="31">
        <v>45182</v>
      </c>
      <c r="F1268" s="31">
        <v>45280</v>
      </c>
      <c r="G1268" t="s">
        <v>5587</v>
      </c>
    </row>
    <row r="1269" spans="1:7" x14ac:dyDescent="0.25">
      <c r="A1269" s="154" t="s">
        <v>5495</v>
      </c>
      <c r="B1269" t="s">
        <v>598</v>
      </c>
      <c r="C1269" t="s">
        <v>599</v>
      </c>
      <c r="D1269" s="13">
        <v>1388.4</v>
      </c>
      <c r="E1269" s="31">
        <v>45163</v>
      </c>
      <c r="F1269" s="31">
        <v>45280</v>
      </c>
      <c r="G1269" t="s">
        <v>5494</v>
      </c>
    </row>
    <row r="1270" spans="1:7" x14ac:dyDescent="0.25">
      <c r="A1270" s="154" t="s">
        <v>5315</v>
      </c>
      <c r="B1270" t="s">
        <v>487</v>
      </c>
      <c r="C1270" t="s">
        <v>486</v>
      </c>
      <c r="D1270" s="13">
        <v>1900.1569999999999</v>
      </c>
      <c r="E1270" s="31">
        <v>45191</v>
      </c>
      <c r="F1270" s="31">
        <v>45280</v>
      </c>
      <c r="G1270" t="s">
        <v>4963</v>
      </c>
    </row>
    <row r="1271" spans="1:7" x14ac:dyDescent="0.25">
      <c r="A1271" s="154" t="s">
        <v>5270</v>
      </c>
      <c r="B1271" t="s">
        <v>306</v>
      </c>
      <c r="C1271" t="s">
        <v>115</v>
      </c>
      <c r="D1271" s="13">
        <v>2787.7510000000002</v>
      </c>
      <c r="E1271" s="31">
        <v>45197</v>
      </c>
      <c r="F1271" s="31">
        <v>45280</v>
      </c>
      <c r="G1271" t="s">
        <v>5269</v>
      </c>
    </row>
    <row r="1272" spans="1:7" x14ac:dyDescent="0.25">
      <c r="A1272" s="154" t="s">
        <v>5057</v>
      </c>
      <c r="B1272" t="s">
        <v>5000</v>
      </c>
      <c r="C1272" t="s">
        <v>4999</v>
      </c>
      <c r="D1272" s="13">
        <v>7500</v>
      </c>
      <c r="E1272" s="31">
        <v>45195</v>
      </c>
      <c r="F1272" s="31">
        <v>45280</v>
      </c>
      <c r="G1272" t="s">
        <v>4998</v>
      </c>
    </row>
    <row r="1273" spans="1:7" x14ac:dyDescent="0.25">
      <c r="A1273" s="154" t="s">
        <v>5036</v>
      </c>
      <c r="B1273" t="s">
        <v>5035</v>
      </c>
      <c r="C1273" t="s">
        <v>5034</v>
      </c>
      <c r="D1273" s="13">
        <v>8471.0969999999998</v>
      </c>
      <c r="E1273" s="31">
        <v>45190</v>
      </c>
      <c r="F1273" s="31">
        <v>45280</v>
      </c>
      <c r="G1273" t="s">
        <v>5033</v>
      </c>
    </row>
    <row r="1274" spans="1:7" x14ac:dyDescent="0.25">
      <c r="A1274" s="154" t="s">
        <v>4955</v>
      </c>
      <c r="B1274" t="s">
        <v>309</v>
      </c>
      <c r="C1274" t="s">
        <v>267</v>
      </c>
      <c r="D1274" s="13">
        <v>4062</v>
      </c>
      <c r="E1274" s="31">
        <v>45194</v>
      </c>
      <c r="F1274" s="31">
        <v>45280</v>
      </c>
      <c r="G1274" t="s">
        <v>4954</v>
      </c>
    </row>
    <row r="1275" spans="1:7" x14ac:dyDescent="0.25">
      <c r="A1275" s="154" t="s">
        <v>4885</v>
      </c>
      <c r="B1275" t="s">
        <v>4513</v>
      </c>
      <c r="C1275" t="s">
        <v>4512</v>
      </c>
      <c r="D1275" s="13">
        <v>1899</v>
      </c>
      <c r="E1275" s="31">
        <v>45184</v>
      </c>
      <c r="F1275" s="31">
        <v>45280</v>
      </c>
      <c r="G1275" t="s">
        <v>4884</v>
      </c>
    </row>
    <row r="1276" spans="1:7" x14ac:dyDescent="0.25">
      <c r="A1276" s="154" t="s">
        <v>4843</v>
      </c>
      <c r="B1276" t="s">
        <v>748</v>
      </c>
      <c r="C1276" t="s">
        <v>749</v>
      </c>
      <c r="D1276" s="13">
        <v>1150</v>
      </c>
      <c r="E1276" s="31">
        <v>45192</v>
      </c>
      <c r="F1276" s="31">
        <v>45280</v>
      </c>
      <c r="G1276" t="s">
        <v>4842</v>
      </c>
    </row>
    <row r="1277" spans="1:7" x14ac:dyDescent="0.25">
      <c r="A1277" s="154" t="s">
        <v>4779</v>
      </c>
      <c r="B1277" t="s">
        <v>119</v>
      </c>
      <c r="C1277" t="s">
        <v>120</v>
      </c>
      <c r="D1277" s="13">
        <v>2500</v>
      </c>
      <c r="E1277" s="31">
        <v>45182</v>
      </c>
      <c r="F1277" s="31">
        <v>45280</v>
      </c>
      <c r="G1277" t="s">
        <v>4778</v>
      </c>
    </row>
    <row r="1278" spans="1:7" x14ac:dyDescent="0.25">
      <c r="A1278" s="154" t="s">
        <v>4765</v>
      </c>
      <c r="B1278" t="s">
        <v>1045</v>
      </c>
      <c r="C1278" t="s">
        <v>1046</v>
      </c>
      <c r="D1278" s="13">
        <v>4000</v>
      </c>
      <c r="E1278" s="31">
        <v>45205</v>
      </c>
      <c r="F1278" s="31">
        <v>45280</v>
      </c>
      <c r="G1278" t="s">
        <v>4764</v>
      </c>
    </row>
    <row r="1279" spans="1:7" x14ac:dyDescent="0.25">
      <c r="A1279" s="154" t="s">
        <v>3955</v>
      </c>
      <c r="B1279" t="s">
        <v>302</v>
      </c>
      <c r="C1279" t="s">
        <v>301</v>
      </c>
      <c r="D1279" s="13">
        <v>1418.7739999999999</v>
      </c>
      <c r="E1279" s="31">
        <v>45166</v>
      </c>
      <c r="F1279" s="31">
        <v>45280</v>
      </c>
      <c r="G1279" t="s">
        <v>3717</v>
      </c>
    </row>
    <row r="1280" spans="1:7" x14ac:dyDescent="0.25">
      <c r="A1280" s="154" t="s">
        <v>3841</v>
      </c>
      <c r="B1280" t="s">
        <v>3684</v>
      </c>
      <c r="C1280" t="s">
        <v>3683</v>
      </c>
      <c r="D1280" s="13">
        <v>1000</v>
      </c>
      <c r="E1280" s="31">
        <v>45198</v>
      </c>
      <c r="F1280" s="31">
        <v>45280</v>
      </c>
      <c r="G1280" t="s">
        <v>3840</v>
      </c>
    </row>
    <row r="1281" spans="1:7" x14ac:dyDescent="0.25">
      <c r="A1281" s="154" t="s">
        <v>3673</v>
      </c>
      <c r="B1281" t="s">
        <v>803</v>
      </c>
      <c r="C1281" t="s">
        <v>802</v>
      </c>
      <c r="D1281" s="13">
        <v>5000</v>
      </c>
      <c r="E1281" s="31">
        <v>45191</v>
      </c>
      <c r="F1281" s="31">
        <v>45280</v>
      </c>
      <c r="G1281" t="s">
        <v>3672</v>
      </c>
    </row>
    <row r="1282" spans="1:7" x14ac:dyDescent="0.25">
      <c r="A1282" s="154" t="s">
        <v>3591</v>
      </c>
      <c r="B1282" t="s">
        <v>382</v>
      </c>
      <c r="C1282" t="s">
        <v>381</v>
      </c>
      <c r="D1282" s="13">
        <v>1200</v>
      </c>
      <c r="E1282" s="31">
        <v>45198</v>
      </c>
      <c r="F1282" s="31">
        <v>45280</v>
      </c>
      <c r="G1282" t="s">
        <v>3590</v>
      </c>
    </row>
    <row r="1283" spans="1:7" x14ac:dyDescent="0.25">
      <c r="A1283" s="154" t="s">
        <v>3412</v>
      </c>
      <c r="B1283" t="s">
        <v>296</v>
      </c>
      <c r="C1283" t="s">
        <v>287</v>
      </c>
      <c r="D1283" s="13">
        <v>1250</v>
      </c>
      <c r="E1283" s="31">
        <v>45166</v>
      </c>
      <c r="F1283" s="31">
        <v>45280</v>
      </c>
      <c r="G1283" t="s">
        <v>3411</v>
      </c>
    </row>
    <row r="1284" spans="1:7" x14ac:dyDescent="0.25">
      <c r="A1284" s="154" t="s">
        <v>3223</v>
      </c>
      <c r="B1284" t="s">
        <v>418</v>
      </c>
      <c r="C1284" t="s">
        <v>417</v>
      </c>
      <c r="D1284" s="13">
        <v>2393.59</v>
      </c>
      <c r="E1284" s="31">
        <v>45174</v>
      </c>
      <c r="F1284" s="31">
        <v>45280</v>
      </c>
      <c r="G1284" t="s">
        <v>3222</v>
      </c>
    </row>
    <row r="1285" spans="1:7" x14ac:dyDescent="0.25">
      <c r="A1285" s="154" t="s">
        <v>3221</v>
      </c>
      <c r="B1285" t="s">
        <v>96</v>
      </c>
      <c r="C1285" t="s">
        <v>97</v>
      </c>
      <c r="D1285" s="13">
        <v>2500</v>
      </c>
      <c r="E1285" s="31">
        <v>45191</v>
      </c>
      <c r="F1285" s="31">
        <v>45280</v>
      </c>
      <c r="G1285" t="s">
        <v>3220</v>
      </c>
    </row>
    <row r="1286" spans="1:7" x14ac:dyDescent="0.25">
      <c r="A1286" s="154" t="s">
        <v>3075</v>
      </c>
      <c r="B1286" t="s">
        <v>2892</v>
      </c>
      <c r="C1286" t="s">
        <v>2891</v>
      </c>
      <c r="D1286" s="13">
        <v>1001</v>
      </c>
      <c r="E1286" s="31">
        <v>45203</v>
      </c>
      <c r="F1286" s="31">
        <v>45280</v>
      </c>
      <c r="G1286" t="s">
        <v>3074</v>
      </c>
    </row>
    <row r="1287" spans="1:7" x14ac:dyDescent="0.25">
      <c r="A1287" s="154" t="s">
        <v>2997</v>
      </c>
      <c r="B1287" t="s">
        <v>121</v>
      </c>
      <c r="C1287" t="s">
        <v>122</v>
      </c>
      <c r="D1287" s="13">
        <v>1100</v>
      </c>
      <c r="E1287" s="31">
        <v>45176</v>
      </c>
      <c r="F1287" s="31">
        <v>45280</v>
      </c>
      <c r="G1287" t="s">
        <v>2996</v>
      </c>
    </row>
    <row r="1288" spans="1:7" x14ac:dyDescent="0.25">
      <c r="A1288" s="154" t="s">
        <v>2872</v>
      </c>
      <c r="B1288" t="s">
        <v>298</v>
      </c>
      <c r="C1288" t="s">
        <v>288</v>
      </c>
      <c r="D1288" s="13">
        <v>3963.0120000000002</v>
      </c>
      <c r="E1288" s="31">
        <v>45176</v>
      </c>
      <c r="F1288" s="31">
        <v>45280</v>
      </c>
      <c r="G1288" t="s">
        <v>2862</v>
      </c>
    </row>
    <row r="1289" spans="1:7" x14ac:dyDescent="0.25">
      <c r="A1289" s="154" t="s">
        <v>5961</v>
      </c>
      <c r="B1289" t="s">
        <v>284</v>
      </c>
      <c r="C1289" t="s">
        <v>128</v>
      </c>
      <c r="D1289" s="13">
        <v>855</v>
      </c>
      <c r="E1289" s="31">
        <v>45162</v>
      </c>
      <c r="F1289" s="31">
        <v>45281</v>
      </c>
      <c r="G1289" t="s">
        <v>5960</v>
      </c>
    </row>
    <row r="1290" spans="1:7" x14ac:dyDescent="0.25">
      <c r="A1290" s="154" t="s">
        <v>4689</v>
      </c>
      <c r="B1290" t="s">
        <v>541</v>
      </c>
      <c r="C1290" t="s">
        <v>540</v>
      </c>
      <c r="D1290" s="13">
        <v>4150</v>
      </c>
      <c r="E1290" s="31">
        <v>45160</v>
      </c>
      <c r="F1290" s="31">
        <v>45281</v>
      </c>
      <c r="G1290" t="s">
        <v>4688</v>
      </c>
    </row>
    <row r="1291" spans="1:7" x14ac:dyDescent="0.25">
      <c r="A1291" s="154" t="s">
        <v>3778</v>
      </c>
      <c r="B1291" t="s">
        <v>852</v>
      </c>
      <c r="C1291" t="s">
        <v>894</v>
      </c>
      <c r="D1291" s="13">
        <v>870</v>
      </c>
      <c r="E1291" s="31">
        <v>45197</v>
      </c>
      <c r="F1291" s="31">
        <v>45281</v>
      </c>
      <c r="G1291" t="s">
        <v>3777</v>
      </c>
    </row>
    <row r="1292" spans="1:7" x14ac:dyDescent="0.25">
      <c r="A1292" s="154" t="s">
        <v>3538</v>
      </c>
      <c r="B1292" t="s">
        <v>700</v>
      </c>
      <c r="C1292" t="s">
        <v>699</v>
      </c>
      <c r="D1292" s="13">
        <v>4000</v>
      </c>
      <c r="E1292" s="31">
        <v>45182</v>
      </c>
      <c r="F1292" s="31">
        <v>45281</v>
      </c>
      <c r="G1292" t="s">
        <v>3290</v>
      </c>
    </row>
    <row r="1293" spans="1:7" x14ac:dyDescent="0.25">
      <c r="A1293" s="154" t="s">
        <v>3420</v>
      </c>
      <c r="B1293" t="s">
        <v>625</v>
      </c>
      <c r="C1293" t="s">
        <v>624</v>
      </c>
      <c r="D1293" s="13">
        <v>626.88199999999995</v>
      </c>
      <c r="E1293" s="31">
        <v>45190</v>
      </c>
      <c r="F1293" s="31">
        <v>45281</v>
      </c>
      <c r="G1293" t="s">
        <v>3419</v>
      </c>
    </row>
    <row r="1294" spans="1:7" x14ac:dyDescent="0.25">
      <c r="A1294" s="154" t="s">
        <v>2973</v>
      </c>
      <c r="B1294" t="s">
        <v>841</v>
      </c>
      <c r="C1294" t="s">
        <v>840</v>
      </c>
      <c r="D1294" s="13">
        <v>5000</v>
      </c>
      <c r="E1294" s="31">
        <v>45198</v>
      </c>
      <c r="F1294" s="31">
        <v>45281</v>
      </c>
      <c r="G1294" t="s">
        <v>2972</v>
      </c>
    </row>
    <row r="1295" spans="1:7" x14ac:dyDescent="0.25">
      <c r="A1295" s="154" t="s">
        <v>6062</v>
      </c>
      <c r="B1295" t="s">
        <v>284</v>
      </c>
      <c r="C1295" t="s">
        <v>128</v>
      </c>
      <c r="D1295" s="13">
        <v>860</v>
      </c>
      <c r="E1295" s="31">
        <v>45135</v>
      </c>
      <c r="F1295" s="31">
        <v>45282</v>
      </c>
      <c r="G1295" t="s">
        <v>6061</v>
      </c>
    </row>
    <row r="1296" spans="1:7" x14ac:dyDescent="0.25">
      <c r="A1296" s="154" t="s">
        <v>6022</v>
      </c>
      <c r="B1296" t="s">
        <v>787</v>
      </c>
      <c r="C1296" t="s">
        <v>739</v>
      </c>
      <c r="D1296" s="13">
        <v>647.04300000000001</v>
      </c>
      <c r="E1296" s="31">
        <v>45182</v>
      </c>
      <c r="F1296" s="31">
        <v>45282</v>
      </c>
      <c r="G1296" t="s">
        <v>6021</v>
      </c>
    </row>
    <row r="1297" spans="1:7" x14ac:dyDescent="0.25">
      <c r="A1297" s="154" t="s">
        <v>5990</v>
      </c>
      <c r="B1297" t="s">
        <v>284</v>
      </c>
      <c r="C1297" t="s">
        <v>128</v>
      </c>
      <c r="D1297" s="13">
        <v>895</v>
      </c>
      <c r="E1297" s="31">
        <v>45162</v>
      </c>
      <c r="F1297" s="31">
        <v>45282</v>
      </c>
      <c r="G1297" t="s">
        <v>5989</v>
      </c>
    </row>
    <row r="1298" spans="1:7" x14ac:dyDescent="0.25">
      <c r="A1298" s="154" t="s">
        <v>4673</v>
      </c>
      <c r="B1298" t="s">
        <v>169</v>
      </c>
      <c r="C1298" t="s">
        <v>170</v>
      </c>
      <c r="D1298" s="13">
        <v>3500</v>
      </c>
      <c r="E1298" s="31">
        <v>45199</v>
      </c>
      <c r="F1298" s="31">
        <v>45282</v>
      </c>
      <c r="G1298" t="s">
        <v>4672</v>
      </c>
    </row>
    <row r="1299" spans="1:7" x14ac:dyDescent="0.25">
      <c r="A1299" s="154" t="s">
        <v>4540</v>
      </c>
      <c r="B1299" t="s">
        <v>136</v>
      </c>
      <c r="C1299" t="s">
        <v>137</v>
      </c>
      <c r="D1299" s="13">
        <v>900</v>
      </c>
      <c r="E1299" s="31">
        <v>45174</v>
      </c>
      <c r="F1299" s="31">
        <v>45282</v>
      </c>
      <c r="G1299" t="s">
        <v>4539</v>
      </c>
    </row>
    <row r="1300" spans="1:7" x14ac:dyDescent="0.25">
      <c r="A1300" s="154" t="s">
        <v>4163</v>
      </c>
      <c r="B1300" t="s">
        <v>579</v>
      </c>
      <c r="C1300" t="s">
        <v>578</v>
      </c>
      <c r="D1300" s="13">
        <v>2621.357</v>
      </c>
      <c r="E1300" s="31">
        <v>45133</v>
      </c>
      <c r="F1300" s="31">
        <v>45282</v>
      </c>
      <c r="G1300" t="s">
        <v>4162</v>
      </c>
    </row>
    <row r="1301" spans="1:7" x14ac:dyDescent="0.25">
      <c r="A1301" s="154" t="s">
        <v>3873</v>
      </c>
      <c r="B1301" t="s">
        <v>171</v>
      </c>
      <c r="C1301" t="s">
        <v>172</v>
      </c>
      <c r="D1301" s="13">
        <v>1500</v>
      </c>
      <c r="E1301" s="31">
        <v>45129</v>
      </c>
      <c r="F1301" s="31">
        <v>45282</v>
      </c>
      <c r="G1301" t="s">
        <v>3845</v>
      </c>
    </row>
    <row r="1302" spans="1:7" x14ac:dyDescent="0.25">
      <c r="A1302" s="154" t="s">
        <v>3579</v>
      </c>
      <c r="B1302" t="s">
        <v>754</v>
      </c>
      <c r="C1302" t="s">
        <v>192</v>
      </c>
      <c r="D1302" s="13">
        <v>4289.8909999999996</v>
      </c>
      <c r="E1302" s="31">
        <v>45191</v>
      </c>
      <c r="F1302" s="31">
        <v>45282</v>
      </c>
      <c r="G1302" t="s">
        <v>3578</v>
      </c>
    </row>
    <row r="1303" spans="1:7" x14ac:dyDescent="0.25">
      <c r="A1303" s="154" t="s">
        <v>6059</v>
      </c>
      <c r="B1303" t="s">
        <v>284</v>
      </c>
      <c r="C1303" t="s">
        <v>128</v>
      </c>
      <c r="D1303" s="13">
        <v>855</v>
      </c>
      <c r="E1303" s="31">
        <v>45135</v>
      </c>
      <c r="F1303" s="31">
        <v>45283</v>
      </c>
      <c r="G1303" t="s">
        <v>6058</v>
      </c>
    </row>
    <row r="1304" spans="1:7" x14ac:dyDescent="0.25">
      <c r="A1304" s="154" t="s">
        <v>5994</v>
      </c>
      <c r="B1304" t="s">
        <v>284</v>
      </c>
      <c r="C1304" t="s">
        <v>128</v>
      </c>
      <c r="D1304" s="13">
        <v>890</v>
      </c>
      <c r="E1304" s="31">
        <v>45162</v>
      </c>
      <c r="F1304" s="31">
        <v>45283</v>
      </c>
      <c r="G1304" t="s">
        <v>5993</v>
      </c>
    </row>
    <row r="1305" spans="1:7" x14ac:dyDescent="0.25">
      <c r="A1305" s="154" t="s">
        <v>5106</v>
      </c>
      <c r="B1305" t="s">
        <v>837</v>
      </c>
      <c r="C1305" t="s">
        <v>836</v>
      </c>
      <c r="D1305" s="13">
        <v>3633.6280000000002</v>
      </c>
      <c r="E1305" s="31">
        <v>45191</v>
      </c>
      <c r="F1305" s="31">
        <v>45283</v>
      </c>
      <c r="G1305" t="s">
        <v>5105</v>
      </c>
    </row>
    <row r="1306" spans="1:7" x14ac:dyDescent="0.25">
      <c r="A1306" s="154" t="s">
        <v>4899</v>
      </c>
      <c r="B1306" t="s">
        <v>164</v>
      </c>
      <c r="C1306" t="s">
        <v>165</v>
      </c>
      <c r="D1306" s="13">
        <v>2227.6030000000001</v>
      </c>
      <c r="E1306" s="31">
        <v>45162</v>
      </c>
      <c r="F1306" s="31">
        <v>45283</v>
      </c>
      <c r="G1306" t="s">
        <v>4898</v>
      </c>
    </row>
    <row r="1307" spans="1:7" x14ac:dyDescent="0.25">
      <c r="A1307" s="154" t="s">
        <v>3597</v>
      </c>
      <c r="B1307" t="s">
        <v>625</v>
      </c>
      <c r="C1307" t="s">
        <v>624</v>
      </c>
      <c r="D1307" s="13">
        <v>626.88199999999995</v>
      </c>
      <c r="E1307" s="31">
        <v>45190</v>
      </c>
      <c r="F1307" s="31">
        <v>45283</v>
      </c>
      <c r="G1307" t="s">
        <v>3596</v>
      </c>
    </row>
    <row r="1308" spans="1:7" x14ac:dyDescent="0.25">
      <c r="A1308" s="154" t="s">
        <v>3517</v>
      </c>
      <c r="B1308" t="s">
        <v>3347</v>
      </c>
      <c r="C1308" t="s">
        <v>3346</v>
      </c>
      <c r="D1308" s="13">
        <v>2227.5219999999999</v>
      </c>
      <c r="E1308" s="31">
        <v>45197</v>
      </c>
      <c r="F1308" s="31">
        <v>45283</v>
      </c>
      <c r="G1308" t="s">
        <v>3516</v>
      </c>
    </row>
    <row r="1309" spans="1:7" x14ac:dyDescent="0.25">
      <c r="A1309" s="154" t="s">
        <v>6167</v>
      </c>
      <c r="B1309" t="s">
        <v>808</v>
      </c>
      <c r="C1309" t="s">
        <v>807</v>
      </c>
      <c r="D1309" s="13">
        <v>1432.386</v>
      </c>
      <c r="E1309" s="31">
        <v>45203</v>
      </c>
      <c r="F1309" s="31">
        <v>45284</v>
      </c>
      <c r="G1309" t="s">
        <v>5408</v>
      </c>
    </row>
    <row r="1310" spans="1:7" x14ac:dyDescent="0.25">
      <c r="A1310" s="154" t="s">
        <v>6156</v>
      </c>
      <c r="B1310" t="s">
        <v>112</v>
      </c>
      <c r="C1310" t="s">
        <v>113</v>
      </c>
      <c r="D1310" s="13">
        <v>896.524</v>
      </c>
      <c r="E1310" s="31">
        <v>45168</v>
      </c>
      <c r="F1310" s="31">
        <v>45284</v>
      </c>
      <c r="G1310" t="s">
        <v>6155</v>
      </c>
    </row>
    <row r="1311" spans="1:7" x14ac:dyDescent="0.25">
      <c r="A1311" s="154" t="s">
        <v>6078</v>
      </c>
      <c r="B1311" t="s">
        <v>284</v>
      </c>
      <c r="C1311" t="s">
        <v>128</v>
      </c>
      <c r="D1311" s="13">
        <v>850</v>
      </c>
      <c r="E1311" s="31">
        <v>45135</v>
      </c>
      <c r="F1311" s="31">
        <v>45284</v>
      </c>
      <c r="G1311" t="s">
        <v>6077</v>
      </c>
    </row>
    <row r="1312" spans="1:7" x14ac:dyDescent="0.25">
      <c r="A1312" s="154" t="s">
        <v>5998</v>
      </c>
      <c r="B1312" t="s">
        <v>284</v>
      </c>
      <c r="C1312" t="s">
        <v>128</v>
      </c>
      <c r="D1312" s="13">
        <v>885</v>
      </c>
      <c r="E1312" s="31">
        <v>45162</v>
      </c>
      <c r="F1312" s="31">
        <v>45284</v>
      </c>
      <c r="G1312" t="s">
        <v>5997</v>
      </c>
    </row>
    <row r="1313" spans="1:7" x14ac:dyDescent="0.25">
      <c r="A1313" s="154" t="s">
        <v>5882</v>
      </c>
      <c r="B1313" t="s">
        <v>306</v>
      </c>
      <c r="C1313" t="s">
        <v>115</v>
      </c>
      <c r="D1313" s="13">
        <v>3198.5219999999999</v>
      </c>
      <c r="E1313" s="31">
        <v>45161</v>
      </c>
      <c r="F1313" s="31">
        <v>45284</v>
      </c>
      <c r="G1313" t="s">
        <v>5881</v>
      </c>
    </row>
    <row r="1314" spans="1:7" x14ac:dyDescent="0.25">
      <c r="A1314" s="154" t="s">
        <v>4803</v>
      </c>
      <c r="B1314" t="s">
        <v>748</v>
      </c>
      <c r="C1314" t="s">
        <v>749</v>
      </c>
      <c r="D1314" s="13">
        <v>1150</v>
      </c>
      <c r="E1314" s="31">
        <v>45192</v>
      </c>
      <c r="F1314" s="31">
        <v>45284</v>
      </c>
      <c r="G1314" t="s">
        <v>4802</v>
      </c>
    </row>
    <row r="1315" spans="1:7" x14ac:dyDescent="0.25">
      <c r="A1315" s="154" t="s">
        <v>4542</v>
      </c>
      <c r="B1315" t="s">
        <v>541</v>
      </c>
      <c r="C1315" t="s">
        <v>540</v>
      </c>
      <c r="D1315" s="13">
        <v>4150</v>
      </c>
      <c r="E1315" s="31">
        <v>45160</v>
      </c>
      <c r="F1315" s="31">
        <v>45284</v>
      </c>
      <c r="G1315" t="s">
        <v>4541</v>
      </c>
    </row>
    <row r="1316" spans="1:7" x14ac:dyDescent="0.25">
      <c r="A1316" s="154" t="s">
        <v>4057</v>
      </c>
      <c r="B1316" t="s">
        <v>1074</v>
      </c>
      <c r="C1316" t="s">
        <v>1075</v>
      </c>
      <c r="D1316" s="13">
        <v>3290.0360000000001</v>
      </c>
      <c r="E1316" s="31">
        <v>45162</v>
      </c>
      <c r="F1316" s="31">
        <v>45284</v>
      </c>
      <c r="G1316" t="s">
        <v>4056</v>
      </c>
    </row>
    <row r="1317" spans="1:7" x14ac:dyDescent="0.25">
      <c r="A1317" s="154" t="s">
        <v>2985</v>
      </c>
      <c r="B1317" t="s">
        <v>346</v>
      </c>
      <c r="C1317" t="s">
        <v>345</v>
      </c>
      <c r="D1317" s="13">
        <v>2808.0770000000002</v>
      </c>
      <c r="E1317" s="31">
        <v>45197</v>
      </c>
      <c r="F1317" s="31">
        <v>45284</v>
      </c>
      <c r="G1317" t="s">
        <v>2883</v>
      </c>
    </row>
    <row r="1318" spans="1:7" x14ac:dyDescent="0.25">
      <c r="A1318" s="154" t="s">
        <v>6070</v>
      </c>
      <c r="B1318" t="s">
        <v>284</v>
      </c>
      <c r="C1318" t="s">
        <v>128</v>
      </c>
      <c r="D1318" s="13">
        <v>845</v>
      </c>
      <c r="E1318" s="31">
        <v>45135</v>
      </c>
      <c r="F1318" s="31">
        <v>45285</v>
      </c>
      <c r="G1318" t="s">
        <v>6069</v>
      </c>
    </row>
    <row r="1319" spans="1:7" x14ac:dyDescent="0.25">
      <c r="A1319" s="154" t="s">
        <v>5986</v>
      </c>
      <c r="B1319" t="s">
        <v>284</v>
      </c>
      <c r="C1319" t="s">
        <v>128</v>
      </c>
      <c r="D1319" s="13">
        <v>980</v>
      </c>
      <c r="E1319" s="31">
        <v>45162</v>
      </c>
      <c r="F1319" s="31">
        <v>45285</v>
      </c>
      <c r="G1319" t="s">
        <v>5985</v>
      </c>
    </row>
    <row r="1320" spans="1:7" x14ac:dyDescent="0.25">
      <c r="A1320" s="154" t="s">
        <v>5565</v>
      </c>
      <c r="B1320" t="s">
        <v>888</v>
      </c>
      <c r="C1320" t="s">
        <v>887</v>
      </c>
      <c r="D1320" s="13">
        <v>1600</v>
      </c>
      <c r="E1320" s="31">
        <v>45204</v>
      </c>
      <c r="F1320" s="31">
        <v>45285</v>
      </c>
      <c r="G1320" t="s">
        <v>5417</v>
      </c>
    </row>
    <row r="1321" spans="1:7" x14ac:dyDescent="0.25">
      <c r="A1321" s="154" t="s">
        <v>5374</v>
      </c>
      <c r="B1321" t="s">
        <v>738</v>
      </c>
      <c r="C1321" t="s">
        <v>737</v>
      </c>
      <c r="D1321" s="13">
        <v>2207.0839999999998</v>
      </c>
      <c r="E1321" s="31">
        <v>45198</v>
      </c>
      <c r="F1321" s="31">
        <v>45285</v>
      </c>
      <c r="G1321" t="s">
        <v>5373</v>
      </c>
    </row>
    <row r="1322" spans="1:7" x14ac:dyDescent="0.25">
      <c r="A1322" s="154" t="s">
        <v>5326</v>
      </c>
      <c r="B1322" t="s">
        <v>5325</v>
      </c>
      <c r="C1322" t="s">
        <v>5324</v>
      </c>
      <c r="D1322" s="13">
        <v>346.29</v>
      </c>
      <c r="E1322" s="31">
        <v>45198</v>
      </c>
      <c r="F1322" s="31">
        <v>45285</v>
      </c>
      <c r="G1322" t="s">
        <v>5323</v>
      </c>
    </row>
    <row r="1323" spans="1:7" x14ac:dyDescent="0.25">
      <c r="A1323" s="154" t="s">
        <v>5272</v>
      </c>
      <c r="B1323" t="s">
        <v>306</v>
      </c>
      <c r="C1323" t="s">
        <v>115</v>
      </c>
      <c r="D1323" s="13">
        <v>2787.7910000000002</v>
      </c>
      <c r="E1323" s="31">
        <v>45197</v>
      </c>
      <c r="F1323" s="31">
        <v>45285</v>
      </c>
      <c r="G1323" t="s">
        <v>5271</v>
      </c>
    </row>
    <row r="1324" spans="1:7" x14ac:dyDescent="0.25">
      <c r="A1324" s="154" t="s">
        <v>5074</v>
      </c>
      <c r="B1324" t="s">
        <v>542</v>
      </c>
      <c r="C1324" t="s">
        <v>200</v>
      </c>
      <c r="D1324" s="13">
        <v>1355</v>
      </c>
      <c r="E1324" s="31">
        <v>45204</v>
      </c>
      <c r="F1324" s="31">
        <v>45285</v>
      </c>
      <c r="G1324" t="s">
        <v>5073</v>
      </c>
    </row>
    <row r="1325" spans="1:7" x14ac:dyDescent="0.25">
      <c r="A1325" s="154" t="s">
        <v>5021</v>
      </c>
      <c r="B1325" t="s">
        <v>917</v>
      </c>
      <c r="C1325" t="s">
        <v>916</v>
      </c>
      <c r="D1325" s="13">
        <v>4694.9579999999996</v>
      </c>
      <c r="E1325" s="31">
        <v>45194</v>
      </c>
      <c r="F1325" s="31">
        <v>45285</v>
      </c>
      <c r="G1325" t="s">
        <v>5020</v>
      </c>
    </row>
    <row r="1326" spans="1:7" x14ac:dyDescent="0.25">
      <c r="A1326" s="154" t="s">
        <v>4945</v>
      </c>
      <c r="B1326" t="s">
        <v>951</v>
      </c>
      <c r="C1326" t="s">
        <v>950</v>
      </c>
      <c r="D1326" s="13">
        <v>1031.6849999999999</v>
      </c>
      <c r="E1326" s="31">
        <v>45191</v>
      </c>
      <c r="F1326" s="31">
        <v>45285</v>
      </c>
      <c r="G1326" t="s">
        <v>4943</v>
      </c>
    </row>
    <row r="1327" spans="1:7" x14ac:dyDescent="0.25">
      <c r="A1327" s="154" t="s">
        <v>4927</v>
      </c>
      <c r="B1327" t="s">
        <v>119</v>
      </c>
      <c r="C1327" t="s">
        <v>120</v>
      </c>
      <c r="D1327" s="13">
        <v>2500</v>
      </c>
      <c r="E1327" s="31">
        <v>45182</v>
      </c>
      <c r="F1327" s="31">
        <v>45285</v>
      </c>
      <c r="G1327" t="s">
        <v>4926</v>
      </c>
    </row>
    <row r="1328" spans="1:7" x14ac:dyDescent="0.25">
      <c r="A1328" s="154" t="s">
        <v>4807</v>
      </c>
      <c r="B1328" t="s">
        <v>338</v>
      </c>
      <c r="C1328" t="s">
        <v>166</v>
      </c>
      <c r="D1328" s="13">
        <v>1714.2070000000001</v>
      </c>
      <c r="E1328" s="31">
        <v>45201</v>
      </c>
      <c r="F1328" s="31">
        <v>45285</v>
      </c>
      <c r="G1328" t="s">
        <v>4806</v>
      </c>
    </row>
    <row r="1329" spans="1:7" x14ac:dyDescent="0.25">
      <c r="A1329" s="154" t="s">
        <v>4759</v>
      </c>
      <c r="B1329" t="s">
        <v>142</v>
      </c>
      <c r="C1329" t="s">
        <v>143</v>
      </c>
      <c r="D1329" s="13">
        <v>2370</v>
      </c>
      <c r="E1329" s="31">
        <v>45195</v>
      </c>
      <c r="F1329" s="31">
        <v>45285</v>
      </c>
      <c r="G1329" t="s">
        <v>4758</v>
      </c>
    </row>
    <row r="1330" spans="1:7" x14ac:dyDescent="0.25">
      <c r="A1330" s="154" t="s">
        <v>4751</v>
      </c>
      <c r="B1330" t="s">
        <v>240</v>
      </c>
      <c r="C1330" t="s">
        <v>179</v>
      </c>
      <c r="D1330" s="13">
        <v>2055.7570000000001</v>
      </c>
      <c r="E1330" s="31">
        <v>45199</v>
      </c>
      <c r="F1330" s="31">
        <v>45285</v>
      </c>
      <c r="G1330" t="s">
        <v>4750</v>
      </c>
    </row>
    <row r="1331" spans="1:7" x14ac:dyDescent="0.25">
      <c r="A1331" s="154" t="s">
        <v>4488</v>
      </c>
      <c r="B1331" t="s">
        <v>4253</v>
      </c>
      <c r="C1331" t="s">
        <v>4252</v>
      </c>
      <c r="D1331" s="13">
        <v>3292.232</v>
      </c>
      <c r="E1331" s="31">
        <v>45148</v>
      </c>
      <c r="F1331" s="31">
        <v>45285</v>
      </c>
      <c r="G1331" t="s">
        <v>4487</v>
      </c>
    </row>
    <row r="1332" spans="1:7" x14ac:dyDescent="0.25">
      <c r="A1332" s="154" t="s">
        <v>4182</v>
      </c>
      <c r="B1332" t="s">
        <v>458</v>
      </c>
      <c r="C1332" t="s">
        <v>457</v>
      </c>
      <c r="D1332" s="13">
        <v>656</v>
      </c>
      <c r="E1332" s="31">
        <v>45135</v>
      </c>
      <c r="F1332" s="31">
        <v>45285</v>
      </c>
      <c r="G1332" t="s">
        <v>4102</v>
      </c>
    </row>
    <row r="1333" spans="1:7" x14ac:dyDescent="0.25">
      <c r="A1333" s="154" t="s">
        <v>4158</v>
      </c>
      <c r="B1333" t="s">
        <v>302</v>
      </c>
      <c r="C1333" t="s">
        <v>301</v>
      </c>
      <c r="D1333" s="13">
        <v>1418.7739999999999</v>
      </c>
      <c r="E1333" s="31">
        <v>45166</v>
      </c>
      <c r="F1333" s="31">
        <v>45285</v>
      </c>
      <c r="G1333" t="s">
        <v>3717</v>
      </c>
    </row>
    <row r="1334" spans="1:7" x14ac:dyDescent="0.25">
      <c r="A1334" s="154" t="s">
        <v>4079</v>
      </c>
      <c r="B1334" t="s">
        <v>847</v>
      </c>
      <c r="C1334" t="s">
        <v>886</v>
      </c>
      <c r="D1334" s="13">
        <v>2169.029</v>
      </c>
      <c r="E1334" s="31">
        <v>45146</v>
      </c>
      <c r="F1334" s="31">
        <v>45285</v>
      </c>
      <c r="G1334" t="s">
        <v>4078</v>
      </c>
    </row>
    <row r="1335" spans="1:7" x14ac:dyDescent="0.25">
      <c r="A1335" s="154" t="s">
        <v>4014</v>
      </c>
      <c r="B1335" t="s">
        <v>681</v>
      </c>
      <c r="C1335" t="s">
        <v>680</v>
      </c>
      <c r="D1335" s="13">
        <v>1500</v>
      </c>
      <c r="E1335" s="31">
        <v>45129</v>
      </c>
      <c r="F1335" s="31">
        <v>45285</v>
      </c>
      <c r="G1335" t="s">
        <v>4013</v>
      </c>
    </row>
    <row r="1336" spans="1:7" x14ac:dyDescent="0.25">
      <c r="A1336" s="154" t="s">
        <v>3593</v>
      </c>
      <c r="B1336" t="s">
        <v>296</v>
      </c>
      <c r="C1336" t="s">
        <v>287</v>
      </c>
      <c r="D1336" s="13">
        <v>1250</v>
      </c>
      <c r="E1336" s="31">
        <v>45166</v>
      </c>
      <c r="F1336" s="31">
        <v>45285</v>
      </c>
      <c r="G1336" t="s">
        <v>3592</v>
      </c>
    </row>
    <row r="1337" spans="1:7" x14ac:dyDescent="0.25">
      <c r="A1337" s="154" t="s">
        <v>3541</v>
      </c>
      <c r="B1337" t="s">
        <v>700</v>
      </c>
      <c r="C1337" t="s">
        <v>699</v>
      </c>
      <c r="D1337" s="13">
        <v>4000</v>
      </c>
      <c r="E1337" s="31">
        <v>45182</v>
      </c>
      <c r="F1337" s="31">
        <v>45285</v>
      </c>
      <c r="G1337" t="s">
        <v>3290</v>
      </c>
    </row>
    <row r="1338" spans="1:7" x14ac:dyDescent="0.25">
      <c r="A1338" s="154" t="s">
        <v>2915</v>
      </c>
      <c r="B1338" t="s">
        <v>175</v>
      </c>
      <c r="C1338" t="s">
        <v>176</v>
      </c>
      <c r="D1338" s="13">
        <v>7676.2510000000002</v>
      </c>
      <c r="E1338" s="31">
        <v>45175</v>
      </c>
      <c r="F1338" s="31">
        <v>45285</v>
      </c>
      <c r="G1338" t="s">
        <v>2914</v>
      </c>
    </row>
    <row r="1339" spans="1:7" x14ac:dyDescent="0.25">
      <c r="A1339" s="154" t="s">
        <v>6074</v>
      </c>
      <c r="B1339" t="s">
        <v>284</v>
      </c>
      <c r="C1339" t="s">
        <v>128</v>
      </c>
      <c r="D1339" s="13">
        <v>840</v>
      </c>
      <c r="E1339" s="31">
        <v>45135</v>
      </c>
      <c r="F1339" s="31">
        <v>45286</v>
      </c>
      <c r="G1339" t="s">
        <v>6073</v>
      </c>
    </row>
    <row r="1340" spans="1:7" x14ac:dyDescent="0.25">
      <c r="A1340" s="154" t="s">
        <v>5983</v>
      </c>
      <c r="B1340" t="s">
        <v>284</v>
      </c>
      <c r="C1340" t="s">
        <v>128</v>
      </c>
      <c r="D1340" s="13">
        <v>975</v>
      </c>
      <c r="E1340" s="31">
        <v>45162</v>
      </c>
      <c r="F1340" s="31">
        <v>45286</v>
      </c>
      <c r="G1340" t="s">
        <v>5982</v>
      </c>
    </row>
    <row r="1341" spans="1:7" x14ac:dyDescent="0.25">
      <c r="A1341" s="154" t="s">
        <v>4045</v>
      </c>
      <c r="B1341" t="s">
        <v>1074</v>
      </c>
      <c r="C1341" t="s">
        <v>1075</v>
      </c>
      <c r="D1341" s="13">
        <v>3290.0360000000001</v>
      </c>
      <c r="E1341" s="31">
        <v>45162</v>
      </c>
      <c r="F1341" s="31">
        <v>45286</v>
      </c>
      <c r="G1341" t="s">
        <v>4044</v>
      </c>
    </row>
    <row r="1342" spans="1:7" x14ac:dyDescent="0.25">
      <c r="A1342" s="154" t="s">
        <v>3846</v>
      </c>
      <c r="B1342" t="s">
        <v>171</v>
      </c>
      <c r="C1342" t="s">
        <v>172</v>
      </c>
      <c r="D1342" s="13">
        <v>1500</v>
      </c>
      <c r="E1342" s="31">
        <v>45129</v>
      </c>
      <c r="F1342" s="31">
        <v>45286</v>
      </c>
      <c r="G1342" t="s">
        <v>3845</v>
      </c>
    </row>
    <row r="1343" spans="1:7" x14ac:dyDescent="0.25">
      <c r="A1343" s="154" t="s">
        <v>3577</v>
      </c>
      <c r="B1343" t="s">
        <v>625</v>
      </c>
      <c r="C1343" t="s">
        <v>624</v>
      </c>
      <c r="D1343" s="13">
        <v>626.88199999999995</v>
      </c>
      <c r="E1343" s="31">
        <v>45190</v>
      </c>
      <c r="F1343" s="31">
        <v>45286</v>
      </c>
      <c r="G1343" t="s">
        <v>3576</v>
      </c>
    </row>
    <row r="1344" spans="1:7" x14ac:dyDescent="0.25">
      <c r="A1344" s="154" t="s">
        <v>2980</v>
      </c>
      <c r="B1344" t="s">
        <v>204</v>
      </c>
      <c r="C1344" t="s">
        <v>205</v>
      </c>
      <c r="D1344" s="13">
        <v>12935.922</v>
      </c>
      <c r="E1344" s="31">
        <v>45125</v>
      </c>
      <c r="F1344" s="31">
        <v>45286</v>
      </c>
      <c r="G1344" t="s">
        <v>2979</v>
      </c>
    </row>
    <row r="1345" spans="1:7" x14ac:dyDescent="0.25">
      <c r="A1345" s="154" t="s">
        <v>6082</v>
      </c>
      <c r="B1345" t="s">
        <v>284</v>
      </c>
      <c r="C1345" t="s">
        <v>128</v>
      </c>
      <c r="D1345" s="13">
        <v>835</v>
      </c>
      <c r="E1345" s="31">
        <v>45135</v>
      </c>
      <c r="F1345" s="31">
        <v>45287</v>
      </c>
      <c r="G1345" t="s">
        <v>6081</v>
      </c>
    </row>
    <row r="1346" spans="1:7" x14ac:dyDescent="0.25">
      <c r="A1346" s="154" t="s">
        <v>5980</v>
      </c>
      <c r="B1346" t="s">
        <v>284</v>
      </c>
      <c r="C1346" t="s">
        <v>128</v>
      </c>
      <c r="D1346" s="13">
        <v>900</v>
      </c>
      <c r="E1346" s="31">
        <v>45162</v>
      </c>
      <c r="F1346" s="31">
        <v>45287</v>
      </c>
      <c r="G1346" t="s">
        <v>5979</v>
      </c>
    </row>
    <row r="1347" spans="1:7" x14ac:dyDescent="0.25">
      <c r="A1347" s="154" t="s">
        <v>5010</v>
      </c>
      <c r="B1347" t="s">
        <v>487</v>
      </c>
      <c r="C1347" t="s">
        <v>486</v>
      </c>
      <c r="D1347" s="13">
        <v>1900.1569999999999</v>
      </c>
      <c r="E1347" s="31">
        <v>45191</v>
      </c>
      <c r="F1347" s="31">
        <v>45287</v>
      </c>
      <c r="G1347" t="s">
        <v>4963</v>
      </c>
    </row>
    <row r="1348" spans="1:7" x14ac:dyDescent="0.25">
      <c r="A1348" s="154" t="s">
        <v>4697</v>
      </c>
      <c r="B1348" t="s">
        <v>541</v>
      </c>
      <c r="C1348" t="s">
        <v>540</v>
      </c>
      <c r="D1348" s="13">
        <v>4150</v>
      </c>
      <c r="E1348" s="31">
        <v>45160</v>
      </c>
      <c r="F1348" s="31">
        <v>45287</v>
      </c>
      <c r="G1348" t="s">
        <v>4696</v>
      </c>
    </row>
    <row r="1349" spans="1:7" x14ac:dyDescent="0.25">
      <c r="A1349" s="154" t="s">
        <v>4064</v>
      </c>
      <c r="B1349" t="s">
        <v>138</v>
      </c>
      <c r="C1349" t="s">
        <v>139</v>
      </c>
      <c r="D1349" s="13">
        <v>17735.344000000001</v>
      </c>
      <c r="E1349" s="31">
        <v>45138</v>
      </c>
      <c r="F1349" s="31">
        <v>45287</v>
      </c>
      <c r="G1349" t="s">
        <v>4063</v>
      </c>
    </row>
    <row r="1350" spans="1:7" x14ac:dyDescent="0.25">
      <c r="A1350" s="154" t="s">
        <v>3547</v>
      </c>
      <c r="B1350" t="s">
        <v>700</v>
      </c>
      <c r="C1350" t="s">
        <v>699</v>
      </c>
      <c r="D1350" s="13">
        <v>4000</v>
      </c>
      <c r="E1350" s="31">
        <v>45182</v>
      </c>
      <c r="F1350" s="31">
        <v>45287</v>
      </c>
      <c r="G1350" t="s">
        <v>3290</v>
      </c>
    </row>
    <row r="1351" spans="1:7" x14ac:dyDescent="0.25">
      <c r="A1351" s="154" t="s">
        <v>3457</v>
      </c>
      <c r="B1351" t="s">
        <v>382</v>
      </c>
      <c r="C1351" t="s">
        <v>381</v>
      </c>
      <c r="D1351" s="13">
        <v>1200</v>
      </c>
      <c r="E1351" s="31">
        <v>45198</v>
      </c>
      <c r="F1351" s="31">
        <v>45287</v>
      </c>
      <c r="G1351" t="s">
        <v>3456</v>
      </c>
    </row>
    <row r="1352" spans="1:7" x14ac:dyDescent="0.25">
      <c r="A1352" s="154" t="s">
        <v>3071</v>
      </c>
      <c r="B1352" t="s">
        <v>2892</v>
      </c>
      <c r="C1352" t="s">
        <v>2891</v>
      </c>
      <c r="D1352" s="13">
        <v>1002</v>
      </c>
      <c r="E1352" s="31">
        <v>45203</v>
      </c>
      <c r="F1352" s="31">
        <v>45287</v>
      </c>
      <c r="G1352" t="s">
        <v>3070</v>
      </c>
    </row>
    <row r="1353" spans="1:7" x14ac:dyDescent="0.25">
      <c r="A1353" s="154" t="s">
        <v>6094</v>
      </c>
      <c r="B1353" t="s">
        <v>284</v>
      </c>
      <c r="C1353" t="s">
        <v>128</v>
      </c>
      <c r="D1353" s="13">
        <v>803.64200000000005</v>
      </c>
      <c r="E1353" s="31">
        <v>45135</v>
      </c>
      <c r="F1353" s="31">
        <v>45288</v>
      </c>
      <c r="G1353" t="s">
        <v>6093</v>
      </c>
    </row>
    <row r="1354" spans="1:7" x14ac:dyDescent="0.25">
      <c r="A1354" s="154" t="s">
        <v>5971</v>
      </c>
      <c r="B1354" t="s">
        <v>284</v>
      </c>
      <c r="C1354" t="s">
        <v>128</v>
      </c>
      <c r="D1354" s="13">
        <v>870</v>
      </c>
      <c r="E1354" s="31">
        <v>45162</v>
      </c>
      <c r="F1354" s="31">
        <v>45288</v>
      </c>
      <c r="G1354" t="s">
        <v>5970</v>
      </c>
    </row>
    <row r="1355" spans="1:7" x14ac:dyDescent="0.25">
      <c r="A1355" s="154" t="s">
        <v>5551</v>
      </c>
      <c r="B1355" t="s">
        <v>112</v>
      </c>
      <c r="C1355" t="s">
        <v>113</v>
      </c>
      <c r="D1355" s="13">
        <v>896.524</v>
      </c>
      <c r="E1355" s="31">
        <v>45168</v>
      </c>
      <c r="F1355" s="31">
        <v>45288</v>
      </c>
      <c r="G1355" t="s">
        <v>5550</v>
      </c>
    </row>
    <row r="1356" spans="1:7" x14ac:dyDescent="0.25">
      <c r="A1356" s="154" t="s">
        <v>5112</v>
      </c>
      <c r="B1356" t="s">
        <v>1102</v>
      </c>
      <c r="C1356" t="s">
        <v>1103</v>
      </c>
      <c r="D1356" s="13">
        <v>1200</v>
      </c>
      <c r="E1356" s="31">
        <v>45189</v>
      </c>
      <c r="F1356" s="31">
        <v>45288</v>
      </c>
      <c r="G1356" t="s">
        <v>5111</v>
      </c>
    </row>
    <row r="1357" spans="1:7" x14ac:dyDescent="0.25">
      <c r="A1357" s="154" t="s">
        <v>4907</v>
      </c>
      <c r="B1357" t="s">
        <v>169</v>
      </c>
      <c r="C1357" t="s">
        <v>170</v>
      </c>
      <c r="D1357" s="13">
        <v>3500</v>
      </c>
      <c r="E1357" s="31">
        <v>45199</v>
      </c>
      <c r="F1357" s="31">
        <v>45288</v>
      </c>
      <c r="G1357" t="s">
        <v>4906</v>
      </c>
    </row>
    <row r="1358" spans="1:7" x14ac:dyDescent="0.25">
      <c r="A1358" s="154" t="s">
        <v>4671</v>
      </c>
      <c r="B1358" t="s">
        <v>168</v>
      </c>
      <c r="C1358" t="s">
        <v>268</v>
      </c>
      <c r="D1358" s="13">
        <v>8532.9</v>
      </c>
      <c r="E1358" s="31">
        <v>45199</v>
      </c>
      <c r="F1358" s="31">
        <v>45288</v>
      </c>
      <c r="G1358" t="s">
        <v>4670</v>
      </c>
    </row>
    <row r="1359" spans="1:7" x14ac:dyDescent="0.25">
      <c r="A1359" s="154" t="s">
        <v>4630</v>
      </c>
      <c r="B1359" t="s">
        <v>4629</v>
      </c>
      <c r="C1359" t="s">
        <v>4628</v>
      </c>
      <c r="D1359" s="13">
        <v>3410.91</v>
      </c>
      <c r="E1359" s="31">
        <v>45185</v>
      </c>
      <c r="F1359" s="31">
        <v>45288</v>
      </c>
      <c r="G1359" t="s">
        <v>4627</v>
      </c>
    </row>
    <row r="1360" spans="1:7" x14ac:dyDescent="0.25">
      <c r="A1360" s="154" t="s">
        <v>3776</v>
      </c>
      <c r="B1360" t="s">
        <v>852</v>
      </c>
      <c r="C1360" t="s">
        <v>894</v>
      </c>
      <c r="D1360" s="13">
        <v>870</v>
      </c>
      <c r="E1360" s="31">
        <v>45197</v>
      </c>
      <c r="F1360" s="31">
        <v>45288</v>
      </c>
      <c r="G1360" t="s">
        <v>3775</v>
      </c>
    </row>
    <row r="1361" spans="1:7" x14ac:dyDescent="0.25">
      <c r="A1361" s="154" t="s">
        <v>3675</v>
      </c>
      <c r="B1361" t="s">
        <v>803</v>
      </c>
      <c r="C1361" t="s">
        <v>802</v>
      </c>
      <c r="D1361" s="13">
        <v>5000</v>
      </c>
      <c r="E1361" s="31">
        <v>45191</v>
      </c>
      <c r="F1361" s="31">
        <v>45288</v>
      </c>
      <c r="G1361" t="s">
        <v>3674</v>
      </c>
    </row>
    <row r="1362" spans="1:7" x14ac:dyDescent="0.25">
      <c r="A1362" s="154" t="s">
        <v>3630</v>
      </c>
      <c r="B1362" t="s">
        <v>625</v>
      </c>
      <c r="C1362" t="s">
        <v>624</v>
      </c>
      <c r="D1362" s="13">
        <v>626.88199999999995</v>
      </c>
      <c r="E1362" s="31">
        <v>45190</v>
      </c>
      <c r="F1362" s="31">
        <v>45288</v>
      </c>
      <c r="G1362" t="s">
        <v>3629</v>
      </c>
    </row>
    <row r="1363" spans="1:7" x14ac:dyDescent="0.25">
      <c r="A1363" s="154" t="s">
        <v>5974</v>
      </c>
      <c r="B1363" t="s">
        <v>284</v>
      </c>
      <c r="C1363" t="s">
        <v>128</v>
      </c>
      <c r="D1363" s="13">
        <v>865</v>
      </c>
      <c r="E1363" s="31">
        <v>45162</v>
      </c>
      <c r="F1363" s="31">
        <v>45289</v>
      </c>
      <c r="G1363" t="s">
        <v>5973</v>
      </c>
    </row>
    <row r="1364" spans="1:7" x14ac:dyDescent="0.25">
      <c r="A1364" s="154" t="s">
        <v>5695</v>
      </c>
      <c r="B1364" t="s">
        <v>546</v>
      </c>
      <c r="C1364" t="s">
        <v>545</v>
      </c>
      <c r="D1364" s="13">
        <v>1627.423</v>
      </c>
      <c r="E1364" s="31">
        <v>45180</v>
      </c>
      <c r="F1364" s="31">
        <v>45289</v>
      </c>
      <c r="G1364" t="s">
        <v>5694</v>
      </c>
    </row>
    <row r="1365" spans="1:7" x14ac:dyDescent="0.25">
      <c r="A1365" s="154" t="s">
        <v>4011</v>
      </c>
      <c r="B1365" t="s">
        <v>171</v>
      </c>
      <c r="C1365" t="s">
        <v>172</v>
      </c>
      <c r="D1365" s="13">
        <v>1114.9190000000001</v>
      </c>
      <c r="E1365" s="31">
        <v>45129</v>
      </c>
      <c r="F1365" s="31">
        <v>45289</v>
      </c>
      <c r="G1365" t="s">
        <v>3845</v>
      </c>
    </row>
    <row r="1366" spans="1:7" x14ac:dyDescent="0.25">
      <c r="A1366" s="154" t="s">
        <v>6060</v>
      </c>
      <c r="B1366" t="s">
        <v>683</v>
      </c>
      <c r="C1366" t="s">
        <v>682</v>
      </c>
      <c r="D1366" s="13">
        <v>104850.41800000001</v>
      </c>
      <c r="E1366" s="31">
        <v>45175</v>
      </c>
      <c r="F1366" s="31">
        <v>45290</v>
      </c>
      <c r="G1366" t="s">
        <v>5618</v>
      </c>
    </row>
    <row r="1367" spans="1:7" x14ac:dyDescent="0.25">
      <c r="A1367" s="154" t="s">
        <v>5604</v>
      </c>
      <c r="B1367" t="s">
        <v>1038</v>
      </c>
      <c r="C1367" t="s">
        <v>1039</v>
      </c>
      <c r="D1367" s="13">
        <v>7000</v>
      </c>
      <c r="E1367" s="31">
        <v>45153</v>
      </c>
      <c r="F1367" s="31">
        <v>45290</v>
      </c>
      <c r="G1367" t="s">
        <v>5603</v>
      </c>
    </row>
    <row r="1368" spans="1:7" x14ac:dyDescent="0.25">
      <c r="A1368" s="154" t="s">
        <v>5381</v>
      </c>
      <c r="B1368" t="s">
        <v>570</v>
      </c>
      <c r="C1368" t="s">
        <v>569</v>
      </c>
      <c r="D1368" s="13">
        <v>7802.4970000000003</v>
      </c>
      <c r="E1368" s="31">
        <v>45198</v>
      </c>
      <c r="F1368" s="31">
        <v>45290</v>
      </c>
      <c r="G1368" t="s">
        <v>5380</v>
      </c>
    </row>
    <row r="1369" spans="1:7" x14ac:dyDescent="0.25">
      <c r="A1369" s="154" t="s">
        <v>5284</v>
      </c>
      <c r="B1369" t="s">
        <v>1024</v>
      </c>
      <c r="C1369" t="s">
        <v>1025</v>
      </c>
      <c r="D1369" s="13">
        <v>10237.888999999999</v>
      </c>
      <c r="E1369" s="31">
        <v>45197</v>
      </c>
      <c r="F1369" s="31">
        <v>45290</v>
      </c>
      <c r="G1369" t="s">
        <v>5280</v>
      </c>
    </row>
    <row r="1370" spans="1:7" x14ac:dyDescent="0.25">
      <c r="A1370" s="154" t="s">
        <v>4933</v>
      </c>
      <c r="B1370" t="s">
        <v>4439</v>
      </c>
      <c r="C1370" t="s">
        <v>4438</v>
      </c>
      <c r="D1370" s="13">
        <v>350</v>
      </c>
      <c r="E1370" s="31">
        <v>45205</v>
      </c>
      <c r="F1370" s="31">
        <v>45290</v>
      </c>
      <c r="G1370" t="s">
        <v>4932</v>
      </c>
    </row>
    <row r="1371" spans="1:7" x14ac:dyDescent="0.25">
      <c r="A1371" s="154" t="s">
        <v>4913</v>
      </c>
      <c r="B1371" t="s">
        <v>142</v>
      </c>
      <c r="C1371" t="s">
        <v>143</v>
      </c>
      <c r="D1371" s="13">
        <v>2368.1419999999998</v>
      </c>
      <c r="E1371" s="31">
        <v>45195</v>
      </c>
      <c r="F1371" s="31">
        <v>45290</v>
      </c>
      <c r="G1371" t="s">
        <v>4912</v>
      </c>
    </row>
    <row r="1372" spans="1:7" x14ac:dyDescent="0.25">
      <c r="A1372" s="154" t="s">
        <v>4801</v>
      </c>
      <c r="B1372" t="s">
        <v>4682</v>
      </c>
      <c r="C1372" t="s">
        <v>4681</v>
      </c>
      <c r="D1372" s="13">
        <v>3750</v>
      </c>
      <c r="E1372" s="31">
        <v>45205</v>
      </c>
      <c r="F1372" s="31">
        <v>45290</v>
      </c>
      <c r="G1372" t="s">
        <v>4800</v>
      </c>
    </row>
    <row r="1373" spans="1:7" x14ac:dyDescent="0.25">
      <c r="A1373" s="154" t="s">
        <v>4536</v>
      </c>
      <c r="B1373" t="s">
        <v>813</v>
      </c>
      <c r="C1373" t="s">
        <v>812</v>
      </c>
      <c r="D1373" s="13">
        <v>7588.4260000000004</v>
      </c>
      <c r="E1373" s="31">
        <v>45205</v>
      </c>
      <c r="F1373" s="31">
        <v>45290</v>
      </c>
      <c r="G1373" t="s">
        <v>4535</v>
      </c>
    </row>
    <row r="1374" spans="1:7" x14ac:dyDescent="0.25">
      <c r="A1374" s="154" t="s">
        <v>4201</v>
      </c>
      <c r="B1374" t="s">
        <v>458</v>
      </c>
      <c r="C1374" t="s">
        <v>457</v>
      </c>
      <c r="D1374" s="13">
        <v>4390</v>
      </c>
      <c r="E1374" s="31">
        <v>45163</v>
      </c>
      <c r="F1374" s="31">
        <v>45290</v>
      </c>
      <c r="G1374" t="s">
        <v>4200</v>
      </c>
    </row>
    <row r="1375" spans="1:7" x14ac:dyDescent="0.25">
      <c r="A1375" s="154" t="s">
        <v>4111</v>
      </c>
      <c r="B1375" t="s">
        <v>151</v>
      </c>
      <c r="C1375" t="s">
        <v>152</v>
      </c>
      <c r="D1375" s="13">
        <v>3154</v>
      </c>
      <c r="E1375" s="31">
        <v>45190</v>
      </c>
      <c r="F1375" s="31">
        <v>45290</v>
      </c>
      <c r="G1375" t="s">
        <v>4110</v>
      </c>
    </row>
    <row r="1376" spans="1:7" x14ac:dyDescent="0.25">
      <c r="A1376" s="154" t="s">
        <v>3952</v>
      </c>
      <c r="B1376" t="s">
        <v>715</v>
      </c>
      <c r="C1376" t="s">
        <v>714</v>
      </c>
      <c r="D1376" s="13">
        <v>2590.6790000000001</v>
      </c>
      <c r="E1376" s="31">
        <v>45190</v>
      </c>
      <c r="F1376" s="31">
        <v>45290</v>
      </c>
      <c r="G1376" t="s">
        <v>3951</v>
      </c>
    </row>
    <row r="1377" spans="1:7" x14ac:dyDescent="0.25">
      <c r="A1377" s="154" t="s">
        <v>3786</v>
      </c>
      <c r="B1377" t="s">
        <v>3785</v>
      </c>
      <c r="C1377" t="s">
        <v>3784</v>
      </c>
      <c r="D1377" s="13">
        <v>13450.213</v>
      </c>
      <c r="E1377" s="31">
        <v>45197</v>
      </c>
      <c r="F1377" s="31">
        <v>45290</v>
      </c>
      <c r="G1377" t="s">
        <v>3783</v>
      </c>
    </row>
    <row r="1378" spans="1:7" x14ac:dyDescent="0.25">
      <c r="A1378" s="154" t="s">
        <v>3757</v>
      </c>
      <c r="B1378" t="s">
        <v>674</v>
      </c>
      <c r="C1378" t="s">
        <v>673</v>
      </c>
      <c r="D1378" s="13">
        <v>630</v>
      </c>
      <c r="E1378" s="31">
        <v>45202</v>
      </c>
      <c r="F1378" s="31">
        <v>45290</v>
      </c>
      <c r="G1378" t="s">
        <v>3756</v>
      </c>
    </row>
    <row r="1379" spans="1:7" x14ac:dyDescent="0.25">
      <c r="A1379" s="154" t="s">
        <v>3738</v>
      </c>
      <c r="B1379" t="s">
        <v>3737</v>
      </c>
      <c r="C1379" t="s">
        <v>3736</v>
      </c>
      <c r="D1379" s="13">
        <v>1842.454</v>
      </c>
      <c r="E1379" s="31">
        <v>45192</v>
      </c>
      <c r="F1379" s="31">
        <v>45290</v>
      </c>
      <c r="G1379" t="s">
        <v>3735</v>
      </c>
    </row>
    <row r="1380" spans="1:7" x14ac:dyDescent="0.25">
      <c r="A1380" s="154" t="s">
        <v>3714</v>
      </c>
      <c r="B1380" t="s">
        <v>369</v>
      </c>
      <c r="C1380" t="s">
        <v>368</v>
      </c>
      <c r="D1380" s="13">
        <v>1653.1880000000001</v>
      </c>
      <c r="E1380" s="31">
        <v>45195</v>
      </c>
      <c r="F1380" s="31">
        <v>45290</v>
      </c>
      <c r="G1380" t="s">
        <v>3713</v>
      </c>
    </row>
    <row r="1381" spans="1:7" x14ac:dyDescent="0.25">
      <c r="A1381" s="154" t="s">
        <v>3482</v>
      </c>
      <c r="B1381" t="s">
        <v>3481</v>
      </c>
      <c r="C1381" t="s">
        <v>239</v>
      </c>
      <c r="D1381" s="13">
        <v>14103.746999999999</v>
      </c>
      <c r="E1381" s="31">
        <v>45205</v>
      </c>
      <c r="F1381" s="31">
        <v>45290</v>
      </c>
      <c r="G1381" t="s">
        <v>3480</v>
      </c>
    </row>
    <row r="1382" spans="1:7" x14ac:dyDescent="0.25">
      <c r="A1382" s="154" t="s">
        <v>3266</v>
      </c>
      <c r="B1382" t="s">
        <v>399</v>
      </c>
      <c r="C1382" t="s">
        <v>398</v>
      </c>
      <c r="D1382" s="13">
        <v>4000</v>
      </c>
      <c r="E1382" s="31">
        <v>45199</v>
      </c>
      <c r="F1382" s="31">
        <v>45290</v>
      </c>
      <c r="G1382" t="s">
        <v>3227</v>
      </c>
    </row>
    <row r="1383" spans="1:7" x14ac:dyDescent="0.25">
      <c r="A1383" s="154" t="s">
        <v>3228</v>
      </c>
      <c r="B1383" t="s">
        <v>399</v>
      </c>
      <c r="C1383" t="s">
        <v>398</v>
      </c>
      <c r="D1383" s="13">
        <v>4000</v>
      </c>
      <c r="E1383" s="31">
        <v>45199</v>
      </c>
      <c r="F1383" s="31">
        <v>45290</v>
      </c>
      <c r="G1383" t="s">
        <v>3227</v>
      </c>
    </row>
    <row r="1384" spans="1:7" x14ac:dyDescent="0.25">
      <c r="A1384" s="154" t="s">
        <v>3183</v>
      </c>
      <c r="B1384" t="s">
        <v>186</v>
      </c>
      <c r="C1384" t="s">
        <v>187</v>
      </c>
      <c r="D1384" s="13">
        <v>2426.1550000000002</v>
      </c>
      <c r="E1384" s="31">
        <v>45199</v>
      </c>
      <c r="F1384" s="31">
        <v>45290</v>
      </c>
      <c r="G1384" t="s">
        <v>3182</v>
      </c>
    </row>
    <row r="1385" spans="1:7" x14ac:dyDescent="0.25">
      <c r="A1385" s="154" t="s">
        <v>3098</v>
      </c>
      <c r="B1385" t="s">
        <v>724</v>
      </c>
      <c r="C1385" t="s">
        <v>723</v>
      </c>
      <c r="D1385" s="13">
        <v>7312.0389999999998</v>
      </c>
      <c r="E1385" s="31">
        <v>45198</v>
      </c>
      <c r="F1385" s="31">
        <v>45290</v>
      </c>
      <c r="G1385" t="s">
        <v>2959</v>
      </c>
    </row>
    <row r="1386" spans="1:7" x14ac:dyDescent="0.25">
      <c r="A1386" s="154" t="s">
        <v>3040</v>
      </c>
      <c r="B1386" t="s">
        <v>153</v>
      </c>
      <c r="C1386" t="s">
        <v>154</v>
      </c>
      <c r="D1386" s="13">
        <v>4575.0619999999999</v>
      </c>
      <c r="E1386" s="31">
        <v>45183</v>
      </c>
      <c r="F1386" s="31">
        <v>45290</v>
      </c>
      <c r="G1386" t="s">
        <v>3039</v>
      </c>
    </row>
    <row r="1387" spans="1:7" x14ac:dyDescent="0.25">
      <c r="A1387" s="154" t="s">
        <v>2933</v>
      </c>
      <c r="B1387" t="s">
        <v>726</v>
      </c>
      <c r="C1387" t="s">
        <v>725</v>
      </c>
      <c r="D1387" s="13">
        <v>2353.9720000000002</v>
      </c>
      <c r="E1387" s="31">
        <v>45198</v>
      </c>
      <c r="F1387" s="31">
        <v>45290</v>
      </c>
      <c r="G1387" t="s">
        <v>2932</v>
      </c>
    </row>
    <row r="1388" spans="1:7" x14ac:dyDescent="0.25">
      <c r="A1388" s="154" t="s">
        <v>2867</v>
      </c>
      <c r="B1388" t="s">
        <v>1120</v>
      </c>
      <c r="C1388" t="s">
        <v>1121</v>
      </c>
      <c r="D1388" s="13">
        <v>1093.9369999999999</v>
      </c>
      <c r="E1388" s="31">
        <v>45203</v>
      </c>
      <c r="F1388" s="31">
        <v>45290</v>
      </c>
      <c r="G1388" t="s">
        <v>2866</v>
      </c>
    </row>
    <row r="1389" spans="1:7" x14ac:dyDescent="0.25">
      <c r="A1389" s="154" t="s">
        <v>2847</v>
      </c>
      <c r="B1389" t="s">
        <v>554</v>
      </c>
      <c r="C1389" t="s">
        <v>553</v>
      </c>
      <c r="D1389" s="13">
        <v>4048.5880000000002</v>
      </c>
      <c r="E1389" s="31">
        <v>45183</v>
      </c>
      <c r="F1389" s="31">
        <v>45290</v>
      </c>
      <c r="G1389" t="s">
        <v>2846</v>
      </c>
    </row>
    <row r="1390" spans="1:7" x14ac:dyDescent="0.25">
      <c r="A1390" s="154" t="s">
        <v>5894</v>
      </c>
      <c r="B1390" t="s">
        <v>5893</v>
      </c>
      <c r="C1390" t="s">
        <v>689</v>
      </c>
      <c r="D1390" s="13">
        <v>947.22900000000004</v>
      </c>
      <c r="E1390" s="31">
        <v>45188</v>
      </c>
      <c r="F1390" s="31">
        <v>45291</v>
      </c>
      <c r="G1390" t="s">
        <v>5892</v>
      </c>
    </row>
    <row r="1391" spans="1:7" x14ac:dyDescent="0.25">
      <c r="A1391" s="154" t="s">
        <v>5746</v>
      </c>
      <c r="B1391" t="s">
        <v>330</v>
      </c>
      <c r="C1391" t="s">
        <v>329</v>
      </c>
      <c r="D1391" s="13">
        <v>2500</v>
      </c>
      <c r="E1391" s="31">
        <v>45182</v>
      </c>
      <c r="F1391" s="31">
        <v>45291</v>
      </c>
      <c r="G1391" t="s">
        <v>5745</v>
      </c>
    </row>
    <row r="1392" spans="1:7" x14ac:dyDescent="0.25">
      <c r="A1392" s="154" t="s">
        <v>5631</v>
      </c>
      <c r="B1392" t="s">
        <v>318</v>
      </c>
      <c r="C1392" t="s">
        <v>144</v>
      </c>
      <c r="D1392" s="13">
        <v>1400</v>
      </c>
      <c r="E1392" s="31">
        <v>45187</v>
      </c>
      <c r="F1392" s="31">
        <v>45291</v>
      </c>
      <c r="G1392" t="s">
        <v>5630</v>
      </c>
    </row>
    <row r="1393" spans="1:7" x14ac:dyDescent="0.25">
      <c r="A1393" s="154" t="s">
        <v>5493</v>
      </c>
      <c r="B1393" t="s">
        <v>598</v>
      </c>
      <c r="C1393" t="s">
        <v>599</v>
      </c>
      <c r="D1393" s="13">
        <v>1381.133</v>
      </c>
      <c r="E1393" s="31">
        <v>45163</v>
      </c>
      <c r="F1393" s="31">
        <v>45291</v>
      </c>
      <c r="G1393" t="s">
        <v>5492</v>
      </c>
    </row>
    <row r="1394" spans="1:7" x14ac:dyDescent="0.25">
      <c r="A1394" s="154" t="s">
        <v>5420</v>
      </c>
      <c r="B1394" t="s">
        <v>4992</v>
      </c>
      <c r="C1394" t="s">
        <v>4991</v>
      </c>
      <c r="D1394" s="13">
        <v>330.35399999999998</v>
      </c>
      <c r="E1394" s="31">
        <v>45204</v>
      </c>
      <c r="F1394" s="31">
        <v>45291</v>
      </c>
      <c r="G1394" t="s">
        <v>5419</v>
      </c>
    </row>
    <row r="1395" spans="1:7" x14ac:dyDescent="0.25">
      <c r="A1395" s="154" t="s">
        <v>5395</v>
      </c>
      <c r="B1395" t="s">
        <v>386</v>
      </c>
      <c r="C1395" t="s">
        <v>282</v>
      </c>
      <c r="D1395" s="13">
        <v>4000</v>
      </c>
      <c r="E1395" s="31">
        <v>45198</v>
      </c>
      <c r="F1395" s="31">
        <v>45291</v>
      </c>
      <c r="G1395" t="s">
        <v>5394</v>
      </c>
    </row>
    <row r="1396" spans="1:7" x14ac:dyDescent="0.25">
      <c r="A1396" s="154" t="s">
        <v>5391</v>
      </c>
      <c r="B1396" t="s">
        <v>1167</v>
      </c>
      <c r="C1396" t="s">
        <v>1168</v>
      </c>
      <c r="D1396" s="13">
        <v>4914.68</v>
      </c>
      <c r="E1396" s="31">
        <v>45198</v>
      </c>
      <c r="F1396" s="31">
        <v>45291</v>
      </c>
      <c r="G1396" t="s">
        <v>5390</v>
      </c>
    </row>
    <row r="1397" spans="1:7" x14ac:dyDescent="0.25">
      <c r="A1397" s="154" t="s">
        <v>5375</v>
      </c>
      <c r="B1397" t="s">
        <v>738</v>
      </c>
      <c r="C1397" t="s">
        <v>737</v>
      </c>
      <c r="D1397" s="13">
        <v>2207.0839999999998</v>
      </c>
      <c r="E1397" s="31">
        <v>45198</v>
      </c>
      <c r="F1397" s="31">
        <v>45291</v>
      </c>
      <c r="G1397" t="s">
        <v>5373</v>
      </c>
    </row>
    <row r="1398" spans="1:7" x14ac:dyDescent="0.25">
      <c r="A1398" s="154" t="s">
        <v>5342</v>
      </c>
      <c r="B1398" t="s">
        <v>365</v>
      </c>
      <c r="C1398" t="s">
        <v>105</v>
      </c>
      <c r="D1398" s="13">
        <v>3035.3739999999998</v>
      </c>
      <c r="E1398" s="31">
        <v>45198</v>
      </c>
      <c r="F1398" s="31">
        <v>45291</v>
      </c>
      <c r="G1398" t="s">
        <v>5341</v>
      </c>
    </row>
    <row r="1399" spans="1:7" x14ac:dyDescent="0.25">
      <c r="A1399" s="154" t="s">
        <v>5310</v>
      </c>
      <c r="B1399" t="s">
        <v>1165</v>
      </c>
      <c r="C1399" t="s">
        <v>1166</v>
      </c>
      <c r="D1399" s="13">
        <v>4156.8040000000001</v>
      </c>
      <c r="E1399" s="31">
        <v>45198</v>
      </c>
      <c r="F1399" s="31">
        <v>45291</v>
      </c>
      <c r="G1399" t="s">
        <v>5309</v>
      </c>
    </row>
    <row r="1400" spans="1:7" x14ac:dyDescent="0.25">
      <c r="A1400" s="154" t="s">
        <v>5308</v>
      </c>
      <c r="B1400" t="s">
        <v>1151</v>
      </c>
      <c r="C1400" t="s">
        <v>1152</v>
      </c>
      <c r="D1400" s="13">
        <v>4185.2439999999997</v>
      </c>
      <c r="E1400" s="31">
        <v>45198</v>
      </c>
      <c r="F1400" s="31">
        <v>45291</v>
      </c>
      <c r="G1400" t="s">
        <v>5307</v>
      </c>
    </row>
    <row r="1401" spans="1:7" x14ac:dyDescent="0.25">
      <c r="A1401" s="154" t="s">
        <v>5288</v>
      </c>
      <c r="B1401" t="s">
        <v>318</v>
      </c>
      <c r="C1401" t="s">
        <v>144</v>
      </c>
      <c r="D1401" s="13">
        <v>1000</v>
      </c>
      <c r="E1401" s="31">
        <v>45187</v>
      </c>
      <c r="F1401" s="31">
        <v>45291</v>
      </c>
      <c r="G1401" t="s">
        <v>5287</v>
      </c>
    </row>
    <row r="1402" spans="1:7" x14ac:dyDescent="0.25">
      <c r="A1402" s="154" t="s">
        <v>5279</v>
      </c>
      <c r="B1402" t="s">
        <v>642</v>
      </c>
      <c r="C1402" t="s">
        <v>641</v>
      </c>
      <c r="D1402" s="13">
        <v>1443.2860000000001</v>
      </c>
      <c r="E1402" s="31">
        <v>45195</v>
      </c>
      <c r="F1402" s="31">
        <v>45291</v>
      </c>
      <c r="G1402" t="s">
        <v>5051</v>
      </c>
    </row>
    <row r="1403" spans="1:7" x14ac:dyDescent="0.25">
      <c r="A1403" s="154" t="s">
        <v>5161</v>
      </c>
      <c r="B1403" t="s">
        <v>1163</v>
      </c>
      <c r="C1403" t="s">
        <v>1164</v>
      </c>
      <c r="D1403" s="13">
        <v>6463.143</v>
      </c>
      <c r="E1403" s="31">
        <v>45197</v>
      </c>
      <c r="F1403" s="31">
        <v>45291</v>
      </c>
      <c r="G1403" t="s">
        <v>5160</v>
      </c>
    </row>
    <row r="1404" spans="1:7" x14ac:dyDescent="0.25">
      <c r="A1404" s="154" t="s">
        <v>5129</v>
      </c>
      <c r="B1404" t="s">
        <v>393</v>
      </c>
      <c r="C1404" t="s">
        <v>159</v>
      </c>
      <c r="D1404" s="13">
        <v>12334.687</v>
      </c>
      <c r="E1404" s="31">
        <v>45189</v>
      </c>
      <c r="F1404" s="31">
        <v>45291</v>
      </c>
      <c r="G1404" t="s">
        <v>5128</v>
      </c>
    </row>
    <row r="1405" spans="1:7" x14ac:dyDescent="0.25">
      <c r="A1405" s="154" t="s">
        <v>5100</v>
      </c>
      <c r="B1405" t="s">
        <v>5099</v>
      </c>
      <c r="C1405" t="s">
        <v>656</v>
      </c>
      <c r="D1405" s="13">
        <v>8715.7980000000007</v>
      </c>
      <c r="E1405" s="31">
        <v>45189</v>
      </c>
      <c r="F1405" s="31">
        <v>45291</v>
      </c>
      <c r="G1405" t="s">
        <v>5098</v>
      </c>
    </row>
    <row r="1406" spans="1:7" x14ac:dyDescent="0.25">
      <c r="A1406" s="154" t="s">
        <v>5095</v>
      </c>
      <c r="B1406" t="s">
        <v>464</v>
      </c>
      <c r="C1406" t="s">
        <v>202</v>
      </c>
      <c r="D1406" s="13">
        <v>5689.97</v>
      </c>
      <c r="E1406" s="31">
        <v>45191</v>
      </c>
      <c r="F1406" s="31">
        <v>45291</v>
      </c>
      <c r="G1406" t="s">
        <v>5094</v>
      </c>
    </row>
    <row r="1407" spans="1:7" x14ac:dyDescent="0.25">
      <c r="A1407" s="154" t="s">
        <v>5075</v>
      </c>
      <c r="B1407" t="s">
        <v>542</v>
      </c>
      <c r="C1407" t="s">
        <v>200</v>
      </c>
      <c r="D1407" s="13">
        <v>1355</v>
      </c>
      <c r="E1407" s="31">
        <v>45204</v>
      </c>
      <c r="F1407" s="31">
        <v>45291</v>
      </c>
      <c r="G1407" t="s">
        <v>5073</v>
      </c>
    </row>
    <row r="1408" spans="1:7" x14ac:dyDescent="0.25">
      <c r="A1408" s="154" t="s">
        <v>5064</v>
      </c>
      <c r="B1408" t="s">
        <v>306</v>
      </c>
      <c r="C1408" t="s">
        <v>115</v>
      </c>
      <c r="D1408" s="13">
        <v>2787.7910000000002</v>
      </c>
      <c r="E1408" s="31">
        <v>45197</v>
      </c>
      <c r="F1408" s="31">
        <v>45291</v>
      </c>
      <c r="G1408" t="s">
        <v>5063</v>
      </c>
    </row>
    <row r="1409" spans="1:7" x14ac:dyDescent="0.25">
      <c r="A1409" s="154" t="s">
        <v>5052</v>
      </c>
      <c r="B1409" t="s">
        <v>502</v>
      </c>
      <c r="C1409" t="s">
        <v>501</v>
      </c>
      <c r="D1409" s="13">
        <v>3154.13</v>
      </c>
      <c r="E1409" s="31">
        <v>45195</v>
      </c>
      <c r="F1409" s="31">
        <v>45291</v>
      </c>
      <c r="G1409" t="s">
        <v>5051</v>
      </c>
    </row>
    <row r="1410" spans="1:7" x14ac:dyDescent="0.25">
      <c r="A1410" s="154" t="s">
        <v>5042</v>
      </c>
      <c r="B1410" t="s">
        <v>1035</v>
      </c>
      <c r="C1410" t="s">
        <v>1036</v>
      </c>
      <c r="D1410" s="13">
        <v>6191.5349999999999</v>
      </c>
      <c r="E1410" s="31">
        <v>45204</v>
      </c>
      <c r="F1410" s="31">
        <v>45291</v>
      </c>
      <c r="G1410" t="s">
        <v>5041</v>
      </c>
    </row>
    <row r="1411" spans="1:7" x14ac:dyDescent="0.25">
      <c r="A1411" s="154" t="s">
        <v>5017</v>
      </c>
      <c r="B1411" t="s">
        <v>544</v>
      </c>
      <c r="C1411" t="s">
        <v>543</v>
      </c>
      <c r="D1411" s="13">
        <v>1540.277</v>
      </c>
      <c r="E1411" s="31">
        <v>45194</v>
      </c>
      <c r="F1411" s="31">
        <v>45291</v>
      </c>
      <c r="G1411" t="s">
        <v>5016</v>
      </c>
    </row>
    <row r="1412" spans="1:7" x14ac:dyDescent="0.25">
      <c r="A1412" s="154" t="s">
        <v>5015</v>
      </c>
      <c r="B1412" t="s">
        <v>5014</v>
      </c>
      <c r="C1412" t="s">
        <v>5013</v>
      </c>
      <c r="D1412" s="13">
        <v>8254.6129999999994</v>
      </c>
      <c r="E1412" s="31">
        <v>45191</v>
      </c>
      <c r="F1412" s="31">
        <v>45291</v>
      </c>
      <c r="G1412" t="s">
        <v>5012</v>
      </c>
    </row>
    <row r="1413" spans="1:7" x14ac:dyDescent="0.25">
      <c r="A1413" s="154" t="s">
        <v>5001</v>
      </c>
      <c r="B1413" t="s">
        <v>5000</v>
      </c>
      <c r="C1413" t="s">
        <v>4999</v>
      </c>
      <c r="D1413" s="13">
        <v>7492.5820000000003</v>
      </c>
      <c r="E1413" s="31">
        <v>45195</v>
      </c>
      <c r="F1413" s="31">
        <v>45291</v>
      </c>
      <c r="G1413" t="s">
        <v>4998</v>
      </c>
    </row>
    <row r="1414" spans="1:7" x14ac:dyDescent="0.25">
      <c r="A1414" s="154" t="s">
        <v>4967</v>
      </c>
      <c r="B1414" t="s">
        <v>461</v>
      </c>
      <c r="C1414" t="s">
        <v>161</v>
      </c>
      <c r="D1414" s="13">
        <v>5000</v>
      </c>
      <c r="E1414" s="31">
        <v>45191</v>
      </c>
      <c r="F1414" s="31">
        <v>45291</v>
      </c>
      <c r="G1414" t="s">
        <v>4965</v>
      </c>
    </row>
    <row r="1415" spans="1:7" x14ac:dyDescent="0.25">
      <c r="A1415" s="154" t="s">
        <v>4951</v>
      </c>
      <c r="B1415" t="s">
        <v>309</v>
      </c>
      <c r="C1415" t="s">
        <v>267</v>
      </c>
      <c r="D1415" s="13">
        <v>4062</v>
      </c>
      <c r="E1415" s="31">
        <v>45194</v>
      </c>
      <c r="F1415" s="31">
        <v>45291</v>
      </c>
      <c r="G1415" t="s">
        <v>4950</v>
      </c>
    </row>
    <row r="1416" spans="1:7" x14ac:dyDescent="0.25">
      <c r="A1416" s="154" t="s">
        <v>4915</v>
      </c>
      <c r="B1416" t="s">
        <v>130</v>
      </c>
      <c r="C1416" t="s">
        <v>131</v>
      </c>
      <c r="D1416" s="13">
        <v>3794.3380000000002</v>
      </c>
      <c r="E1416" s="31">
        <v>45169</v>
      </c>
      <c r="F1416" s="31">
        <v>45291</v>
      </c>
      <c r="G1416" t="s">
        <v>4914</v>
      </c>
    </row>
    <row r="1417" spans="1:7" x14ac:dyDescent="0.25">
      <c r="A1417" s="154" t="s">
        <v>4903</v>
      </c>
      <c r="B1417" t="s">
        <v>164</v>
      </c>
      <c r="C1417" t="s">
        <v>165</v>
      </c>
      <c r="D1417" s="13">
        <v>2227.6030000000001</v>
      </c>
      <c r="E1417" s="31">
        <v>45162</v>
      </c>
      <c r="F1417" s="31">
        <v>45291</v>
      </c>
      <c r="G1417" t="s">
        <v>4902</v>
      </c>
    </row>
    <row r="1418" spans="1:7" x14ac:dyDescent="0.25">
      <c r="A1418" s="154" t="s">
        <v>4871</v>
      </c>
      <c r="B1418" t="s">
        <v>342</v>
      </c>
      <c r="C1418" t="s">
        <v>167</v>
      </c>
      <c r="D1418" s="13">
        <v>3196.18</v>
      </c>
      <c r="E1418" s="31">
        <v>45205</v>
      </c>
      <c r="F1418" s="31">
        <v>45291</v>
      </c>
      <c r="G1418" t="s">
        <v>4870</v>
      </c>
    </row>
    <row r="1419" spans="1:7" x14ac:dyDescent="0.25">
      <c r="A1419" s="154" t="s">
        <v>4861</v>
      </c>
      <c r="B1419" t="s">
        <v>341</v>
      </c>
      <c r="C1419" t="s">
        <v>340</v>
      </c>
      <c r="D1419" s="13">
        <v>7500</v>
      </c>
      <c r="E1419" s="31">
        <v>45199</v>
      </c>
      <c r="F1419" s="31">
        <v>45291</v>
      </c>
      <c r="G1419" t="s">
        <v>4860</v>
      </c>
    </row>
    <row r="1420" spans="1:7" x14ac:dyDescent="0.25">
      <c r="A1420" s="154" t="s">
        <v>4837</v>
      </c>
      <c r="B1420" t="s">
        <v>119</v>
      </c>
      <c r="C1420" t="s">
        <v>120</v>
      </c>
      <c r="D1420" s="13">
        <v>2511.5770000000002</v>
      </c>
      <c r="E1420" s="31">
        <v>45182</v>
      </c>
      <c r="F1420" s="31">
        <v>45291</v>
      </c>
      <c r="G1420" t="s">
        <v>4836</v>
      </c>
    </row>
    <row r="1421" spans="1:7" x14ac:dyDescent="0.25">
      <c r="A1421" s="154" t="s">
        <v>4763</v>
      </c>
      <c r="B1421" t="s">
        <v>748</v>
      </c>
      <c r="C1421" t="s">
        <v>749</v>
      </c>
      <c r="D1421" s="13">
        <v>1150</v>
      </c>
      <c r="E1421" s="31">
        <v>45192</v>
      </c>
      <c r="F1421" s="31">
        <v>45291</v>
      </c>
      <c r="G1421" t="s">
        <v>4762</v>
      </c>
    </row>
    <row r="1422" spans="1:7" x14ac:dyDescent="0.25">
      <c r="A1422" s="154" t="s">
        <v>4739</v>
      </c>
      <c r="B1422" t="s">
        <v>460</v>
      </c>
      <c r="C1422" t="s">
        <v>459</v>
      </c>
      <c r="D1422" s="13">
        <v>7215.5439999999999</v>
      </c>
      <c r="E1422" s="31">
        <v>45190</v>
      </c>
      <c r="F1422" s="31">
        <v>45291</v>
      </c>
      <c r="G1422" t="s">
        <v>4738</v>
      </c>
    </row>
    <row r="1423" spans="1:7" x14ac:dyDescent="0.25">
      <c r="A1423" s="154" t="s">
        <v>4709</v>
      </c>
      <c r="B1423" t="s">
        <v>136</v>
      </c>
      <c r="C1423" t="s">
        <v>137</v>
      </c>
      <c r="D1423" s="13">
        <v>900</v>
      </c>
      <c r="E1423" s="31">
        <v>45174</v>
      </c>
      <c r="F1423" s="31">
        <v>45291</v>
      </c>
      <c r="G1423" t="s">
        <v>4708</v>
      </c>
    </row>
    <row r="1424" spans="1:7" x14ac:dyDescent="0.25">
      <c r="A1424" s="154" t="s">
        <v>4679</v>
      </c>
      <c r="B1424" t="s">
        <v>364</v>
      </c>
      <c r="C1424" t="s">
        <v>363</v>
      </c>
      <c r="D1424" s="13">
        <v>2314.759</v>
      </c>
      <c r="E1424" s="31">
        <v>45199</v>
      </c>
      <c r="F1424" s="31">
        <v>45291</v>
      </c>
      <c r="G1424" t="s">
        <v>4678</v>
      </c>
    </row>
    <row r="1425" spans="1:7" x14ac:dyDescent="0.25">
      <c r="A1425" s="154" t="s">
        <v>4663</v>
      </c>
      <c r="B1425" t="s">
        <v>541</v>
      </c>
      <c r="C1425" t="s">
        <v>540</v>
      </c>
      <c r="D1425" s="13">
        <v>4150</v>
      </c>
      <c r="E1425" s="31">
        <v>45160</v>
      </c>
      <c r="F1425" s="31">
        <v>45291</v>
      </c>
      <c r="G1425" t="s">
        <v>4662</v>
      </c>
    </row>
    <row r="1426" spans="1:7" x14ac:dyDescent="0.25">
      <c r="A1426" s="154" t="s">
        <v>4604</v>
      </c>
      <c r="B1426" t="s">
        <v>380</v>
      </c>
      <c r="C1426" t="s">
        <v>379</v>
      </c>
      <c r="D1426" s="13">
        <v>2568.538</v>
      </c>
      <c r="E1426" s="31">
        <v>45190</v>
      </c>
      <c r="F1426" s="31">
        <v>45291</v>
      </c>
      <c r="G1426" t="s">
        <v>4603</v>
      </c>
    </row>
    <row r="1427" spans="1:7" x14ac:dyDescent="0.25">
      <c r="A1427" s="154" t="s">
        <v>4578</v>
      </c>
      <c r="B1427" t="s">
        <v>577</v>
      </c>
      <c r="C1427" t="s">
        <v>576</v>
      </c>
      <c r="D1427" s="13">
        <v>2595.732</v>
      </c>
      <c r="E1427" s="31">
        <v>45199</v>
      </c>
      <c r="F1427" s="31">
        <v>45291</v>
      </c>
      <c r="G1427" t="s">
        <v>4577</v>
      </c>
    </row>
    <row r="1428" spans="1:7" x14ac:dyDescent="0.25">
      <c r="A1428" s="154" t="s">
        <v>4520</v>
      </c>
      <c r="B1428" t="s">
        <v>125</v>
      </c>
      <c r="C1428" t="s">
        <v>126</v>
      </c>
      <c r="D1428" s="13">
        <v>5960</v>
      </c>
      <c r="E1428" s="31">
        <v>45180</v>
      </c>
      <c r="F1428" s="31">
        <v>45291</v>
      </c>
      <c r="G1428" t="s">
        <v>4519</v>
      </c>
    </row>
    <row r="1429" spans="1:7" x14ac:dyDescent="0.25">
      <c r="A1429" s="154" t="s">
        <v>4450</v>
      </c>
      <c r="B1429" t="s">
        <v>180</v>
      </c>
      <c r="C1429" t="s">
        <v>181</v>
      </c>
      <c r="D1429" s="13">
        <v>5000</v>
      </c>
      <c r="E1429" s="31">
        <v>45182</v>
      </c>
      <c r="F1429" s="31">
        <v>45291</v>
      </c>
      <c r="G1429" t="s">
        <v>4449</v>
      </c>
    </row>
    <row r="1430" spans="1:7" x14ac:dyDescent="0.25">
      <c r="A1430" s="154" t="s">
        <v>4246</v>
      </c>
      <c r="B1430" t="s">
        <v>125</v>
      </c>
      <c r="C1430" t="s">
        <v>126</v>
      </c>
      <c r="D1430" s="13">
        <v>5960</v>
      </c>
      <c r="E1430" s="31">
        <v>45180</v>
      </c>
      <c r="F1430" s="31">
        <v>45291</v>
      </c>
      <c r="G1430" t="s">
        <v>4245</v>
      </c>
    </row>
    <row r="1431" spans="1:7" x14ac:dyDescent="0.25">
      <c r="A1431" s="154" t="s">
        <v>4151</v>
      </c>
      <c r="B1431" t="s">
        <v>302</v>
      </c>
      <c r="C1431" t="s">
        <v>301</v>
      </c>
      <c r="D1431" s="13">
        <v>1418.7739999999999</v>
      </c>
      <c r="E1431" s="31">
        <v>45166</v>
      </c>
      <c r="F1431" s="31">
        <v>45291</v>
      </c>
      <c r="G1431" t="s">
        <v>3717</v>
      </c>
    </row>
    <row r="1432" spans="1:7" x14ac:dyDescent="0.25">
      <c r="A1432" s="154" t="s">
        <v>4068</v>
      </c>
      <c r="B1432" t="s">
        <v>4067</v>
      </c>
      <c r="C1432" t="s">
        <v>4066</v>
      </c>
      <c r="D1432" s="13">
        <v>664.72</v>
      </c>
      <c r="E1432" s="31">
        <v>44855</v>
      </c>
      <c r="F1432" s="31">
        <v>45291</v>
      </c>
      <c r="G1432" t="s">
        <v>4065</v>
      </c>
    </row>
    <row r="1433" spans="1:7" x14ac:dyDescent="0.25">
      <c r="A1433" s="154" t="s">
        <v>3787</v>
      </c>
      <c r="B1433" t="s">
        <v>992</v>
      </c>
      <c r="C1433" t="s">
        <v>991</v>
      </c>
      <c r="D1433" s="13">
        <v>3203.3130000000001</v>
      </c>
      <c r="E1433" s="31">
        <v>45197</v>
      </c>
      <c r="F1433" s="31">
        <v>45291</v>
      </c>
      <c r="G1433" t="s">
        <v>3765</v>
      </c>
    </row>
    <row r="1434" spans="1:7" x14ac:dyDescent="0.25">
      <c r="A1434" s="154" t="s">
        <v>3740</v>
      </c>
      <c r="B1434" t="s">
        <v>681</v>
      </c>
      <c r="C1434" t="s">
        <v>680</v>
      </c>
      <c r="D1434" s="13">
        <v>978.16399999999999</v>
      </c>
      <c r="E1434" s="31">
        <v>45192</v>
      </c>
      <c r="F1434" s="31">
        <v>45291</v>
      </c>
      <c r="G1434" t="s">
        <v>3739</v>
      </c>
    </row>
    <row r="1435" spans="1:7" x14ac:dyDescent="0.25">
      <c r="A1435" s="154" t="s">
        <v>3730</v>
      </c>
      <c r="B1435" t="s">
        <v>432</v>
      </c>
      <c r="C1435" t="s">
        <v>431</v>
      </c>
      <c r="D1435" s="13">
        <v>4400</v>
      </c>
      <c r="E1435" s="31">
        <v>45195</v>
      </c>
      <c r="F1435" s="31">
        <v>45291</v>
      </c>
      <c r="G1435" t="s">
        <v>3729</v>
      </c>
    </row>
    <row r="1436" spans="1:7" x14ac:dyDescent="0.25">
      <c r="A1436" s="154" t="s">
        <v>3697</v>
      </c>
      <c r="B1436" t="s">
        <v>132</v>
      </c>
      <c r="C1436" t="s">
        <v>133</v>
      </c>
      <c r="D1436" s="13">
        <v>3084.8220000000001</v>
      </c>
      <c r="E1436" s="31">
        <v>45198</v>
      </c>
      <c r="F1436" s="31">
        <v>45291</v>
      </c>
      <c r="G1436" t="s">
        <v>3696</v>
      </c>
    </row>
    <row r="1437" spans="1:7" x14ac:dyDescent="0.25">
      <c r="A1437" s="154" t="s">
        <v>3690</v>
      </c>
      <c r="B1437" t="s">
        <v>485</v>
      </c>
      <c r="C1437" t="s">
        <v>893</v>
      </c>
      <c r="D1437" s="13">
        <v>1833.8710000000001</v>
      </c>
      <c r="E1437" s="31">
        <v>45198</v>
      </c>
      <c r="F1437" s="31">
        <v>45291</v>
      </c>
      <c r="G1437" t="s">
        <v>3689</v>
      </c>
    </row>
    <row r="1438" spans="1:7" x14ac:dyDescent="0.25">
      <c r="A1438" s="154" t="s">
        <v>3687</v>
      </c>
      <c r="B1438" t="s">
        <v>623</v>
      </c>
      <c r="C1438" t="s">
        <v>622</v>
      </c>
      <c r="D1438" s="13">
        <v>12000</v>
      </c>
      <c r="E1438" s="31">
        <v>45191</v>
      </c>
      <c r="F1438" s="31">
        <v>45291</v>
      </c>
      <c r="G1438" t="s">
        <v>3686</v>
      </c>
    </row>
    <row r="1439" spans="1:7" x14ac:dyDescent="0.25">
      <c r="A1439" s="154" t="s">
        <v>3648</v>
      </c>
      <c r="B1439" t="s">
        <v>982</v>
      </c>
      <c r="C1439" t="s">
        <v>981</v>
      </c>
      <c r="D1439" s="13">
        <v>5323.3209999999999</v>
      </c>
      <c r="E1439" s="31">
        <v>45197</v>
      </c>
      <c r="F1439" s="31">
        <v>45291</v>
      </c>
      <c r="G1439" t="s">
        <v>3647</v>
      </c>
    </row>
    <row r="1440" spans="1:7" x14ac:dyDescent="0.25">
      <c r="A1440" s="154" t="s">
        <v>3465</v>
      </c>
      <c r="B1440" t="s">
        <v>3405</v>
      </c>
      <c r="C1440" t="s">
        <v>3404</v>
      </c>
      <c r="D1440" s="13">
        <v>7699.933</v>
      </c>
      <c r="E1440" s="31">
        <v>45204</v>
      </c>
      <c r="F1440" s="31">
        <v>45291</v>
      </c>
      <c r="G1440" t="s">
        <v>3403</v>
      </c>
    </row>
    <row r="1441" spans="1:7" x14ac:dyDescent="0.25">
      <c r="A1441" s="154" t="s">
        <v>3460</v>
      </c>
      <c r="B1441" t="s">
        <v>754</v>
      </c>
      <c r="C1441" t="s">
        <v>192</v>
      </c>
      <c r="D1441" s="13">
        <v>4637.7460000000001</v>
      </c>
      <c r="E1441" s="31">
        <v>45191</v>
      </c>
      <c r="F1441" s="31">
        <v>45291</v>
      </c>
      <c r="G1441" t="s">
        <v>3459</v>
      </c>
    </row>
    <row r="1442" spans="1:7" x14ac:dyDescent="0.25">
      <c r="A1442" s="154" t="s">
        <v>3199</v>
      </c>
      <c r="B1442" t="s">
        <v>645</v>
      </c>
      <c r="C1442" t="s">
        <v>644</v>
      </c>
      <c r="D1442" s="13">
        <v>3500</v>
      </c>
      <c r="E1442" s="31">
        <v>45199</v>
      </c>
      <c r="F1442" s="31">
        <v>45291</v>
      </c>
      <c r="G1442" t="s">
        <v>3198</v>
      </c>
    </row>
    <row r="1443" spans="1:7" x14ac:dyDescent="0.25">
      <c r="A1443" s="154" t="s">
        <v>3181</v>
      </c>
      <c r="B1443" t="s">
        <v>514</v>
      </c>
      <c r="C1443" t="s">
        <v>513</v>
      </c>
      <c r="D1443" s="13">
        <v>2423.3220000000001</v>
      </c>
      <c r="E1443" s="31">
        <v>45204</v>
      </c>
      <c r="F1443" s="31">
        <v>45291</v>
      </c>
      <c r="G1443" t="s">
        <v>3180</v>
      </c>
    </row>
    <row r="1444" spans="1:7" x14ac:dyDescent="0.25">
      <c r="A1444" s="154" t="s">
        <v>3179</v>
      </c>
      <c r="B1444" t="s">
        <v>96</v>
      </c>
      <c r="C1444" t="s">
        <v>97</v>
      </c>
      <c r="D1444" s="13">
        <v>2388.1210000000001</v>
      </c>
      <c r="E1444" s="31">
        <v>45191</v>
      </c>
      <c r="F1444" s="31">
        <v>45291</v>
      </c>
      <c r="G1444" t="s">
        <v>3178</v>
      </c>
    </row>
    <row r="1445" spans="1:7" x14ac:dyDescent="0.25">
      <c r="A1445" s="154" t="s">
        <v>3083</v>
      </c>
      <c r="B1445" t="s">
        <v>252</v>
      </c>
      <c r="C1445" t="s">
        <v>251</v>
      </c>
      <c r="D1445" s="13">
        <v>4500</v>
      </c>
      <c r="E1445" s="31">
        <v>45203</v>
      </c>
      <c r="F1445" s="31">
        <v>45291</v>
      </c>
      <c r="G1445" t="s">
        <v>3082</v>
      </c>
    </row>
    <row r="1446" spans="1:7" x14ac:dyDescent="0.25">
      <c r="A1446" s="154" t="s">
        <v>2991</v>
      </c>
      <c r="B1446" t="s">
        <v>204</v>
      </c>
      <c r="C1446" t="s">
        <v>205</v>
      </c>
      <c r="D1446" s="13">
        <v>12935.922</v>
      </c>
      <c r="E1446" s="31">
        <v>45125</v>
      </c>
      <c r="F1446" s="31">
        <v>45291</v>
      </c>
      <c r="G1446" t="s">
        <v>2990</v>
      </c>
    </row>
    <row r="1447" spans="1:7" x14ac:dyDescent="0.25">
      <c r="A1447" s="154" t="s">
        <v>2886</v>
      </c>
      <c r="B1447" t="s">
        <v>121</v>
      </c>
      <c r="C1447" t="s">
        <v>122</v>
      </c>
      <c r="D1447" s="13">
        <v>1100</v>
      </c>
      <c r="E1447" s="31">
        <v>45176</v>
      </c>
      <c r="F1447" s="31">
        <v>45291</v>
      </c>
      <c r="G1447" t="s">
        <v>2885</v>
      </c>
    </row>
    <row r="1448" spans="1:7" x14ac:dyDescent="0.25">
      <c r="A1448" s="154" t="s">
        <v>3809</v>
      </c>
      <c r="B1448" t="s">
        <v>819</v>
      </c>
      <c r="C1448" t="s">
        <v>818</v>
      </c>
      <c r="D1448" s="13">
        <v>1264.2840000000001</v>
      </c>
      <c r="E1448" s="31">
        <v>45197</v>
      </c>
      <c r="F1448" s="31">
        <v>45292</v>
      </c>
      <c r="G1448" t="s">
        <v>3808</v>
      </c>
    </row>
    <row r="1449" spans="1:7" x14ac:dyDescent="0.25">
      <c r="A1449" s="154" t="s">
        <v>6148</v>
      </c>
      <c r="B1449" t="s">
        <v>112</v>
      </c>
      <c r="C1449" t="s">
        <v>113</v>
      </c>
      <c r="D1449" s="13">
        <v>896.524</v>
      </c>
      <c r="E1449" s="31">
        <v>45168</v>
      </c>
      <c r="F1449" s="31">
        <v>45293</v>
      </c>
      <c r="G1449" t="s">
        <v>6147</v>
      </c>
    </row>
    <row r="1450" spans="1:7" x14ac:dyDescent="0.25">
      <c r="A1450" s="154" t="s">
        <v>4622</v>
      </c>
      <c r="B1450" t="s">
        <v>541</v>
      </c>
      <c r="C1450" t="s">
        <v>540</v>
      </c>
      <c r="D1450" s="13">
        <v>4150</v>
      </c>
      <c r="E1450" s="31">
        <v>45160</v>
      </c>
      <c r="F1450" s="31">
        <v>45293</v>
      </c>
      <c r="G1450" t="s">
        <v>4621</v>
      </c>
    </row>
    <row r="1451" spans="1:7" x14ac:dyDescent="0.25">
      <c r="A1451" s="154" t="s">
        <v>4178</v>
      </c>
      <c r="B1451" t="s">
        <v>171</v>
      </c>
      <c r="C1451" t="s">
        <v>172</v>
      </c>
      <c r="D1451" s="13">
        <v>1500</v>
      </c>
      <c r="E1451" s="31">
        <v>45161</v>
      </c>
      <c r="F1451" s="31">
        <v>45294</v>
      </c>
      <c r="G1451" t="s">
        <v>4009</v>
      </c>
    </row>
    <row r="1452" spans="1:7" x14ac:dyDescent="0.25">
      <c r="A1452" s="154" t="s">
        <v>3605</v>
      </c>
      <c r="B1452" t="s">
        <v>382</v>
      </c>
      <c r="C1452" t="s">
        <v>381</v>
      </c>
      <c r="D1452" s="13">
        <v>1257.9059999999999</v>
      </c>
      <c r="E1452" s="31">
        <v>45198</v>
      </c>
      <c r="F1452" s="31">
        <v>45294</v>
      </c>
      <c r="G1452" t="s">
        <v>3604</v>
      </c>
    </row>
    <row r="1453" spans="1:7" x14ac:dyDescent="0.25">
      <c r="A1453" s="154" t="s">
        <v>3209</v>
      </c>
      <c r="B1453" t="s">
        <v>186</v>
      </c>
      <c r="C1453" t="s">
        <v>187</v>
      </c>
      <c r="D1453" s="13">
        <v>5000</v>
      </c>
      <c r="E1453" s="31">
        <v>45199</v>
      </c>
      <c r="F1453" s="31">
        <v>45294</v>
      </c>
      <c r="G1453" t="s">
        <v>3208</v>
      </c>
    </row>
    <row r="1454" spans="1:7" x14ac:dyDescent="0.25">
      <c r="A1454" s="154" t="s">
        <v>2913</v>
      </c>
      <c r="B1454" t="s">
        <v>155</v>
      </c>
      <c r="C1454" t="s">
        <v>156</v>
      </c>
      <c r="D1454" s="13">
        <v>765.553</v>
      </c>
      <c r="E1454" s="31">
        <v>45203</v>
      </c>
      <c r="F1454" s="31">
        <v>45294</v>
      </c>
      <c r="G1454" t="s">
        <v>2912</v>
      </c>
    </row>
    <row r="1455" spans="1:7" x14ac:dyDescent="0.25">
      <c r="A1455" s="154" t="s">
        <v>6184</v>
      </c>
      <c r="B1455" t="s">
        <v>5427</v>
      </c>
      <c r="C1455" t="s">
        <v>5426</v>
      </c>
      <c r="D1455" s="13">
        <v>23472.021000000001</v>
      </c>
      <c r="E1455" s="31">
        <v>45188</v>
      </c>
      <c r="F1455" s="31">
        <v>45295</v>
      </c>
      <c r="G1455" t="s">
        <v>6183</v>
      </c>
    </row>
    <row r="1456" spans="1:7" x14ac:dyDescent="0.25">
      <c r="A1456" s="154" t="s">
        <v>4827</v>
      </c>
      <c r="B1456" t="s">
        <v>169</v>
      </c>
      <c r="C1456" t="s">
        <v>170</v>
      </c>
      <c r="D1456" s="13">
        <v>4000</v>
      </c>
      <c r="E1456" s="31">
        <v>45199</v>
      </c>
      <c r="F1456" s="31">
        <v>45295</v>
      </c>
      <c r="G1456" t="s">
        <v>4826</v>
      </c>
    </row>
    <row r="1457" spans="1:7" x14ac:dyDescent="0.25">
      <c r="A1457" s="154" t="s">
        <v>4614</v>
      </c>
      <c r="B1457" t="s">
        <v>541</v>
      </c>
      <c r="C1457" t="s">
        <v>540</v>
      </c>
      <c r="D1457" s="13">
        <v>4150</v>
      </c>
      <c r="E1457" s="31">
        <v>45160</v>
      </c>
      <c r="F1457" s="31">
        <v>45295</v>
      </c>
      <c r="G1457" t="s">
        <v>4613</v>
      </c>
    </row>
    <row r="1458" spans="1:7" x14ac:dyDescent="0.25">
      <c r="A1458" s="154" t="s">
        <v>4019</v>
      </c>
      <c r="B1458" t="s">
        <v>171</v>
      </c>
      <c r="C1458" t="s">
        <v>172</v>
      </c>
      <c r="D1458" s="13">
        <v>2000</v>
      </c>
      <c r="E1458" s="31">
        <v>45161</v>
      </c>
      <c r="F1458" s="31">
        <v>45295</v>
      </c>
      <c r="G1458" t="s">
        <v>4015</v>
      </c>
    </row>
    <row r="1459" spans="1:7" x14ac:dyDescent="0.25">
      <c r="A1459" s="154" t="s">
        <v>6001</v>
      </c>
      <c r="B1459" t="s">
        <v>542</v>
      </c>
      <c r="C1459" t="s">
        <v>200</v>
      </c>
      <c r="D1459" s="13">
        <v>1355.367</v>
      </c>
      <c r="E1459" s="31">
        <v>45204</v>
      </c>
      <c r="F1459" s="31">
        <v>45296</v>
      </c>
      <c r="G1459" t="s">
        <v>5073</v>
      </c>
    </row>
    <row r="1460" spans="1:7" x14ac:dyDescent="0.25">
      <c r="A1460" s="154" t="s">
        <v>5647</v>
      </c>
      <c r="B1460" t="s">
        <v>786</v>
      </c>
      <c r="C1460" t="s">
        <v>785</v>
      </c>
      <c r="D1460" s="13">
        <v>4472.8140000000003</v>
      </c>
      <c r="E1460" s="31">
        <v>45176</v>
      </c>
      <c r="F1460" s="31">
        <v>45296</v>
      </c>
      <c r="G1460" t="s">
        <v>5646</v>
      </c>
    </row>
    <row r="1461" spans="1:7" x14ac:dyDescent="0.25">
      <c r="A1461" s="154" t="s">
        <v>5418</v>
      </c>
      <c r="B1461" t="s">
        <v>888</v>
      </c>
      <c r="C1461" t="s">
        <v>887</v>
      </c>
      <c r="D1461" s="13">
        <v>1600</v>
      </c>
      <c r="E1461" s="31">
        <v>45204</v>
      </c>
      <c r="F1461" s="31">
        <v>45296</v>
      </c>
      <c r="G1461" t="s">
        <v>5417</v>
      </c>
    </row>
    <row r="1462" spans="1:7" x14ac:dyDescent="0.25">
      <c r="A1462" s="154" t="s">
        <v>5399</v>
      </c>
      <c r="B1462" t="s">
        <v>112</v>
      </c>
      <c r="C1462" t="s">
        <v>113</v>
      </c>
      <c r="D1462" s="13">
        <v>10172.458000000001</v>
      </c>
      <c r="E1462" s="31">
        <v>45198</v>
      </c>
      <c r="F1462" s="31">
        <v>45296</v>
      </c>
      <c r="G1462" t="s">
        <v>5398</v>
      </c>
    </row>
    <row r="1463" spans="1:7" x14ac:dyDescent="0.25">
      <c r="A1463" s="154" t="s">
        <v>4989</v>
      </c>
      <c r="B1463" t="s">
        <v>4988</v>
      </c>
      <c r="C1463" t="s">
        <v>4987</v>
      </c>
      <c r="D1463" s="13">
        <v>1873.9949999999999</v>
      </c>
      <c r="E1463" s="31">
        <v>45194</v>
      </c>
      <c r="F1463" s="31">
        <v>45296</v>
      </c>
      <c r="G1463" t="s">
        <v>4986</v>
      </c>
    </row>
    <row r="1464" spans="1:7" x14ac:dyDescent="0.25">
      <c r="A1464" s="154" t="s">
        <v>4981</v>
      </c>
      <c r="B1464" t="s">
        <v>522</v>
      </c>
      <c r="C1464" t="s">
        <v>521</v>
      </c>
      <c r="D1464" s="13">
        <v>12618.043</v>
      </c>
      <c r="E1464" s="31">
        <v>45194</v>
      </c>
      <c r="F1464" s="31">
        <v>45296</v>
      </c>
      <c r="G1464" t="s">
        <v>4980</v>
      </c>
    </row>
    <row r="1465" spans="1:7" x14ac:dyDescent="0.25">
      <c r="A1465" s="154" t="s">
        <v>4942</v>
      </c>
      <c r="B1465" t="s">
        <v>456</v>
      </c>
      <c r="C1465" t="s">
        <v>455</v>
      </c>
      <c r="D1465" s="13">
        <v>2149.576</v>
      </c>
      <c r="E1465" s="31">
        <v>45191</v>
      </c>
      <c r="F1465" s="31">
        <v>45296</v>
      </c>
      <c r="G1465" t="s">
        <v>4941</v>
      </c>
    </row>
    <row r="1466" spans="1:7" x14ac:dyDescent="0.25">
      <c r="A1466" s="154" t="s">
        <v>4552</v>
      </c>
      <c r="B1466" t="s">
        <v>4253</v>
      </c>
      <c r="C1466" t="s">
        <v>4252</v>
      </c>
      <c r="D1466" s="13">
        <v>3000</v>
      </c>
      <c r="E1466" s="31">
        <v>45169</v>
      </c>
      <c r="F1466" s="31">
        <v>45296</v>
      </c>
      <c r="G1466" t="s">
        <v>4551</v>
      </c>
    </row>
    <row r="1467" spans="1:7" x14ac:dyDescent="0.25">
      <c r="A1467" s="154" t="s">
        <v>4187</v>
      </c>
      <c r="B1467" t="s">
        <v>302</v>
      </c>
      <c r="C1467" t="s">
        <v>301</v>
      </c>
      <c r="D1467" s="13">
        <v>1418.7739999999999</v>
      </c>
      <c r="E1467" s="31">
        <v>45166</v>
      </c>
      <c r="F1467" s="31">
        <v>45296</v>
      </c>
      <c r="G1467" t="s">
        <v>3717</v>
      </c>
    </row>
    <row r="1468" spans="1:7" x14ac:dyDescent="0.25">
      <c r="A1468" s="154" t="s">
        <v>3728</v>
      </c>
      <c r="B1468" t="s">
        <v>803</v>
      </c>
      <c r="C1468" t="s">
        <v>802</v>
      </c>
      <c r="D1468" s="13">
        <v>5000</v>
      </c>
      <c r="E1468" s="31">
        <v>45191</v>
      </c>
      <c r="F1468" s="31">
        <v>45296</v>
      </c>
      <c r="G1468" t="s">
        <v>3727</v>
      </c>
    </row>
    <row r="1469" spans="1:7" x14ac:dyDescent="0.25">
      <c r="A1469" s="154" t="s">
        <v>3436</v>
      </c>
      <c r="B1469" t="s">
        <v>99</v>
      </c>
      <c r="C1469" t="s">
        <v>266</v>
      </c>
      <c r="D1469" s="13">
        <v>2460.88</v>
      </c>
      <c r="E1469" s="31">
        <v>45191</v>
      </c>
      <c r="F1469" s="31">
        <v>45296</v>
      </c>
      <c r="G1469" t="s">
        <v>3435</v>
      </c>
    </row>
    <row r="1470" spans="1:7" x14ac:dyDescent="0.25">
      <c r="A1470" s="154" t="s">
        <v>3279</v>
      </c>
      <c r="B1470" t="s">
        <v>296</v>
      </c>
      <c r="C1470" t="s">
        <v>287</v>
      </c>
      <c r="D1470" s="13">
        <v>1118.319</v>
      </c>
      <c r="E1470" s="31">
        <v>45166</v>
      </c>
      <c r="F1470" s="31">
        <v>45296</v>
      </c>
      <c r="G1470" t="s">
        <v>3278</v>
      </c>
    </row>
    <row r="1471" spans="1:7" x14ac:dyDescent="0.25">
      <c r="A1471" s="154" t="s">
        <v>3024</v>
      </c>
      <c r="B1471" t="s">
        <v>841</v>
      </c>
      <c r="C1471" t="s">
        <v>840</v>
      </c>
      <c r="D1471" s="13">
        <v>5605.7020000000002</v>
      </c>
      <c r="E1471" s="31">
        <v>45198</v>
      </c>
      <c r="F1471" s="31">
        <v>45296</v>
      </c>
      <c r="G1471" t="s">
        <v>3023</v>
      </c>
    </row>
    <row r="1472" spans="1:7" x14ac:dyDescent="0.25">
      <c r="A1472" s="154" t="s">
        <v>2893</v>
      </c>
      <c r="B1472" t="s">
        <v>2892</v>
      </c>
      <c r="C1472" t="s">
        <v>2891</v>
      </c>
      <c r="D1472" s="13">
        <v>1000</v>
      </c>
      <c r="E1472" s="31">
        <v>45203</v>
      </c>
      <c r="F1472" s="31">
        <v>45296</v>
      </c>
      <c r="G1472" t="s">
        <v>2890</v>
      </c>
    </row>
    <row r="1473" spans="1:7" x14ac:dyDescent="0.25">
      <c r="A1473" s="154" t="s">
        <v>2882</v>
      </c>
      <c r="B1473" t="s">
        <v>728</v>
      </c>
      <c r="C1473" t="s">
        <v>727</v>
      </c>
      <c r="D1473" s="13">
        <v>10000</v>
      </c>
      <c r="E1473" s="31">
        <v>45187</v>
      </c>
      <c r="F1473" s="31">
        <v>45296</v>
      </c>
      <c r="G1473" t="s">
        <v>2881</v>
      </c>
    </row>
    <row r="1474" spans="1:7" x14ac:dyDescent="0.25">
      <c r="A1474" s="154" t="s">
        <v>4506</v>
      </c>
      <c r="B1474" t="s">
        <v>541</v>
      </c>
      <c r="C1474" t="s">
        <v>540</v>
      </c>
      <c r="D1474" s="13">
        <v>4150</v>
      </c>
      <c r="E1474" s="31">
        <v>45160</v>
      </c>
      <c r="F1474" s="31">
        <v>45297</v>
      </c>
      <c r="G1474" t="s">
        <v>4505</v>
      </c>
    </row>
    <row r="1475" spans="1:7" x14ac:dyDescent="0.25">
      <c r="A1475" s="154" t="s">
        <v>3366</v>
      </c>
      <c r="B1475" t="s">
        <v>625</v>
      </c>
      <c r="C1475" t="s">
        <v>624</v>
      </c>
      <c r="D1475" s="13">
        <v>626.88199999999995</v>
      </c>
      <c r="E1475" s="31">
        <v>45190</v>
      </c>
      <c r="F1475" s="31">
        <v>45297</v>
      </c>
      <c r="G1475" t="s">
        <v>3365</v>
      </c>
    </row>
    <row r="1476" spans="1:7" x14ac:dyDescent="0.25">
      <c r="A1476" s="154" t="s">
        <v>5968</v>
      </c>
      <c r="B1476" t="s">
        <v>284</v>
      </c>
      <c r="C1476" t="s">
        <v>128</v>
      </c>
      <c r="D1476" s="13">
        <v>895</v>
      </c>
      <c r="E1476" s="31">
        <v>45162</v>
      </c>
      <c r="F1476" s="31">
        <v>45298</v>
      </c>
      <c r="G1476" t="s">
        <v>5967</v>
      </c>
    </row>
    <row r="1477" spans="1:7" x14ac:dyDescent="0.25">
      <c r="A1477" s="154" t="s">
        <v>3815</v>
      </c>
      <c r="B1477" t="s">
        <v>713</v>
      </c>
      <c r="C1477" t="s">
        <v>712</v>
      </c>
      <c r="D1477" s="13">
        <v>1114.153</v>
      </c>
      <c r="E1477" s="31">
        <v>45195</v>
      </c>
      <c r="F1477" s="31">
        <v>45298</v>
      </c>
      <c r="G1477" t="s">
        <v>3814</v>
      </c>
    </row>
    <row r="1478" spans="1:7" x14ac:dyDescent="0.25">
      <c r="A1478" s="154" t="s">
        <v>5964</v>
      </c>
      <c r="B1478" t="s">
        <v>284</v>
      </c>
      <c r="C1478" t="s">
        <v>128</v>
      </c>
      <c r="D1478" s="13">
        <v>890</v>
      </c>
      <c r="E1478" s="31">
        <v>45162</v>
      </c>
      <c r="F1478" s="31">
        <v>45299</v>
      </c>
      <c r="G1478" t="s">
        <v>5963</v>
      </c>
    </row>
    <row r="1479" spans="1:7" x14ac:dyDescent="0.25">
      <c r="A1479" s="154" t="s">
        <v>5549</v>
      </c>
      <c r="B1479" t="s">
        <v>317</v>
      </c>
      <c r="C1479" t="s">
        <v>256</v>
      </c>
      <c r="D1479" s="13">
        <v>5004.826</v>
      </c>
      <c r="E1479" s="31">
        <v>45182</v>
      </c>
      <c r="F1479" s="31">
        <v>45299</v>
      </c>
      <c r="G1479" t="s">
        <v>5548</v>
      </c>
    </row>
    <row r="1480" spans="1:7" x14ac:dyDescent="0.25">
      <c r="A1480" s="154" t="s">
        <v>5389</v>
      </c>
      <c r="B1480" t="s">
        <v>1167</v>
      </c>
      <c r="C1480" t="s">
        <v>1168</v>
      </c>
      <c r="D1480" s="13">
        <v>4914.68</v>
      </c>
      <c r="E1480" s="31">
        <v>45198</v>
      </c>
      <c r="F1480" s="31">
        <v>45299</v>
      </c>
      <c r="G1480" t="s">
        <v>5388</v>
      </c>
    </row>
    <row r="1481" spans="1:7" x14ac:dyDescent="0.25">
      <c r="A1481" s="154" t="s">
        <v>4022</v>
      </c>
      <c r="B1481" t="s">
        <v>171</v>
      </c>
      <c r="C1481" t="s">
        <v>172</v>
      </c>
      <c r="D1481" s="13">
        <v>2000</v>
      </c>
      <c r="E1481" s="31">
        <v>45161</v>
      </c>
      <c r="F1481" s="31">
        <v>45299</v>
      </c>
      <c r="G1481" t="s">
        <v>4015</v>
      </c>
    </row>
    <row r="1482" spans="1:7" x14ac:dyDescent="0.25">
      <c r="A1482" s="154" t="s">
        <v>4010</v>
      </c>
      <c r="B1482" t="s">
        <v>171</v>
      </c>
      <c r="C1482" t="s">
        <v>172</v>
      </c>
      <c r="D1482" s="13">
        <v>1500</v>
      </c>
      <c r="E1482" s="31">
        <v>45161</v>
      </c>
      <c r="F1482" s="31">
        <v>45299</v>
      </c>
      <c r="G1482" t="s">
        <v>4009</v>
      </c>
    </row>
    <row r="1483" spans="1:7" x14ac:dyDescent="0.25">
      <c r="A1483" s="154" t="s">
        <v>4002</v>
      </c>
      <c r="B1483" t="s">
        <v>860</v>
      </c>
      <c r="C1483" t="s">
        <v>859</v>
      </c>
      <c r="D1483" s="13">
        <v>10286.977999999999</v>
      </c>
      <c r="E1483" s="31">
        <v>45190</v>
      </c>
      <c r="F1483" s="31">
        <v>45299</v>
      </c>
      <c r="G1483" t="s">
        <v>3678</v>
      </c>
    </row>
    <row r="1484" spans="1:7" x14ac:dyDescent="0.25">
      <c r="A1484" s="154" t="s">
        <v>5935</v>
      </c>
      <c r="B1484" t="s">
        <v>284</v>
      </c>
      <c r="C1484" t="s">
        <v>128</v>
      </c>
      <c r="D1484" s="13">
        <v>885</v>
      </c>
      <c r="E1484" s="31">
        <v>45162</v>
      </c>
      <c r="F1484" s="31">
        <v>45300</v>
      </c>
      <c r="G1484" t="s">
        <v>5934</v>
      </c>
    </row>
    <row r="1485" spans="1:7" x14ac:dyDescent="0.25">
      <c r="A1485" s="154" t="s">
        <v>5183</v>
      </c>
      <c r="B1485" t="s">
        <v>1102</v>
      </c>
      <c r="C1485" t="s">
        <v>1103</v>
      </c>
      <c r="D1485" s="13">
        <v>1106.0740000000001</v>
      </c>
      <c r="E1485" s="31">
        <v>45189</v>
      </c>
      <c r="F1485" s="31">
        <v>45300</v>
      </c>
      <c r="G1485" t="s">
        <v>5182</v>
      </c>
    </row>
    <row r="1486" spans="1:7" x14ac:dyDescent="0.25">
      <c r="A1486" s="154" t="s">
        <v>3360</v>
      </c>
      <c r="B1486" t="s">
        <v>625</v>
      </c>
      <c r="C1486" t="s">
        <v>624</v>
      </c>
      <c r="D1486" s="13">
        <v>626.88199999999995</v>
      </c>
      <c r="E1486" s="31">
        <v>45190</v>
      </c>
      <c r="F1486" s="31">
        <v>45300</v>
      </c>
      <c r="G1486" t="s">
        <v>3359</v>
      </c>
    </row>
    <row r="1487" spans="1:7" x14ac:dyDescent="0.25">
      <c r="A1487" s="154" t="s">
        <v>6092</v>
      </c>
      <c r="B1487" t="s">
        <v>317</v>
      </c>
      <c r="C1487" t="s">
        <v>256</v>
      </c>
      <c r="D1487" s="13">
        <v>5000</v>
      </c>
      <c r="E1487" s="31">
        <v>45182</v>
      </c>
      <c r="F1487" s="31">
        <v>45301</v>
      </c>
      <c r="G1487" t="s">
        <v>6091</v>
      </c>
    </row>
    <row r="1488" spans="1:7" x14ac:dyDescent="0.25">
      <c r="A1488" s="154" t="s">
        <v>6004</v>
      </c>
      <c r="B1488" t="s">
        <v>542</v>
      </c>
      <c r="C1488" t="s">
        <v>200</v>
      </c>
      <c r="D1488" s="13">
        <v>1355</v>
      </c>
      <c r="E1488" s="31">
        <v>45204</v>
      </c>
      <c r="F1488" s="31">
        <v>45301</v>
      </c>
      <c r="G1488" t="s">
        <v>5073</v>
      </c>
    </row>
    <row r="1489" spans="1:7" x14ac:dyDescent="0.25">
      <c r="A1489" s="154" t="s">
        <v>5939</v>
      </c>
      <c r="B1489" t="s">
        <v>284</v>
      </c>
      <c r="C1489" t="s">
        <v>128</v>
      </c>
      <c r="D1489" s="13">
        <v>880</v>
      </c>
      <c r="E1489" s="31">
        <v>45162</v>
      </c>
      <c r="F1489" s="31">
        <v>45301</v>
      </c>
      <c r="G1489" t="s">
        <v>5938</v>
      </c>
    </row>
    <row r="1490" spans="1:7" x14ac:dyDescent="0.25">
      <c r="A1490" s="154" t="s">
        <v>5606</v>
      </c>
      <c r="B1490" t="s">
        <v>546</v>
      </c>
      <c r="C1490" t="s">
        <v>545</v>
      </c>
      <c r="D1490" s="13">
        <v>1627.423</v>
      </c>
      <c r="E1490" s="31">
        <v>45180</v>
      </c>
      <c r="F1490" s="31">
        <v>45301</v>
      </c>
      <c r="G1490" t="s">
        <v>5605</v>
      </c>
    </row>
    <row r="1491" spans="1:7" x14ac:dyDescent="0.25">
      <c r="A1491" s="154" t="s">
        <v>5562</v>
      </c>
      <c r="B1491" t="s">
        <v>888</v>
      </c>
      <c r="C1491" t="s">
        <v>887</v>
      </c>
      <c r="D1491" s="13">
        <v>1286.2950000000001</v>
      </c>
      <c r="E1491" s="31">
        <v>45204</v>
      </c>
      <c r="F1491" s="31">
        <v>45301</v>
      </c>
      <c r="G1491" t="s">
        <v>5417</v>
      </c>
    </row>
    <row r="1492" spans="1:7" x14ac:dyDescent="0.25">
      <c r="A1492" s="154" t="s">
        <v>5528</v>
      </c>
      <c r="B1492" t="s">
        <v>318</v>
      </c>
      <c r="C1492" t="s">
        <v>144</v>
      </c>
      <c r="D1492" s="13">
        <v>1752</v>
      </c>
      <c r="E1492" s="31">
        <v>45187</v>
      </c>
      <c r="F1492" s="31">
        <v>45301</v>
      </c>
      <c r="G1492" t="s">
        <v>5527</v>
      </c>
    </row>
    <row r="1493" spans="1:7" x14ac:dyDescent="0.25">
      <c r="A1493" s="154" t="s">
        <v>5407</v>
      </c>
      <c r="B1493" t="s">
        <v>629</v>
      </c>
      <c r="C1493" t="s">
        <v>146</v>
      </c>
      <c r="D1493" s="13">
        <v>4282.0150000000003</v>
      </c>
      <c r="E1493" s="31">
        <v>45194</v>
      </c>
      <c r="F1493" s="31">
        <v>45301</v>
      </c>
      <c r="G1493" t="s">
        <v>5406</v>
      </c>
    </row>
    <row r="1494" spans="1:7" x14ac:dyDescent="0.25">
      <c r="A1494" s="154" t="s">
        <v>5393</v>
      </c>
      <c r="B1494" t="s">
        <v>386</v>
      </c>
      <c r="C1494" t="s">
        <v>282</v>
      </c>
      <c r="D1494" s="13">
        <v>7649.3649999999998</v>
      </c>
      <c r="E1494" s="31">
        <v>45198</v>
      </c>
      <c r="F1494" s="31">
        <v>45301</v>
      </c>
      <c r="G1494" t="s">
        <v>5392</v>
      </c>
    </row>
    <row r="1495" spans="1:7" x14ac:dyDescent="0.25">
      <c r="A1495" s="154" t="s">
        <v>5383</v>
      </c>
      <c r="B1495" t="s">
        <v>626</v>
      </c>
      <c r="C1495" t="s">
        <v>500</v>
      </c>
      <c r="D1495" s="13">
        <v>2590.9749999999999</v>
      </c>
      <c r="E1495" s="31">
        <v>45198</v>
      </c>
      <c r="F1495" s="31">
        <v>45301</v>
      </c>
      <c r="G1495" t="s">
        <v>5382</v>
      </c>
    </row>
    <row r="1496" spans="1:7" x14ac:dyDescent="0.25">
      <c r="A1496" s="154" t="s">
        <v>5088</v>
      </c>
      <c r="B1496" t="s">
        <v>355</v>
      </c>
      <c r="C1496" t="s">
        <v>188</v>
      </c>
      <c r="D1496" s="13">
        <v>1554.4</v>
      </c>
      <c r="E1496" s="31">
        <v>45191</v>
      </c>
      <c r="F1496" s="31">
        <v>45301</v>
      </c>
      <c r="G1496" t="s">
        <v>5087</v>
      </c>
    </row>
    <row r="1497" spans="1:7" x14ac:dyDescent="0.25">
      <c r="A1497" s="154" t="s">
        <v>5044</v>
      </c>
      <c r="B1497" t="s">
        <v>598</v>
      </c>
      <c r="C1497" t="s">
        <v>599</v>
      </c>
      <c r="D1497" s="13">
        <v>1405.6</v>
      </c>
      <c r="E1497" s="31">
        <v>45195</v>
      </c>
      <c r="F1497" s="31">
        <v>45301</v>
      </c>
      <c r="G1497" t="s">
        <v>5043</v>
      </c>
    </row>
    <row r="1498" spans="1:7" x14ac:dyDescent="0.25">
      <c r="A1498" s="154" t="s">
        <v>5032</v>
      </c>
      <c r="B1498" t="s">
        <v>456</v>
      </c>
      <c r="C1498" t="s">
        <v>455</v>
      </c>
      <c r="D1498" s="13">
        <v>2000</v>
      </c>
      <c r="E1498" s="31">
        <v>45191</v>
      </c>
      <c r="F1498" s="31">
        <v>45301</v>
      </c>
      <c r="G1498" t="s">
        <v>4941</v>
      </c>
    </row>
    <row r="1499" spans="1:7" x14ac:dyDescent="0.25">
      <c r="A1499" s="154" t="s">
        <v>5027</v>
      </c>
      <c r="B1499" t="s">
        <v>464</v>
      </c>
      <c r="C1499" t="s">
        <v>202</v>
      </c>
      <c r="D1499" s="13">
        <v>6000</v>
      </c>
      <c r="E1499" s="31">
        <v>45191</v>
      </c>
      <c r="F1499" s="31">
        <v>45301</v>
      </c>
      <c r="G1499" t="s">
        <v>5026</v>
      </c>
    </row>
    <row r="1500" spans="1:7" x14ac:dyDescent="0.25">
      <c r="A1500" s="154" t="s">
        <v>5003</v>
      </c>
      <c r="B1500" t="s">
        <v>306</v>
      </c>
      <c r="C1500" t="s">
        <v>115</v>
      </c>
      <c r="D1500" s="13">
        <v>2787.7910000000002</v>
      </c>
      <c r="E1500" s="31">
        <v>45197</v>
      </c>
      <c r="F1500" s="31">
        <v>45301</v>
      </c>
      <c r="G1500" t="s">
        <v>5002</v>
      </c>
    </row>
    <row r="1501" spans="1:7" x14ac:dyDescent="0.25">
      <c r="A1501" s="154" t="s">
        <v>4953</v>
      </c>
      <c r="B1501" t="s">
        <v>309</v>
      </c>
      <c r="C1501" t="s">
        <v>267</v>
      </c>
      <c r="D1501" s="13">
        <v>4063.8229999999999</v>
      </c>
      <c r="E1501" s="31">
        <v>45194</v>
      </c>
      <c r="F1501" s="31">
        <v>45301</v>
      </c>
      <c r="G1501" t="s">
        <v>4952</v>
      </c>
    </row>
    <row r="1502" spans="1:7" x14ac:dyDescent="0.25">
      <c r="A1502" s="154" t="s">
        <v>4835</v>
      </c>
      <c r="B1502" t="s">
        <v>341</v>
      </c>
      <c r="C1502" t="s">
        <v>340</v>
      </c>
      <c r="D1502" s="13">
        <v>7663.1260000000002</v>
      </c>
      <c r="E1502" s="31">
        <v>45199</v>
      </c>
      <c r="F1502" s="31">
        <v>45301</v>
      </c>
      <c r="G1502" t="s">
        <v>4834</v>
      </c>
    </row>
    <row r="1503" spans="1:7" x14ac:dyDescent="0.25">
      <c r="A1503" s="154" t="s">
        <v>4727</v>
      </c>
      <c r="B1503" t="s">
        <v>380</v>
      </c>
      <c r="C1503" t="s">
        <v>379</v>
      </c>
      <c r="D1503" s="13">
        <v>3000</v>
      </c>
      <c r="E1503" s="31">
        <v>45190</v>
      </c>
      <c r="F1503" s="31">
        <v>45301</v>
      </c>
      <c r="G1503" t="s">
        <v>4726</v>
      </c>
    </row>
    <row r="1504" spans="1:7" x14ac:dyDescent="0.25">
      <c r="A1504" s="154" t="s">
        <v>4653</v>
      </c>
      <c r="B1504" t="s">
        <v>541</v>
      </c>
      <c r="C1504" t="s">
        <v>540</v>
      </c>
      <c r="D1504" s="13">
        <v>4150</v>
      </c>
      <c r="E1504" s="31">
        <v>45160</v>
      </c>
      <c r="F1504" s="31">
        <v>45301</v>
      </c>
      <c r="G1504" t="s">
        <v>4652</v>
      </c>
    </row>
    <row r="1505" spans="1:7" x14ac:dyDescent="0.25">
      <c r="A1505" s="154" t="s">
        <v>4562</v>
      </c>
      <c r="B1505" t="s">
        <v>4253</v>
      </c>
      <c r="C1505" t="s">
        <v>4252</v>
      </c>
      <c r="D1505" s="13">
        <v>2292.395</v>
      </c>
      <c r="E1505" s="31">
        <v>45161</v>
      </c>
      <c r="F1505" s="31">
        <v>45301</v>
      </c>
      <c r="G1505" t="s">
        <v>4561</v>
      </c>
    </row>
    <row r="1506" spans="1:7" x14ac:dyDescent="0.25">
      <c r="A1506" s="154" t="s">
        <v>4528</v>
      </c>
      <c r="B1506" t="s">
        <v>4253</v>
      </c>
      <c r="C1506" t="s">
        <v>4252</v>
      </c>
      <c r="D1506" s="13">
        <v>3000</v>
      </c>
      <c r="E1506" s="31">
        <v>45176</v>
      </c>
      <c r="F1506" s="31">
        <v>45301</v>
      </c>
      <c r="G1506" t="s">
        <v>4527</v>
      </c>
    </row>
    <row r="1507" spans="1:7" x14ac:dyDescent="0.25">
      <c r="A1507" s="154" t="s">
        <v>4213</v>
      </c>
      <c r="B1507" t="s">
        <v>319</v>
      </c>
      <c r="C1507" t="s">
        <v>314</v>
      </c>
      <c r="D1507" s="13">
        <v>2069.6379999999999</v>
      </c>
      <c r="E1507" s="31">
        <v>45169</v>
      </c>
      <c r="F1507" s="31">
        <v>45301</v>
      </c>
      <c r="G1507" t="s">
        <v>3903</v>
      </c>
    </row>
    <row r="1508" spans="1:7" x14ac:dyDescent="0.25">
      <c r="A1508" s="154" t="s">
        <v>3701</v>
      </c>
      <c r="B1508" t="s">
        <v>458</v>
      </c>
      <c r="C1508" t="s">
        <v>457</v>
      </c>
      <c r="D1508" s="13">
        <v>4000</v>
      </c>
      <c r="E1508" s="31">
        <v>45195</v>
      </c>
      <c r="F1508" s="31">
        <v>45301</v>
      </c>
      <c r="G1508" t="s">
        <v>3700</v>
      </c>
    </row>
    <row r="1509" spans="1:7" x14ac:dyDescent="0.25">
      <c r="A1509" s="154" t="s">
        <v>3513</v>
      </c>
      <c r="B1509" t="s">
        <v>754</v>
      </c>
      <c r="C1509" t="s">
        <v>192</v>
      </c>
      <c r="D1509" s="13">
        <v>4412.8900000000003</v>
      </c>
      <c r="E1509" s="31">
        <v>45191</v>
      </c>
      <c r="F1509" s="31">
        <v>45301</v>
      </c>
      <c r="G1509" t="s">
        <v>3512</v>
      </c>
    </row>
    <row r="1510" spans="1:7" x14ac:dyDescent="0.25">
      <c r="A1510" s="154" t="s">
        <v>3443</v>
      </c>
      <c r="B1510" t="s">
        <v>99</v>
      </c>
      <c r="C1510" t="s">
        <v>266</v>
      </c>
      <c r="D1510" s="13">
        <v>3184.2939999999999</v>
      </c>
      <c r="E1510" s="31">
        <v>45191</v>
      </c>
      <c r="F1510" s="31">
        <v>45301</v>
      </c>
      <c r="G1510" t="s">
        <v>3442</v>
      </c>
    </row>
    <row r="1511" spans="1:7" x14ac:dyDescent="0.25">
      <c r="A1511" s="154" t="s">
        <v>3414</v>
      </c>
      <c r="B1511" t="s">
        <v>296</v>
      </c>
      <c r="C1511" t="s">
        <v>287</v>
      </c>
      <c r="D1511" s="13">
        <v>1250</v>
      </c>
      <c r="E1511" s="31">
        <v>45166</v>
      </c>
      <c r="F1511" s="31">
        <v>45301</v>
      </c>
      <c r="G1511" t="s">
        <v>3413</v>
      </c>
    </row>
    <row r="1512" spans="1:7" x14ac:dyDescent="0.25">
      <c r="A1512" s="154" t="s">
        <v>3269</v>
      </c>
      <c r="B1512" t="s">
        <v>399</v>
      </c>
      <c r="C1512" t="s">
        <v>398</v>
      </c>
      <c r="D1512" s="13">
        <v>4030</v>
      </c>
      <c r="E1512" s="31">
        <v>45199</v>
      </c>
      <c r="F1512" s="31">
        <v>45301</v>
      </c>
      <c r="G1512" t="s">
        <v>3268</v>
      </c>
    </row>
    <row r="1513" spans="1:7" x14ac:dyDescent="0.25">
      <c r="A1513" s="154" t="s">
        <v>3008</v>
      </c>
      <c r="B1513" t="s">
        <v>121</v>
      </c>
      <c r="C1513" t="s">
        <v>122</v>
      </c>
      <c r="D1513" s="13">
        <v>1143.3689999999999</v>
      </c>
      <c r="E1513" s="31">
        <v>45176</v>
      </c>
      <c r="F1513" s="31">
        <v>45301</v>
      </c>
      <c r="G1513" t="s">
        <v>3007</v>
      </c>
    </row>
    <row r="1514" spans="1:7" x14ac:dyDescent="0.25">
      <c r="A1514" s="154" t="s">
        <v>2863</v>
      </c>
      <c r="B1514" t="s">
        <v>298</v>
      </c>
      <c r="C1514" t="s">
        <v>288</v>
      </c>
      <c r="D1514" s="13">
        <v>4232.348</v>
      </c>
      <c r="E1514" s="31">
        <v>45203</v>
      </c>
      <c r="F1514" s="31">
        <v>45301</v>
      </c>
      <c r="G1514" t="s">
        <v>2862</v>
      </c>
    </row>
    <row r="1515" spans="1:7" x14ac:dyDescent="0.25">
      <c r="A1515" s="154" t="s">
        <v>5943</v>
      </c>
      <c r="B1515" t="s">
        <v>284</v>
      </c>
      <c r="C1515" t="s">
        <v>128</v>
      </c>
      <c r="D1515" s="13">
        <v>875</v>
      </c>
      <c r="E1515" s="31">
        <v>45162</v>
      </c>
      <c r="F1515" s="31">
        <v>45302</v>
      </c>
      <c r="G1515" t="s">
        <v>5942</v>
      </c>
    </row>
    <row r="1516" spans="1:7" x14ac:dyDescent="0.25">
      <c r="A1516" s="154" t="s">
        <v>4148</v>
      </c>
      <c r="B1516" t="s">
        <v>171</v>
      </c>
      <c r="C1516" t="s">
        <v>172</v>
      </c>
      <c r="D1516" s="13">
        <v>2000</v>
      </c>
      <c r="E1516" s="31">
        <v>45161</v>
      </c>
      <c r="F1516" s="31">
        <v>45302</v>
      </c>
      <c r="G1516" t="s">
        <v>4015</v>
      </c>
    </row>
    <row r="1517" spans="1:7" x14ac:dyDescent="0.25">
      <c r="A1517" s="154" t="s">
        <v>4131</v>
      </c>
      <c r="B1517" t="s">
        <v>579</v>
      </c>
      <c r="C1517" t="s">
        <v>578</v>
      </c>
      <c r="D1517" s="13">
        <v>2270.4540000000002</v>
      </c>
      <c r="E1517" s="31">
        <v>45161</v>
      </c>
      <c r="F1517" s="31">
        <v>45302</v>
      </c>
      <c r="G1517" t="s">
        <v>4130</v>
      </c>
    </row>
    <row r="1518" spans="1:7" x14ac:dyDescent="0.25">
      <c r="A1518" s="154" t="s">
        <v>3819</v>
      </c>
      <c r="B1518" t="s">
        <v>1074</v>
      </c>
      <c r="C1518" t="s">
        <v>1075</v>
      </c>
      <c r="D1518" s="13">
        <v>3399.5039999999999</v>
      </c>
      <c r="E1518" s="31">
        <v>45194</v>
      </c>
      <c r="F1518" s="31">
        <v>45302</v>
      </c>
      <c r="G1518" t="s">
        <v>3818</v>
      </c>
    </row>
    <row r="1519" spans="1:7" x14ac:dyDescent="0.25">
      <c r="A1519" s="154" t="s">
        <v>5947</v>
      </c>
      <c r="B1519" t="s">
        <v>284</v>
      </c>
      <c r="C1519" t="s">
        <v>128</v>
      </c>
      <c r="D1519" s="13">
        <v>850</v>
      </c>
      <c r="E1519" s="31">
        <v>45162</v>
      </c>
      <c r="F1519" s="31">
        <v>45303</v>
      </c>
      <c r="G1519" t="s">
        <v>5946</v>
      </c>
    </row>
    <row r="1520" spans="1:7" x14ac:dyDescent="0.25">
      <c r="A1520" s="154" t="s">
        <v>5054</v>
      </c>
      <c r="B1520" t="s">
        <v>753</v>
      </c>
      <c r="C1520" t="s">
        <v>902</v>
      </c>
      <c r="D1520" s="13">
        <v>1710.2829999999999</v>
      </c>
      <c r="E1520" s="31">
        <v>45195</v>
      </c>
      <c r="F1520" s="31">
        <v>45303</v>
      </c>
      <c r="G1520" t="s">
        <v>5053</v>
      </c>
    </row>
    <row r="1521" spans="1:7" x14ac:dyDescent="0.25">
      <c r="A1521" s="154" t="s">
        <v>3904</v>
      </c>
      <c r="B1521" t="s">
        <v>319</v>
      </c>
      <c r="C1521" t="s">
        <v>314</v>
      </c>
      <c r="D1521" s="13">
        <v>2000</v>
      </c>
      <c r="E1521" s="31">
        <v>45169</v>
      </c>
      <c r="F1521" s="31">
        <v>45303</v>
      </c>
      <c r="G1521" t="s">
        <v>3903</v>
      </c>
    </row>
    <row r="1522" spans="1:7" x14ac:dyDescent="0.25">
      <c r="A1522" s="154" t="s">
        <v>3389</v>
      </c>
      <c r="B1522" t="s">
        <v>625</v>
      </c>
      <c r="C1522" t="s">
        <v>624</v>
      </c>
      <c r="D1522" s="13">
        <v>626.88199999999995</v>
      </c>
      <c r="E1522" s="31">
        <v>45190</v>
      </c>
      <c r="F1522" s="31">
        <v>45303</v>
      </c>
      <c r="G1522" t="s">
        <v>3388</v>
      </c>
    </row>
    <row r="1523" spans="1:7" x14ac:dyDescent="0.25">
      <c r="A1523" s="154" t="s">
        <v>5955</v>
      </c>
      <c r="B1523" t="s">
        <v>284</v>
      </c>
      <c r="C1523" t="s">
        <v>128</v>
      </c>
      <c r="D1523" s="13">
        <v>845</v>
      </c>
      <c r="E1523" s="31">
        <v>45162</v>
      </c>
      <c r="F1523" s="31">
        <v>45304</v>
      </c>
      <c r="G1523" t="s">
        <v>5954</v>
      </c>
    </row>
    <row r="1524" spans="1:7" x14ac:dyDescent="0.25">
      <c r="A1524" s="154" t="s">
        <v>4675</v>
      </c>
      <c r="B1524" t="s">
        <v>541</v>
      </c>
      <c r="C1524" t="s">
        <v>540</v>
      </c>
      <c r="D1524" s="13">
        <v>4150</v>
      </c>
      <c r="E1524" s="31">
        <v>45160</v>
      </c>
      <c r="F1524" s="31">
        <v>45304</v>
      </c>
      <c r="G1524" t="s">
        <v>4674</v>
      </c>
    </row>
    <row r="1525" spans="1:7" x14ac:dyDescent="0.25">
      <c r="A1525" s="154" t="s">
        <v>5958</v>
      </c>
      <c r="B1525" t="s">
        <v>284</v>
      </c>
      <c r="C1525" t="s">
        <v>128</v>
      </c>
      <c r="D1525" s="13">
        <v>840</v>
      </c>
      <c r="E1525" s="31">
        <v>45162</v>
      </c>
      <c r="F1525" s="31">
        <v>45305</v>
      </c>
      <c r="G1525" t="s">
        <v>5957</v>
      </c>
    </row>
    <row r="1526" spans="1:7" x14ac:dyDescent="0.25">
      <c r="A1526" s="154" t="s">
        <v>3827</v>
      </c>
      <c r="B1526" t="s">
        <v>1074</v>
      </c>
      <c r="C1526" t="s">
        <v>1075</v>
      </c>
      <c r="D1526" s="13">
        <v>3399.5039999999999</v>
      </c>
      <c r="E1526" s="31">
        <v>45194</v>
      </c>
      <c r="F1526" s="31">
        <v>45305</v>
      </c>
      <c r="G1526" t="s">
        <v>3826</v>
      </c>
    </row>
    <row r="1527" spans="1:7" x14ac:dyDescent="0.25">
      <c r="A1527" s="154" t="s">
        <v>5951</v>
      </c>
      <c r="B1527" t="s">
        <v>284</v>
      </c>
      <c r="C1527" t="s">
        <v>128</v>
      </c>
      <c r="D1527" s="13">
        <v>874.66099999999994</v>
      </c>
      <c r="E1527" s="31">
        <v>45162</v>
      </c>
      <c r="F1527" s="31">
        <v>45306</v>
      </c>
      <c r="G1527" t="s">
        <v>5950</v>
      </c>
    </row>
    <row r="1528" spans="1:7" x14ac:dyDescent="0.25">
      <c r="A1528" s="154" t="s">
        <v>5717</v>
      </c>
      <c r="B1528" t="s">
        <v>5560</v>
      </c>
      <c r="C1528" t="s">
        <v>5559</v>
      </c>
      <c r="D1528" s="13">
        <v>12855.227000000001</v>
      </c>
      <c r="E1528" s="31">
        <v>45199</v>
      </c>
      <c r="F1528" s="31">
        <v>45306</v>
      </c>
      <c r="G1528" t="s">
        <v>5716</v>
      </c>
    </row>
    <row r="1529" spans="1:7" x14ac:dyDescent="0.25">
      <c r="A1529" s="154" t="s">
        <v>5693</v>
      </c>
      <c r="B1529" t="s">
        <v>1038</v>
      </c>
      <c r="C1529" t="s">
        <v>1039</v>
      </c>
      <c r="D1529" s="13">
        <v>5500</v>
      </c>
      <c r="E1529" s="31">
        <v>45191</v>
      </c>
      <c r="F1529" s="31">
        <v>45306</v>
      </c>
      <c r="G1529" t="s">
        <v>4974</v>
      </c>
    </row>
    <row r="1530" spans="1:7" x14ac:dyDescent="0.25">
      <c r="A1530" s="154" t="s">
        <v>5633</v>
      </c>
      <c r="B1530" t="s">
        <v>465</v>
      </c>
      <c r="C1530" t="s">
        <v>191</v>
      </c>
      <c r="D1530" s="13">
        <v>6218.616</v>
      </c>
      <c r="E1530" s="31">
        <v>45199</v>
      </c>
      <c r="F1530" s="31">
        <v>45306</v>
      </c>
      <c r="G1530" t="s">
        <v>5632</v>
      </c>
    </row>
    <row r="1531" spans="1:7" x14ac:dyDescent="0.25">
      <c r="A1531" s="154" t="s">
        <v>5439</v>
      </c>
      <c r="B1531" t="s">
        <v>318</v>
      </c>
      <c r="C1531" t="s">
        <v>144</v>
      </c>
      <c r="D1531" s="13">
        <v>1000</v>
      </c>
      <c r="E1531" s="31">
        <v>45187</v>
      </c>
      <c r="F1531" s="31">
        <v>45306</v>
      </c>
      <c r="G1531" t="s">
        <v>5438</v>
      </c>
    </row>
    <row r="1532" spans="1:7" x14ac:dyDescent="0.25">
      <c r="A1532" s="154" t="s">
        <v>5304</v>
      </c>
      <c r="B1532" t="s">
        <v>265</v>
      </c>
      <c r="C1532" t="s">
        <v>148</v>
      </c>
      <c r="D1532" s="13">
        <v>6989.3419999999996</v>
      </c>
      <c r="E1532" s="31">
        <v>45195</v>
      </c>
      <c r="F1532" s="31">
        <v>45306</v>
      </c>
      <c r="G1532" t="s">
        <v>5303</v>
      </c>
    </row>
    <row r="1533" spans="1:7" x14ac:dyDescent="0.25">
      <c r="A1533" s="154" t="s">
        <v>5302</v>
      </c>
      <c r="B1533" t="s">
        <v>255</v>
      </c>
      <c r="C1533" t="s">
        <v>104</v>
      </c>
      <c r="D1533" s="13">
        <v>13478.807000000001</v>
      </c>
      <c r="E1533" s="31">
        <v>45183</v>
      </c>
      <c r="F1533" s="31">
        <v>45306</v>
      </c>
      <c r="G1533" t="s">
        <v>5301</v>
      </c>
    </row>
    <row r="1534" spans="1:7" x14ac:dyDescent="0.25">
      <c r="A1534" s="154" t="s">
        <v>5283</v>
      </c>
      <c r="B1534" t="s">
        <v>598</v>
      </c>
      <c r="C1534" t="s">
        <v>599</v>
      </c>
      <c r="D1534" s="13">
        <v>1550.6</v>
      </c>
      <c r="E1534" s="31">
        <v>45195</v>
      </c>
      <c r="F1534" s="31">
        <v>45306</v>
      </c>
      <c r="G1534" t="s">
        <v>5282</v>
      </c>
    </row>
    <row r="1535" spans="1:7" x14ac:dyDescent="0.25">
      <c r="A1535" s="154" t="s">
        <v>5243</v>
      </c>
      <c r="B1535" t="s">
        <v>5241</v>
      </c>
      <c r="C1535" t="s">
        <v>5185</v>
      </c>
      <c r="D1535" s="13">
        <v>8211</v>
      </c>
      <c r="E1535" s="31">
        <v>45168</v>
      </c>
      <c r="F1535" s="31">
        <v>45306</v>
      </c>
      <c r="G1535" t="s">
        <v>5240</v>
      </c>
    </row>
    <row r="1536" spans="1:7" x14ac:dyDescent="0.25">
      <c r="A1536" s="154" t="s">
        <v>5084</v>
      </c>
      <c r="B1536" t="s">
        <v>387</v>
      </c>
      <c r="C1536" t="s">
        <v>145</v>
      </c>
      <c r="D1536" s="13">
        <v>2047.194</v>
      </c>
      <c r="E1536" s="31">
        <v>45191</v>
      </c>
      <c r="F1536" s="31">
        <v>45306</v>
      </c>
      <c r="G1536" t="s">
        <v>5083</v>
      </c>
    </row>
    <row r="1537" spans="1:7" x14ac:dyDescent="0.25">
      <c r="A1537" s="154" t="s">
        <v>4995</v>
      </c>
      <c r="B1537" t="s">
        <v>306</v>
      </c>
      <c r="C1537" t="s">
        <v>115</v>
      </c>
      <c r="D1537" s="13">
        <v>2787.7910000000002</v>
      </c>
      <c r="E1537" s="31">
        <v>45197</v>
      </c>
      <c r="F1537" s="31">
        <v>45306</v>
      </c>
      <c r="G1537" t="s">
        <v>4994</v>
      </c>
    </row>
    <row r="1538" spans="1:7" x14ac:dyDescent="0.25">
      <c r="A1538" s="154" t="s">
        <v>4931</v>
      </c>
      <c r="B1538" t="s">
        <v>168</v>
      </c>
      <c r="C1538" t="s">
        <v>268</v>
      </c>
      <c r="D1538" s="13">
        <v>8532.9</v>
      </c>
      <c r="E1538" s="31">
        <v>45199</v>
      </c>
      <c r="F1538" s="31">
        <v>45306</v>
      </c>
      <c r="G1538" t="s">
        <v>4930</v>
      </c>
    </row>
    <row r="1539" spans="1:7" x14ac:dyDescent="0.25">
      <c r="A1539" s="154" t="s">
        <v>4665</v>
      </c>
      <c r="B1539" t="s">
        <v>130</v>
      </c>
      <c r="C1539" t="s">
        <v>131</v>
      </c>
      <c r="D1539" s="13">
        <v>3500</v>
      </c>
      <c r="E1539" s="31">
        <v>45205</v>
      </c>
      <c r="F1539" s="31">
        <v>45306</v>
      </c>
      <c r="G1539" t="s">
        <v>4664</v>
      </c>
    </row>
    <row r="1540" spans="1:7" x14ac:dyDescent="0.25">
      <c r="A1540" s="154" t="s">
        <v>4145</v>
      </c>
      <c r="B1540" t="s">
        <v>171</v>
      </c>
      <c r="C1540" t="s">
        <v>172</v>
      </c>
      <c r="D1540" s="13">
        <v>2000</v>
      </c>
      <c r="E1540" s="31">
        <v>45161</v>
      </c>
      <c r="F1540" s="31">
        <v>45306</v>
      </c>
      <c r="G1540" t="s">
        <v>4015</v>
      </c>
    </row>
    <row r="1541" spans="1:7" x14ac:dyDescent="0.25">
      <c r="A1541" s="154" t="s">
        <v>4012</v>
      </c>
      <c r="B1541" t="s">
        <v>171</v>
      </c>
      <c r="C1541" t="s">
        <v>172</v>
      </c>
      <c r="D1541" s="13">
        <v>1500</v>
      </c>
      <c r="E1541" s="31">
        <v>45161</v>
      </c>
      <c r="F1541" s="31">
        <v>45306</v>
      </c>
      <c r="G1541" t="s">
        <v>4009</v>
      </c>
    </row>
    <row r="1542" spans="1:7" x14ac:dyDescent="0.25">
      <c r="A1542" s="154" t="s">
        <v>3928</v>
      </c>
      <c r="B1542" t="s">
        <v>151</v>
      </c>
      <c r="C1542" t="s">
        <v>152</v>
      </c>
      <c r="D1542" s="13">
        <v>3154</v>
      </c>
      <c r="E1542" s="31">
        <v>45190</v>
      </c>
      <c r="F1542" s="31">
        <v>45306</v>
      </c>
      <c r="G1542" t="s">
        <v>3927</v>
      </c>
    </row>
    <row r="1543" spans="1:7" x14ac:dyDescent="0.25">
      <c r="A1543" s="154" t="s">
        <v>3835</v>
      </c>
      <c r="B1543" t="s">
        <v>177</v>
      </c>
      <c r="C1543" t="s">
        <v>98</v>
      </c>
      <c r="D1543" s="13">
        <v>962.37699999999995</v>
      </c>
      <c r="E1543" s="31">
        <v>45195</v>
      </c>
      <c r="F1543" s="31">
        <v>45306</v>
      </c>
      <c r="G1543" t="s">
        <v>3834</v>
      </c>
    </row>
    <row r="1544" spans="1:7" x14ac:dyDescent="0.25">
      <c r="A1544" s="154" t="s">
        <v>3816</v>
      </c>
      <c r="B1544" t="s">
        <v>302</v>
      </c>
      <c r="C1544" t="s">
        <v>301</v>
      </c>
      <c r="D1544" s="13">
        <v>1060.211</v>
      </c>
      <c r="E1544" s="31">
        <v>45197</v>
      </c>
      <c r="F1544" s="31">
        <v>45306</v>
      </c>
      <c r="G1544" t="s">
        <v>3717</v>
      </c>
    </row>
    <row r="1545" spans="1:7" x14ac:dyDescent="0.25">
      <c r="A1545" s="154" t="s">
        <v>3755</v>
      </c>
      <c r="B1545" t="s">
        <v>623</v>
      </c>
      <c r="C1545" t="s">
        <v>622</v>
      </c>
      <c r="D1545" s="13">
        <v>12064.59</v>
      </c>
      <c r="E1545" s="31">
        <v>45191</v>
      </c>
      <c r="F1545" s="31">
        <v>45306</v>
      </c>
      <c r="G1545" t="s">
        <v>3754</v>
      </c>
    </row>
    <row r="1546" spans="1:7" x14ac:dyDescent="0.25">
      <c r="A1546" s="154" t="s">
        <v>3490</v>
      </c>
      <c r="B1546" t="s">
        <v>296</v>
      </c>
      <c r="C1546" t="s">
        <v>287</v>
      </c>
      <c r="D1546" s="13">
        <v>1247.3330000000001</v>
      </c>
      <c r="E1546" s="31">
        <v>45197</v>
      </c>
      <c r="F1546" s="31">
        <v>45306</v>
      </c>
      <c r="G1546" t="s">
        <v>3489</v>
      </c>
    </row>
    <row r="1547" spans="1:7" x14ac:dyDescent="0.25">
      <c r="A1547" s="154" t="s">
        <v>3426</v>
      </c>
      <c r="B1547" t="s">
        <v>99</v>
      </c>
      <c r="C1547" t="s">
        <v>266</v>
      </c>
      <c r="D1547" s="13">
        <v>3900</v>
      </c>
      <c r="E1547" s="31">
        <v>45191</v>
      </c>
      <c r="F1547" s="31">
        <v>45306</v>
      </c>
      <c r="G1547" t="s">
        <v>3425</v>
      </c>
    </row>
    <row r="1548" spans="1:7" x14ac:dyDescent="0.25">
      <c r="A1548" s="154" t="s">
        <v>3079</v>
      </c>
      <c r="B1548" t="s">
        <v>252</v>
      </c>
      <c r="C1548" t="s">
        <v>251</v>
      </c>
      <c r="D1548" s="13">
        <v>4485.8050000000003</v>
      </c>
      <c r="E1548" s="31">
        <v>45203</v>
      </c>
      <c r="F1548" s="31">
        <v>45306</v>
      </c>
      <c r="G1548" t="s">
        <v>3078</v>
      </c>
    </row>
    <row r="1549" spans="1:7" x14ac:dyDescent="0.25">
      <c r="A1549" s="154" t="s">
        <v>3044</v>
      </c>
      <c r="B1549" t="s">
        <v>121</v>
      </c>
      <c r="C1549" t="s">
        <v>122</v>
      </c>
      <c r="D1549" s="13">
        <v>1090.316</v>
      </c>
      <c r="E1549" s="31">
        <v>45203</v>
      </c>
      <c r="F1549" s="31">
        <v>45306</v>
      </c>
      <c r="G1549" t="s">
        <v>3043</v>
      </c>
    </row>
    <row r="1550" spans="1:7" x14ac:dyDescent="0.25">
      <c r="A1550" s="154" t="s">
        <v>3004</v>
      </c>
      <c r="B1550" t="s">
        <v>2892</v>
      </c>
      <c r="C1550" t="s">
        <v>2891</v>
      </c>
      <c r="D1550" s="13">
        <v>999.92600000000004</v>
      </c>
      <c r="E1550" s="31">
        <v>45203</v>
      </c>
      <c r="F1550" s="31">
        <v>45306</v>
      </c>
      <c r="G1550" t="s">
        <v>3003</v>
      </c>
    </row>
    <row r="1551" spans="1:7" x14ac:dyDescent="0.25">
      <c r="A1551" s="154" t="s">
        <v>4887</v>
      </c>
      <c r="B1551" t="s">
        <v>169</v>
      </c>
      <c r="C1551" t="s">
        <v>170</v>
      </c>
      <c r="D1551" s="13">
        <v>4000</v>
      </c>
      <c r="E1551" s="31">
        <v>45199</v>
      </c>
      <c r="F1551" s="31">
        <v>45307</v>
      </c>
      <c r="G1551" t="s">
        <v>4886</v>
      </c>
    </row>
    <row r="1552" spans="1:7" x14ac:dyDescent="0.25">
      <c r="A1552" s="154" t="s">
        <v>4647</v>
      </c>
      <c r="B1552" t="s">
        <v>541</v>
      </c>
      <c r="C1552" t="s">
        <v>540</v>
      </c>
      <c r="D1552" s="13">
        <v>4218</v>
      </c>
      <c r="E1552" s="31">
        <v>45160</v>
      </c>
      <c r="F1552" s="31">
        <v>45307</v>
      </c>
      <c r="G1552" t="s">
        <v>4646</v>
      </c>
    </row>
    <row r="1553" spans="1:7" x14ac:dyDescent="0.25">
      <c r="A1553" s="154" t="s">
        <v>3509</v>
      </c>
      <c r="B1553" t="s">
        <v>754</v>
      </c>
      <c r="C1553" t="s">
        <v>192</v>
      </c>
      <c r="D1553" s="13">
        <v>3292.451</v>
      </c>
      <c r="E1553" s="31">
        <v>45191</v>
      </c>
      <c r="F1553" s="31">
        <v>45307</v>
      </c>
      <c r="G1553" t="s">
        <v>3459</v>
      </c>
    </row>
    <row r="1554" spans="1:7" x14ac:dyDescent="0.25">
      <c r="A1554" s="154" t="s">
        <v>4755</v>
      </c>
      <c r="B1554" t="s">
        <v>895</v>
      </c>
      <c r="C1554" t="s">
        <v>747</v>
      </c>
      <c r="D1554" s="13">
        <v>2925.895</v>
      </c>
      <c r="E1554" s="31">
        <v>45188</v>
      </c>
      <c r="F1554" s="31">
        <v>45308</v>
      </c>
      <c r="G1554" t="s">
        <v>4754</v>
      </c>
    </row>
    <row r="1555" spans="1:7" x14ac:dyDescent="0.25">
      <c r="A1555" s="154" t="s">
        <v>5048</v>
      </c>
      <c r="B1555" t="s">
        <v>598</v>
      </c>
      <c r="C1555" t="s">
        <v>599</v>
      </c>
      <c r="D1555" s="13">
        <v>506.53899999999999</v>
      </c>
      <c r="E1555" s="31">
        <v>45195</v>
      </c>
      <c r="F1555" s="31">
        <v>45309</v>
      </c>
      <c r="G1555" t="s">
        <v>5047</v>
      </c>
    </row>
    <row r="1556" spans="1:7" x14ac:dyDescent="0.25">
      <c r="A1556" s="154" t="s">
        <v>4687</v>
      </c>
      <c r="B1556" t="s">
        <v>541</v>
      </c>
      <c r="C1556" t="s">
        <v>540</v>
      </c>
      <c r="D1556" s="13">
        <v>4500</v>
      </c>
      <c r="E1556" s="31">
        <v>45182</v>
      </c>
      <c r="F1556" s="31">
        <v>45309</v>
      </c>
      <c r="G1556" t="s">
        <v>4686</v>
      </c>
    </row>
    <row r="1557" spans="1:7" x14ac:dyDescent="0.25">
      <c r="A1557" s="154" t="s">
        <v>4143</v>
      </c>
      <c r="B1557" t="s">
        <v>171</v>
      </c>
      <c r="C1557" t="s">
        <v>172</v>
      </c>
      <c r="D1557" s="13">
        <v>2000</v>
      </c>
      <c r="E1557" s="31">
        <v>45161</v>
      </c>
      <c r="F1557" s="31">
        <v>45309</v>
      </c>
      <c r="G1557" t="s">
        <v>4015</v>
      </c>
    </row>
    <row r="1558" spans="1:7" x14ac:dyDescent="0.25">
      <c r="A1558" s="154" t="s">
        <v>4125</v>
      </c>
      <c r="B1558" t="s">
        <v>579</v>
      </c>
      <c r="C1558" t="s">
        <v>578</v>
      </c>
      <c r="D1558" s="13">
        <v>2270.4540000000002</v>
      </c>
      <c r="E1558" s="31">
        <v>45161</v>
      </c>
      <c r="F1558" s="31">
        <v>45309</v>
      </c>
      <c r="G1558" t="s">
        <v>4124</v>
      </c>
    </row>
    <row r="1559" spans="1:7" x14ac:dyDescent="0.25">
      <c r="A1559" s="154" t="s">
        <v>3620</v>
      </c>
      <c r="B1559" t="s">
        <v>296</v>
      </c>
      <c r="C1559" t="s">
        <v>287</v>
      </c>
      <c r="D1559" s="13">
        <v>1250</v>
      </c>
      <c r="E1559" s="31">
        <v>45197</v>
      </c>
      <c r="F1559" s="31">
        <v>45309</v>
      </c>
      <c r="G1559" t="s">
        <v>3619</v>
      </c>
    </row>
    <row r="1560" spans="1:7" x14ac:dyDescent="0.25">
      <c r="A1560" s="154" t="s">
        <v>3831</v>
      </c>
      <c r="B1560" t="s">
        <v>803</v>
      </c>
      <c r="C1560" t="s">
        <v>802</v>
      </c>
      <c r="D1560" s="13">
        <v>5000</v>
      </c>
      <c r="E1560" s="31">
        <v>45191</v>
      </c>
      <c r="F1560" s="31">
        <v>45310</v>
      </c>
      <c r="G1560" t="s">
        <v>3830</v>
      </c>
    </row>
    <row r="1561" spans="1:7" x14ac:dyDescent="0.25">
      <c r="A1561" s="154" t="s">
        <v>5294</v>
      </c>
      <c r="B1561" t="s">
        <v>306</v>
      </c>
      <c r="C1561" t="s">
        <v>115</v>
      </c>
      <c r="D1561" s="13">
        <v>2787.7910000000002</v>
      </c>
      <c r="E1561" s="31">
        <v>45197</v>
      </c>
      <c r="F1561" s="31">
        <v>45311</v>
      </c>
      <c r="G1561" t="s">
        <v>5293</v>
      </c>
    </row>
    <row r="1562" spans="1:7" x14ac:dyDescent="0.25">
      <c r="A1562" s="154" t="s">
        <v>5193</v>
      </c>
      <c r="B1562" t="s">
        <v>284</v>
      </c>
      <c r="C1562" t="s">
        <v>128</v>
      </c>
      <c r="D1562" s="13">
        <v>1122.5060000000001</v>
      </c>
      <c r="E1562" s="31">
        <v>45197</v>
      </c>
      <c r="F1562" s="31">
        <v>45311</v>
      </c>
      <c r="G1562" t="s">
        <v>5192</v>
      </c>
    </row>
    <row r="1563" spans="1:7" x14ac:dyDescent="0.25">
      <c r="A1563" s="154" t="s">
        <v>5062</v>
      </c>
      <c r="B1563" t="s">
        <v>598</v>
      </c>
      <c r="C1563" t="s">
        <v>599</v>
      </c>
      <c r="D1563" s="13">
        <v>1550.2</v>
      </c>
      <c r="E1563" s="31">
        <v>45195</v>
      </c>
      <c r="F1563" s="31">
        <v>45311</v>
      </c>
      <c r="G1563" t="s">
        <v>5061</v>
      </c>
    </row>
    <row r="1564" spans="1:7" x14ac:dyDescent="0.25">
      <c r="A1564" s="154" t="s">
        <v>4753</v>
      </c>
      <c r="B1564" t="s">
        <v>4253</v>
      </c>
      <c r="C1564" t="s">
        <v>4252</v>
      </c>
      <c r="D1564" s="13">
        <v>2862.2849999999999</v>
      </c>
      <c r="E1564" s="31">
        <v>45182</v>
      </c>
      <c r="F1564" s="31">
        <v>45311</v>
      </c>
      <c r="G1564" t="s">
        <v>4752</v>
      </c>
    </row>
    <row r="1565" spans="1:7" x14ac:dyDescent="0.25">
      <c r="A1565" s="154" t="s">
        <v>3920</v>
      </c>
      <c r="B1565" t="s">
        <v>319</v>
      </c>
      <c r="C1565" t="s">
        <v>314</v>
      </c>
      <c r="D1565" s="13">
        <v>2000</v>
      </c>
      <c r="E1565" s="31">
        <v>45169</v>
      </c>
      <c r="F1565" s="31">
        <v>45311</v>
      </c>
      <c r="G1565" t="s">
        <v>3903</v>
      </c>
    </row>
    <row r="1566" spans="1:7" x14ac:dyDescent="0.25">
      <c r="A1566" s="154" t="s">
        <v>3817</v>
      </c>
      <c r="B1566" t="s">
        <v>302</v>
      </c>
      <c r="C1566" t="s">
        <v>301</v>
      </c>
      <c r="D1566" s="13">
        <v>1060.211</v>
      </c>
      <c r="E1566" s="31">
        <v>45197</v>
      </c>
      <c r="F1566" s="31">
        <v>45311</v>
      </c>
      <c r="G1566" t="s">
        <v>3717</v>
      </c>
    </row>
    <row r="1567" spans="1:7" x14ac:dyDescent="0.25">
      <c r="A1567" s="154" t="s">
        <v>3811</v>
      </c>
      <c r="B1567" t="s">
        <v>819</v>
      </c>
      <c r="C1567" t="s">
        <v>818</v>
      </c>
      <c r="D1567" s="13">
        <v>4000</v>
      </c>
      <c r="E1567" s="31">
        <v>45197</v>
      </c>
      <c r="F1567" s="31">
        <v>45311</v>
      </c>
      <c r="G1567" t="s">
        <v>3810</v>
      </c>
    </row>
    <row r="1568" spans="1:7" x14ac:dyDescent="0.25">
      <c r="A1568" s="154" t="s">
        <v>3703</v>
      </c>
      <c r="B1568" t="s">
        <v>458</v>
      </c>
      <c r="C1568" t="s">
        <v>457</v>
      </c>
      <c r="D1568" s="13">
        <v>4000</v>
      </c>
      <c r="E1568" s="31">
        <v>45195</v>
      </c>
      <c r="F1568" s="31">
        <v>45311</v>
      </c>
      <c r="G1568" t="s">
        <v>3702</v>
      </c>
    </row>
    <row r="1569" spans="1:7" x14ac:dyDescent="0.25">
      <c r="A1569" s="154" t="s">
        <v>3624</v>
      </c>
      <c r="B1569" t="s">
        <v>296</v>
      </c>
      <c r="C1569" t="s">
        <v>287</v>
      </c>
      <c r="D1569" s="13">
        <v>1250</v>
      </c>
      <c r="E1569" s="31">
        <v>45197</v>
      </c>
      <c r="F1569" s="31">
        <v>45311</v>
      </c>
      <c r="G1569" t="s">
        <v>3623</v>
      </c>
    </row>
    <row r="1570" spans="1:7" x14ac:dyDescent="0.25">
      <c r="A1570" s="154" t="s">
        <v>3540</v>
      </c>
      <c r="B1570" t="s">
        <v>296</v>
      </c>
      <c r="C1570" t="s">
        <v>287</v>
      </c>
      <c r="D1570" s="13">
        <v>1250</v>
      </c>
      <c r="E1570" s="31">
        <v>45197</v>
      </c>
      <c r="F1570" s="31">
        <v>45311</v>
      </c>
      <c r="G1570" t="s">
        <v>3539</v>
      </c>
    </row>
    <row r="1571" spans="1:7" x14ac:dyDescent="0.25">
      <c r="A1571" s="154" t="s">
        <v>3117</v>
      </c>
      <c r="B1571" t="s">
        <v>645</v>
      </c>
      <c r="C1571" t="s">
        <v>644</v>
      </c>
      <c r="D1571" s="13">
        <v>3457.2190000000001</v>
      </c>
      <c r="E1571" s="31">
        <v>45199</v>
      </c>
      <c r="F1571" s="31">
        <v>45311</v>
      </c>
      <c r="G1571" t="s">
        <v>3116</v>
      </c>
    </row>
    <row r="1572" spans="1:7" x14ac:dyDescent="0.25">
      <c r="A1572" s="154" t="s">
        <v>3102</v>
      </c>
      <c r="B1572" t="s">
        <v>175</v>
      </c>
      <c r="C1572" t="s">
        <v>176</v>
      </c>
      <c r="D1572" s="13">
        <v>8622.3150000000005</v>
      </c>
      <c r="E1572" s="31">
        <v>45204</v>
      </c>
      <c r="F1572" s="31">
        <v>45311</v>
      </c>
      <c r="G1572" t="s">
        <v>3101</v>
      </c>
    </row>
    <row r="1573" spans="1:7" x14ac:dyDescent="0.25">
      <c r="A1573" s="154" t="s">
        <v>2895</v>
      </c>
      <c r="B1573" t="s">
        <v>728</v>
      </c>
      <c r="C1573" t="s">
        <v>727</v>
      </c>
      <c r="D1573" s="13">
        <v>11135.732</v>
      </c>
      <c r="E1573" s="31">
        <v>45187</v>
      </c>
      <c r="F1573" s="31">
        <v>45311</v>
      </c>
      <c r="G1573" t="s">
        <v>2894</v>
      </c>
    </row>
    <row r="1574" spans="1:7" x14ac:dyDescent="0.25">
      <c r="A1574" s="154" t="s">
        <v>5195</v>
      </c>
      <c r="B1574" t="s">
        <v>284</v>
      </c>
      <c r="C1574" t="s">
        <v>128</v>
      </c>
      <c r="D1574" s="13">
        <v>895</v>
      </c>
      <c r="E1574" s="31">
        <v>45197</v>
      </c>
      <c r="F1574" s="31">
        <v>45312</v>
      </c>
      <c r="G1574" t="s">
        <v>5194</v>
      </c>
    </row>
    <row r="1575" spans="1:7" x14ac:dyDescent="0.25">
      <c r="A1575" s="154" t="s">
        <v>3805</v>
      </c>
      <c r="B1575" t="s">
        <v>1074</v>
      </c>
      <c r="C1575" t="s">
        <v>1075</v>
      </c>
      <c r="D1575" s="13">
        <v>3399.5039999999999</v>
      </c>
      <c r="E1575" s="31">
        <v>45194</v>
      </c>
      <c r="F1575" s="31">
        <v>45312</v>
      </c>
      <c r="G1575" t="s">
        <v>3804</v>
      </c>
    </row>
    <row r="1576" spans="1:7" x14ac:dyDescent="0.25">
      <c r="A1576" s="154" t="s">
        <v>5197</v>
      </c>
      <c r="B1576" t="s">
        <v>284</v>
      </c>
      <c r="C1576" t="s">
        <v>128</v>
      </c>
      <c r="D1576" s="13">
        <v>890</v>
      </c>
      <c r="E1576" s="31">
        <v>45197</v>
      </c>
      <c r="F1576" s="31">
        <v>45313</v>
      </c>
      <c r="G1576" t="s">
        <v>5196</v>
      </c>
    </row>
    <row r="1577" spans="1:7" x14ac:dyDescent="0.25">
      <c r="A1577" s="154" t="s">
        <v>4480</v>
      </c>
      <c r="B1577" t="s">
        <v>541</v>
      </c>
      <c r="C1577" t="s">
        <v>540</v>
      </c>
      <c r="D1577" s="13">
        <v>4500</v>
      </c>
      <c r="E1577" s="31">
        <v>45182</v>
      </c>
      <c r="F1577" s="31">
        <v>45313</v>
      </c>
      <c r="G1577" t="s">
        <v>4479</v>
      </c>
    </row>
    <row r="1578" spans="1:7" x14ac:dyDescent="0.25">
      <c r="A1578" s="154" t="s">
        <v>4181</v>
      </c>
      <c r="B1578" t="s">
        <v>171</v>
      </c>
      <c r="C1578" t="s">
        <v>172</v>
      </c>
      <c r="D1578" s="13">
        <v>1500</v>
      </c>
      <c r="E1578" s="31">
        <v>45161</v>
      </c>
      <c r="F1578" s="31">
        <v>45313</v>
      </c>
      <c r="G1578" t="s">
        <v>4009</v>
      </c>
    </row>
    <row r="1579" spans="1:7" x14ac:dyDescent="0.25">
      <c r="A1579" s="154" t="s">
        <v>4140</v>
      </c>
      <c r="B1579" t="s">
        <v>171</v>
      </c>
      <c r="C1579" t="s">
        <v>172</v>
      </c>
      <c r="D1579" s="13">
        <v>2000</v>
      </c>
      <c r="E1579" s="31">
        <v>45161</v>
      </c>
      <c r="F1579" s="31">
        <v>45313</v>
      </c>
      <c r="G1579" t="s">
        <v>4015</v>
      </c>
    </row>
    <row r="1580" spans="1:7" x14ac:dyDescent="0.25">
      <c r="A1580" s="154" t="s">
        <v>5204</v>
      </c>
      <c r="B1580" t="s">
        <v>284</v>
      </c>
      <c r="C1580" t="s">
        <v>128</v>
      </c>
      <c r="D1580" s="13">
        <v>885</v>
      </c>
      <c r="E1580" s="31">
        <v>45197</v>
      </c>
      <c r="F1580" s="31">
        <v>45314</v>
      </c>
      <c r="G1580" t="s">
        <v>5203</v>
      </c>
    </row>
    <row r="1581" spans="1:7" x14ac:dyDescent="0.25">
      <c r="A1581" s="154" t="s">
        <v>5212</v>
      </c>
      <c r="B1581" t="s">
        <v>284</v>
      </c>
      <c r="C1581" t="s">
        <v>128</v>
      </c>
      <c r="D1581" s="13">
        <v>880</v>
      </c>
      <c r="E1581" s="31">
        <v>45197</v>
      </c>
      <c r="F1581" s="31">
        <v>45315</v>
      </c>
      <c r="G1581" t="s">
        <v>5211</v>
      </c>
    </row>
    <row r="1582" spans="1:7" x14ac:dyDescent="0.25">
      <c r="A1582" s="154" t="s">
        <v>4863</v>
      </c>
      <c r="B1582" t="s">
        <v>169</v>
      </c>
      <c r="C1582" t="s">
        <v>170</v>
      </c>
      <c r="D1582" s="13">
        <v>3500</v>
      </c>
      <c r="E1582" s="31">
        <v>45199</v>
      </c>
      <c r="F1582" s="31">
        <v>45315</v>
      </c>
      <c r="G1582" t="s">
        <v>4862</v>
      </c>
    </row>
    <row r="1583" spans="1:7" x14ac:dyDescent="0.25">
      <c r="A1583" s="154" t="s">
        <v>4524</v>
      </c>
      <c r="B1583" t="s">
        <v>125</v>
      </c>
      <c r="C1583" t="s">
        <v>126</v>
      </c>
      <c r="D1583" s="13">
        <v>5960</v>
      </c>
      <c r="E1583" s="31">
        <v>45180</v>
      </c>
      <c r="F1583" s="31">
        <v>45315</v>
      </c>
      <c r="G1583" t="s">
        <v>4523</v>
      </c>
    </row>
    <row r="1584" spans="1:7" x14ac:dyDescent="0.25">
      <c r="A1584" s="154" t="s">
        <v>3742</v>
      </c>
      <c r="B1584" t="s">
        <v>803</v>
      </c>
      <c r="C1584" t="s">
        <v>802</v>
      </c>
      <c r="D1584" s="13">
        <v>6886.6580000000004</v>
      </c>
      <c r="E1584" s="31">
        <v>45191</v>
      </c>
      <c r="F1584" s="31">
        <v>45315</v>
      </c>
      <c r="G1584" t="s">
        <v>3741</v>
      </c>
    </row>
    <row r="1585" spans="1:7" x14ac:dyDescent="0.25">
      <c r="A1585" s="154" t="s">
        <v>6102</v>
      </c>
      <c r="B1585" t="s">
        <v>453</v>
      </c>
      <c r="C1585" t="s">
        <v>425</v>
      </c>
      <c r="D1585" s="13">
        <v>5454.491</v>
      </c>
      <c r="E1585" s="31">
        <v>45204</v>
      </c>
      <c r="F1585" s="31">
        <v>45316</v>
      </c>
      <c r="G1585" t="s">
        <v>6101</v>
      </c>
    </row>
    <row r="1586" spans="1:7" x14ac:dyDescent="0.25">
      <c r="A1586" s="154" t="s">
        <v>6057</v>
      </c>
      <c r="B1586" t="s">
        <v>318</v>
      </c>
      <c r="C1586" t="s">
        <v>144</v>
      </c>
      <c r="D1586" s="13">
        <v>1752.451</v>
      </c>
      <c r="E1586" s="31">
        <v>45187</v>
      </c>
      <c r="F1586" s="31">
        <v>45316</v>
      </c>
      <c r="G1586" t="s">
        <v>6056</v>
      </c>
    </row>
    <row r="1587" spans="1:7" x14ac:dyDescent="0.25">
      <c r="A1587" s="154" t="s">
        <v>5296</v>
      </c>
      <c r="B1587" t="s">
        <v>306</v>
      </c>
      <c r="C1587" t="s">
        <v>115</v>
      </c>
      <c r="D1587" s="13">
        <v>2787.7910000000002</v>
      </c>
      <c r="E1587" s="31">
        <v>45197</v>
      </c>
      <c r="F1587" s="31">
        <v>45316</v>
      </c>
      <c r="G1587" t="s">
        <v>5295</v>
      </c>
    </row>
    <row r="1588" spans="1:7" x14ac:dyDescent="0.25">
      <c r="A1588" s="154" t="s">
        <v>5242</v>
      </c>
      <c r="B1588" t="s">
        <v>5241</v>
      </c>
      <c r="C1588" t="s">
        <v>5185</v>
      </c>
      <c r="D1588" s="13">
        <v>8212.402</v>
      </c>
      <c r="E1588" s="31">
        <v>45168</v>
      </c>
      <c r="F1588" s="31">
        <v>45316</v>
      </c>
      <c r="G1588" t="s">
        <v>5240</v>
      </c>
    </row>
    <row r="1589" spans="1:7" x14ac:dyDescent="0.25">
      <c r="A1589" s="154" t="s">
        <v>5215</v>
      </c>
      <c r="B1589" t="s">
        <v>284</v>
      </c>
      <c r="C1589" t="s">
        <v>128</v>
      </c>
      <c r="D1589" s="13">
        <v>875</v>
      </c>
      <c r="E1589" s="31">
        <v>45197</v>
      </c>
      <c r="F1589" s="31">
        <v>45316</v>
      </c>
      <c r="G1589" t="s">
        <v>5214</v>
      </c>
    </row>
    <row r="1590" spans="1:7" x14ac:dyDescent="0.25">
      <c r="A1590" s="154" t="s">
        <v>5060</v>
      </c>
      <c r="B1590" t="s">
        <v>598</v>
      </c>
      <c r="C1590" t="s">
        <v>599</v>
      </c>
      <c r="D1590" s="13">
        <v>500</v>
      </c>
      <c r="E1590" s="31">
        <v>45195</v>
      </c>
      <c r="F1590" s="31">
        <v>45316</v>
      </c>
      <c r="G1590" t="s">
        <v>5059</v>
      </c>
    </row>
    <row r="1591" spans="1:7" x14ac:dyDescent="0.25">
      <c r="A1591" s="154" t="s">
        <v>4911</v>
      </c>
      <c r="B1591" t="s">
        <v>4253</v>
      </c>
      <c r="C1591" t="s">
        <v>4252</v>
      </c>
      <c r="D1591" s="13">
        <v>3515.732</v>
      </c>
      <c r="E1591" s="31">
        <v>45169</v>
      </c>
      <c r="F1591" s="31">
        <v>45316</v>
      </c>
      <c r="G1591" t="s">
        <v>4910</v>
      </c>
    </row>
    <row r="1592" spans="1:7" x14ac:dyDescent="0.25">
      <c r="A1592" s="154" t="s">
        <v>4717</v>
      </c>
      <c r="B1592" t="s">
        <v>4253</v>
      </c>
      <c r="C1592" t="s">
        <v>4252</v>
      </c>
      <c r="D1592" s="13">
        <v>2000</v>
      </c>
      <c r="E1592" s="31">
        <v>45161</v>
      </c>
      <c r="F1592" s="31">
        <v>45316</v>
      </c>
      <c r="G1592" t="s">
        <v>4716</v>
      </c>
    </row>
    <row r="1593" spans="1:7" x14ac:dyDescent="0.25">
      <c r="A1593" s="154" t="s">
        <v>4584</v>
      </c>
      <c r="B1593" t="s">
        <v>4253</v>
      </c>
      <c r="C1593" t="s">
        <v>4252</v>
      </c>
      <c r="D1593" s="13">
        <v>2671.2919999999999</v>
      </c>
      <c r="E1593" s="31">
        <v>45182</v>
      </c>
      <c r="F1593" s="31">
        <v>45316</v>
      </c>
      <c r="G1593" t="s">
        <v>4583</v>
      </c>
    </row>
    <row r="1594" spans="1:7" x14ac:dyDescent="0.25">
      <c r="A1594" s="154" t="s">
        <v>4175</v>
      </c>
      <c r="B1594" t="s">
        <v>171</v>
      </c>
      <c r="C1594" t="s">
        <v>172</v>
      </c>
      <c r="D1594" s="13">
        <v>1500</v>
      </c>
      <c r="E1594" s="31">
        <v>45161</v>
      </c>
      <c r="F1594" s="31">
        <v>45316</v>
      </c>
      <c r="G1594" t="s">
        <v>4168</v>
      </c>
    </row>
    <row r="1595" spans="1:7" x14ac:dyDescent="0.25">
      <c r="A1595" s="154" t="s">
        <v>4137</v>
      </c>
      <c r="B1595" t="s">
        <v>171</v>
      </c>
      <c r="C1595" t="s">
        <v>172</v>
      </c>
      <c r="D1595" s="13">
        <v>1500</v>
      </c>
      <c r="E1595" s="31">
        <v>45161</v>
      </c>
      <c r="F1595" s="31">
        <v>45316</v>
      </c>
      <c r="G1595" t="s">
        <v>4015</v>
      </c>
    </row>
    <row r="1596" spans="1:7" x14ac:dyDescent="0.25">
      <c r="A1596" s="154" t="s">
        <v>4128</v>
      </c>
      <c r="B1596" t="s">
        <v>579</v>
      </c>
      <c r="C1596" t="s">
        <v>578</v>
      </c>
      <c r="D1596" s="13">
        <v>2270.4540000000002</v>
      </c>
      <c r="E1596" s="31">
        <v>45161</v>
      </c>
      <c r="F1596" s="31">
        <v>45316</v>
      </c>
      <c r="G1596" t="s">
        <v>4127</v>
      </c>
    </row>
    <row r="1597" spans="1:7" x14ac:dyDescent="0.25">
      <c r="A1597" s="154" t="s">
        <v>3833</v>
      </c>
      <c r="B1597" t="s">
        <v>458</v>
      </c>
      <c r="C1597" t="s">
        <v>457</v>
      </c>
      <c r="D1597" s="13">
        <v>4000</v>
      </c>
      <c r="E1597" s="31">
        <v>45195</v>
      </c>
      <c r="F1597" s="31">
        <v>45316</v>
      </c>
      <c r="G1597" t="s">
        <v>3832</v>
      </c>
    </row>
    <row r="1598" spans="1:7" x14ac:dyDescent="0.25">
      <c r="A1598" s="154" t="s">
        <v>3718</v>
      </c>
      <c r="B1598" t="s">
        <v>302</v>
      </c>
      <c r="C1598" t="s">
        <v>301</v>
      </c>
      <c r="D1598" s="13">
        <v>1060.211</v>
      </c>
      <c r="E1598" s="31">
        <v>45197</v>
      </c>
      <c r="F1598" s="31">
        <v>45316</v>
      </c>
      <c r="G1598" t="s">
        <v>3717</v>
      </c>
    </row>
    <row r="1599" spans="1:7" x14ac:dyDescent="0.25">
      <c r="A1599" s="154" t="s">
        <v>3636</v>
      </c>
      <c r="B1599" t="s">
        <v>296</v>
      </c>
      <c r="C1599" t="s">
        <v>287</v>
      </c>
      <c r="D1599" s="13">
        <v>1250</v>
      </c>
      <c r="E1599" s="31">
        <v>45197</v>
      </c>
      <c r="F1599" s="31">
        <v>45316</v>
      </c>
      <c r="G1599" t="s">
        <v>3635</v>
      </c>
    </row>
    <row r="1600" spans="1:7" x14ac:dyDescent="0.25">
      <c r="A1600" s="154" t="s">
        <v>3552</v>
      </c>
      <c r="B1600" t="s">
        <v>296</v>
      </c>
      <c r="C1600" t="s">
        <v>287</v>
      </c>
      <c r="D1600" s="13">
        <v>1250</v>
      </c>
      <c r="E1600" s="31">
        <v>45197</v>
      </c>
      <c r="F1600" s="31">
        <v>45316</v>
      </c>
      <c r="G1600" t="s">
        <v>3551</v>
      </c>
    </row>
    <row r="1601" spans="1:7" x14ac:dyDescent="0.25">
      <c r="A1601" s="154" t="s">
        <v>3537</v>
      </c>
      <c r="B1601" t="s">
        <v>296</v>
      </c>
      <c r="C1601" t="s">
        <v>287</v>
      </c>
      <c r="D1601" s="13">
        <v>1250</v>
      </c>
      <c r="E1601" s="31">
        <v>45197</v>
      </c>
      <c r="F1601" s="31">
        <v>45316</v>
      </c>
      <c r="G1601" t="s">
        <v>3536</v>
      </c>
    </row>
    <row r="1602" spans="1:7" x14ac:dyDescent="0.25">
      <c r="A1602" s="154" t="s">
        <v>5202</v>
      </c>
      <c r="B1602" t="s">
        <v>284</v>
      </c>
      <c r="C1602" t="s">
        <v>128</v>
      </c>
      <c r="D1602" s="13">
        <v>870</v>
      </c>
      <c r="E1602" s="31">
        <v>45197</v>
      </c>
      <c r="F1602" s="31">
        <v>45317</v>
      </c>
      <c r="G1602" t="s">
        <v>5201</v>
      </c>
    </row>
    <row r="1603" spans="1:7" x14ac:dyDescent="0.25">
      <c r="A1603" s="154" t="s">
        <v>4288</v>
      </c>
      <c r="B1603" t="s">
        <v>541</v>
      </c>
      <c r="C1603" t="s">
        <v>540</v>
      </c>
      <c r="D1603" s="13">
        <v>4500</v>
      </c>
      <c r="E1603" s="31">
        <v>45182</v>
      </c>
      <c r="F1603" s="31">
        <v>45317</v>
      </c>
      <c r="G1603" t="s">
        <v>4287</v>
      </c>
    </row>
    <row r="1604" spans="1:7" x14ac:dyDescent="0.25">
      <c r="A1604" s="154" t="s">
        <v>3803</v>
      </c>
      <c r="B1604" t="s">
        <v>1074</v>
      </c>
      <c r="C1604" t="s">
        <v>1075</v>
      </c>
      <c r="D1604" s="13">
        <v>3399.5039999999999</v>
      </c>
      <c r="E1604" s="31">
        <v>45194</v>
      </c>
      <c r="F1604" s="31">
        <v>45317</v>
      </c>
      <c r="G1604" t="s">
        <v>3802</v>
      </c>
    </row>
    <row r="1605" spans="1:7" x14ac:dyDescent="0.25">
      <c r="A1605" s="154" t="s">
        <v>2889</v>
      </c>
      <c r="B1605" t="s">
        <v>204</v>
      </c>
      <c r="C1605" t="s">
        <v>205</v>
      </c>
      <c r="D1605" s="13">
        <v>10349.538</v>
      </c>
      <c r="E1605" s="31">
        <v>45155</v>
      </c>
      <c r="F1605" s="31">
        <v>45317</v>
      </c>
      <c r="G1605" t="s">
        <v>2888</v>
      </c>
    </row>
    <row r="1606" spans="1:7" x14ac:dyDescent="0.25">
      <c r="A1606" s="154" t="s">
        <v>5217</v>
      </c>
      <c r="B1606" t="s">
        <v>284</v>
      </c>
      <c r="C1606" t="s">
        <v>128</v>
      </c>
      <c r="D1606" s="13">
        <v>865</v>
      </c>
      <c r="E1606" s="31">
        <v>45197</v>
      </c>
      <c r="F1606" s="31">
        <v>45318</v>
      </c>
      <c r="G1606" t="s">
        <v>5216</v>
      </c>
    </row>
    <row r="1607" spans="1:7" x14ac:dyDescent="0.25">
      <c r="A1607" s="154" t="s">
        <v>4222</v>
      </c>
      <c r="B1607" t="s">
        <v>138</v>
      </c>
      <c r="C1607" t="s">
        <v>139</v>
      </c>
      <c r="D1607" s="13">
        <v>15866.741</v>
      </c>
      <c r="E1607" s="31">
        <v>45169</v>
      </c>
      <c r="F1607" s="31">
        <v>45318</v>
      </c>
      <c r="G1607" t="s">
        <v>4221</v>
      </c>
    </row>
    <row r="1608" spans="1:7" x14ac:dyDescent="0.25">
      <c r="A1608" s="154" t="s">
        <v>5189</v>
      </c>
      <c r="B1608" t="s">
        <v>284</v>
      </c>
      <c r="C1608" t="s">
        <v>128</v>
      </c>
      <c r="D1608" s="13">
        <v>860</v>
      </c>
      <c r="E1608" s="31">
        <v>45197</v>
      </c>
      <c r="F1608" s="31">
        <v>45319</v>
      </c>
      <c r="G1608" t="s">
        <v>5188</v>
      </c>
    </row>
    <row r="1609" spans="1:7" x14ac:dyDescent="0.25">
      <c r="A1609" s="154" t="s">
        <v>5005</v>
      </c>
      <c r="B1609" t="s">
        <v>598</v>
      </c>
      <c r="C1609" t="s">
        <v>599</v>
      </c>
      <c r="D1609" s="13">
        <v>530</v>
      </c>
      <c r="E1609" s="31">
        <v>45195</v>
      </c>
      <c r="F1609" s="31">
        <v>45319</v>
      </c>
      <c r="G1609" t="s">
        <v>5004</v>
      </c>
    </row>
    <row r="1610" spans="1:7" x14ac:dyDescent="0.25">
      <c r="A1610" s="154" t="s">
        <v>5219</v>
      </c>
      <c r="B1610" t="s">
        <v>284</v>
      </c>
      <c r="C1610" t="s">
        <v>128</v>
      </c>
      <c r="D1610" s="13">
        <v>855</v>
      </c>
      <c r="E1610" s="31">
        <v>45197</v>
      </c>
      <c r="F1610" s="31">
        <v>45320</v>
      </c>
      <c r="G1610" t="s">
        <v>5218</v>
      </c>
    </row>
    <row r="1611" spans="1:7" x14ac:dyDescent="0.25">
      <c r="A1611" s="154" t="s">
        <v>4879</v>
      </c>
      <c r="B1611" t="s">
        <v>184</v>
      </c>
      <c r="C1611" t="s">
        <v>185</v>
      </c>
      <c r="D1611" s="13">
        <v>3000</v>
      </c>
      <c r="E1611" s="31">
        <v>45199</v>
      </c>
      <c r="F1611" s="31">
        <v>45320</v>
      </c>
      <c r="G1611" t="s">
        <v>4878</v>
      </c>
    </row>
    <row r="1612" spans="1:7" x14ac:dyDescent="0.25">
      <c r="A1612" s="154" t="s">
        <v>4586</v>
      </c>
      <c r="B1612" t="s">
        <v>125</v>
      </c>
      <c r="C1612" t="s">
        <v>126</v>
      </c>
      <c r="D1612" s="13">
        <v>5960</v>
      </c>
      <c r="E1612" s="31">
        <v>45180</v>
      </c>
      <c r="F1612" s="31">
        <v>45320</v>
      </c>
      <c r="G1612" t="s">
        <v>4585</v>
      </c>
    </row>
    <row r="1613" spans="1:7" x14ac:dyDescent="0.25">
      <c r="A1613" s="154" t="s">
        <v>4360</v>
      </c>
      <c r="B1613" t="s">
        <v>125</v>
      </c>
      <c r="C1613" t="s">
        <v>126</v>
      </c>
      <c r="D1613" s="13">
        <v>5960</v>
      </c>
      <c r="E1613" s="31">
        <v>45180</v>
      </c>
      <c r="F1613" s="31">
        <v>45320</v>
      </c>
      <c r="G1613" t="s">
        <v>4359</v>
      </c>
    </row>
    <row r="1614" spans="1:7" x14ac:dyDescent="0.25">
      <c r="A1614" s="154" t="s">
        <v>4290</v>
      </c>
      <c r="B1614" t="s">
        <v>541</v>
      </c>
      <c r="C1614" t="s">
        <v>540</v>
      </c>
      <c r="D1614" s="13">
        <v>4500</v>
      </c>
      <c r="E1614" s="31">
        <v>45182</v>
      </c>
      <c r="F1614" s="31">
        <v>45320</v>
      </c>
      <c r="G1614" t="s">
        <v>4289</v>
      </c>
    </row>
    <row r="1615" spans="1:7" x14ac:dyDescent="0.25">
      <c r="A1615" s="154" t="s">
        <v>4016</v>
      </c>
      <c r="B1615" t="s">
        <v>171</v>
      </c>
      <c r="C1615" t="s">
        <v>172</v>
      </c>
      <c r="D1615" s="13">
        <v>1500</v>
      </c>
      <c r="E1615" s="31">
        <v>45161</v>
      </c>
      <c r="F1615" s="31">
        <v>45320</v>
      </c>
      <c r="G1615" t="s">
        <v>4015</v>
      </c>
    </row>
    <row r="1616" spans="1:7" x14ac:dyDescent="0.25">
      <c r="A1616" s="154" t="s">
        <v>5078</v>
      </c>
      <c r="B1616" t="s">
        <v>1038</v>
      </c>
      <c r="C1616" t="s">
        <v>1039</v>
      </c>
      <c r="D1616" s="13">
        <v>5500</v>
      </c>
      <c r="E1616" s="31">
        <v>45191</v>
      </c>
      <c r="F1616" s="31">
        <v>45321</v>
      </c>
      <c r="G1616" t="s">
        <v>4974</v>
      </c>
    </row>
    <row r="1617" spans="1:7" x14ac:dyDescent="0.25">
      <c r="A1617" s="154" t="s">
        <v>4839</v>
      </c>
      <c r="B1617" t="s">
        <v>193</v>
      </c>
      <c r="C1617" t="s">
        <v>194</v>
      </c>
      <c r="D1617" s="13">
        <v>12717.956</v>
      </c>
      <c r="E1617" s="31">
        <v>45192</v>
      </c>
      <c r="F1617" s="31">
        <v>45321</v>
      </c>
      <c r="G1617" t="s">
        <v>4838</v>
      </c>
    </row>
    <row r="1618" spans="1:7" x14ac:dyDescent="0.25">
      <c r="A1618" s="154" t="s">
        <v>4805</v>
      </c>
      <c r="B1618" t="s">
        <v>4682</v>
      </c>
      <c r="C1618" t="s">
        <v>4681</v>
      </c>
      <c r="D1618" s="13">
        <v>3750</v>
      </c>
      <c r="E1618" s="31">
        <v>45205</v>
      </c>
      <c r="F1618" s="31">
        <v>45321</v>
      </c>
      <c r="G1618" t="s">
        <v>4804</v>
      </c>
    </row>
    <row r="1619" spans="1:7" x14ac:dyDescent="0.25">
      <c r="A1619" s="154" t="s">
        <v>4624</v>
      </c>
      <c r="B1619" t="s">
        <v>4439</v>
      </c>
      <c r="C1619" t="s">
        <v>4438</v>
      </c>
      <c r="D1619" s="13">
        <v>300</v>
      </c>
      <c r="E1619" s="31">
        <v>45205</v>
      </c>
      <c r="F1619" s="31">
        <v>45321</v>
      </c>
      <c r="G1619" t="s">
        <v>4623</v>
      </c>
    </row>
    <row r="1620" spans="1:7" x14ac:dyDescent="0.25">
      <c r="A1620" s="154" t="s">
        <v>4169</v>
      </c>
      <c r="B1620" t="s">
        <v>171</v>
      </c>
      <c r="C1620" t="s">
        <v>172</v>
      </c>
      <c r="D1620" s="13">
        <v>1224.9490000000001</v>
      </c>
      <c r="E1620" s="31">
        <v>45161</v>
      </c>
      <c r="F1620" s="31">
        <v>45321</v>
      </c>
      <c r="G1620" t="s">
        <v>4168</v>
      </c>
    </row>
    <row r="1621" spans="1:7" x14ac:dyDescent="0.25">
      <c r="A1621" s="154" t="s">
        <v>3944</v>
      </c>
      <c r="B1621" t="s">
        <v>319</v>
      </c>
      <c r="C1621" t="s">
        <v>314</v>
      </c>
      <c r="D1621" s="13">
        <v>2000</v>
      </c>
      <c r="E1621" s="31">
        <v>45169</v>
      </c>
      <c r="F1621" s="31">
        <v>45321</v>
      </c>
      <c r="G1621" t="s">
        <v>3903</v>
      </c>
    </row>
    <row r="1622" spans="1:7" x14ac:dyDescent="0.25">
      <c r="A1622" s="154" t="s">
        <v>3932</v>
      </c>
      <c r="B1622" t="s">
        <v>151</v>
      </c>
      <c r="C1622" t="s">
        <v>152</v>
      </c>
      <c r="D1622" s="13">
        <v>3154</v>
      </c>
      <c r="E1622" s="31">
        <v>45190</v>
      </c>
      <c r="F1622" s="31">
        <v>45321</v>
      </c>
      <c r="G1622" t="s">
        <v>3931</v>
      </c>
    </row>
    <row r="1623" spans="1:7" x14ac:dyDescent="0.25">
      <c r="A1623" s="154" t="s">
        <v>2962</v>
      </c>
      <c r="B1623" t="s">
        <v>121</v>
      </c>
      <c r="C1623" t="s">
        <v>122</v>
      </c>
      <c r="D1623" s="13">
        <v>1000</v>
      </c>
      <c r="E1623" s="31">
        <v>45203</v>
      </c>
      <c r="F1623" s="31">
        <v>45321</v>
      </c>
      <c r="G1623" t="s">
        <v>2961</v>
      </c>
    </row>
    <row r="1624" spans="1:7" x14ac:dyDescent="0.25">
      <c r="A1624" s="154" t="s">
        <v>5221</v>
      </c>
      <c r="B1624" t="s">
        <v>284</v>
      </c>
      <c r="C1624" t="s">
        <v>128</v>
      </c>
      <c r="D1624" s="13">
        <v>850</v>
      </c>
      <c r="E1624" s="31">
        <v>45197</v>
      </c>
      <c r="F1624" s="31">
        <v>45322</v>
      </c>
      <c r="G1624" t="s">
        <v>5220</v>
      </c>
    </row>
    <row r="1625" spans="1:7" x14ac:dyDescent="0.25">
      <c r="A1625" s="154" t="s">
        <v>5187</v>
      </c>
      <c r="B1625" t="s">
        <v>5186</v>
      </c>
      <c r="C1625" t="s">
        <v>5185</v>
      </c>
      <c r="D1625" s="13">
        <v>6165.3050000000003</v>
      </c>
      <c r="E1625" s="31">
        <v>45189</v>
      </c>
      <c r="F1625" s="31">
        <v>45322</v>
      </c>
      <c r="G1625" t="s">
        <v>5184</v>
      </c>
    </row>
    <row r="1626" spans="1:7" x14ac:dyDescent="0.25">
      <c r="A1626" s="154" t="s">
        <v>5009</v>
      </c>
      <c r="B1626" t="s">
        <v>598</v>
      </c>
      <c r="C1626" t="s">
        <v>599</v>
      </c>
      <c r="D1626" s="13">
        <v>1500</v>
      </c>
      <c r="E1626" s="31">
        <v>45195</v>
      </c>
      <c r="F1626" s="31">
        <v>45322</v>
      </c>
      <c r="G1626" t="s">
        <v>5008</v>
      </c>
    </row>
    <row r="1627" spans="1:7" x14ac:dyDescent="0.25">
      <c r="A1627" s="154" t="s">
        <v>4893</v>
      </c>
      <c r="B1627" t="s">
        <v>169</v>
      </c>
      <c r="C1627" t="s">
        <v>170</v>
      </c>
      <c r="D1627" s="13">
        <v>5028</v>
      </c>
      <c r="E1627" s="31">
        <v>45199</v>
      </c>
      <c r="F1627" s="31">
        <v>45322</v>
      </c>
      <c r="G1627" t="s">
        <v>4892</v>
      </c>
    </row>
    <row r="1628" spans="1:7" x14ac:dyDescent="0.25">
      <c r="A1628" s="154" t="s">
        <v>4735</v>
      </c>
      <c r="B1628" t="s">
        <v>164</v>
      </c>
      <c r="C1628" t="s">
        <v>165</v>
      </c>
      <c r="D1628" s="13">
        <v>1124.998</v>
      </c>
      <c r="E1628" s="31">
        <v>45191</v>
      </c>
      <c r="F1628" s="31">
        <v>45322</v>
      </c>
      <c r="G1628" t="s">
        <v>4734</v>
      </c>
    </row>
    <row r="1629" spans="1:7" x14ac:dyDescent="0.25">
      <c r="A1629" s="154" t="s">
        <v>4636</v>
      </c>
      <c r="B1629" t="s">
        <v>130</v>
      </c>
      <c r="C1629" t="s">
        <v>131</v>
      </c>
      <c r="D1629" s="13">
        <v>3973.07</v>
      </c>
      <c r="E1629" s="31">
        <v>45205</v>
      </c>
      <c r="F1629" s="31">
        <v>45322</v>
      </c>
      <c r="G1629" t="s">
        <v>4635</v>
      </c>
    </row>
    <row r="1630" spans="1:7" x14ac:dyDescent="0.25">
      <c r="A1630" s="154" t="s">
        <v>4602</v>
      </c>
      <c r="B1630" t="s">
        <v>168</v>
      </c>
      <c r="C1630" t="s">
        <v>268</v>
      </c>
      <c r="D1630" s="13">
        <v>8532.9</v>
      </c>
      <c r="E1630" s="31">
        <v>45199</v>
      </c>
      <c r="F1630" s="31">
        <v>45322</v>
      </c>
      <c r="G1630" t="s">
        <v>4601</v>
      </c>
    </row>
    <row r="1631" spans="1:7" x14ac:dyDescent="0.25">
      <c r="A1631" s="154" t="s">
        <v>4594</v>
      </c>
      <c r="B1631" t="s">
        <v>125</v>
      </c>
      <c r="C1631" t="s">
        <v>126</v>
      </c>
      <c r="D1631" s="13">
        <v>5960</v>
      </c>
      <c r="E1631" s="31">
        <v>45180</v>
      </c>
      <c r="F1631" s="31">
        <v>45322</v>
      </c>
      <c r="G1631" t="s">
        <v>4593</v>
      </c>
    </row>
    <row r="1632" spans="1:7" x14ac:dyDescent="0.25">
      <c r="A1632" s="154" t="s">
        <v>4588</v>
      </c>
      <c r="B1632" t="s">
        <v>125</v>
      </c>
      <c r="C1632" t="s">
        <v>126</v>
      </c>
      <c r="D1632" s="13">
        <v>5960</v>
      </c>
      <c r="E1632" s="31">
        <v>45180</v>
      </c>
      <c r="F1632" s="31">
        <v>45322</v>
      </c>
      <c r="G1632" t="s">
        <v>4587</v>
      </c>
    </row>
    <row r="1633" spans="1:7" x14ac:dyDescent="0.25">
      <c r="A1633" s="154" t="s">
        <v>4134</v>
      </c>
      <c r="B1633" t="s">
        <v>579</v>
      </c>
      <c r="C1633" t="s">
        <v>578</v>
      </c>
      <c r="D1633" s="13">
        <v>2270.4540000000002</v>
      </c>
      <c r="E1633" s="31">
        <v>45161</v>
      </c>
      <c r="F1633" s="31">
        <v>45322</v>
      </c>
      <c r="G1633" t="s">
        <v>4133</v>
      </c>
    </row>
    <row r="1634" spans="1:7" x14ac:dyDescent="0.25">
      <c r="A1634" s="154" t="s">
        <v>3917</v>
      </c>
      <c r="B1634" t="s">
        <v>3916</v>
      </c>
      <c r="C1634" t="s">
        <v>3915</v>
      </c>
      <c r="D1634" s="13">
        <v>4642.5129999999999</v>
      </c>
      <c r="E1634" s="31">
        <v>45205</v>
      </c>
      <c r="F1634" s="31">
        <v>45322</v>
      </c>
      <c r="G1634" t="s">
        <v>3914</v>
      </c>
    </row>
    <row r="1635" spans="1:7" x14ac:dyDescent="0.25">
      <c r="A1635" s="154" t="s">
        <v>3671</v>
      </c>
      <c r="B1635" t="s">
        <v>458</v>
      </c>
      <c r="C1635" t="s">
        <v>457</v>
      </c>
      <c r="D1635" s="13">
        <v>4000</v>
      </c>
      <c r="E1635" s="31">
        <v>45195</v>
      </c>
      <c r="F1635" s="31">
        <v>45322</v>
      </c>
      <c r="G1635" t="s">
        <v>3670</v>
      </c>
    </row>
    <row r="1636" spans="1:7" x14ac:dyDescent="0.25">
      <c r="A1636" s="154" t="s">
        <v>3663</v>
      </c>
      <c r="B1636" t="s">
        <v>432</v>
      </c>
      <c r="C1636" t="s">
        <v>431</v>
      </c>
      <c r="D1636" s="13">
        <v>4400</v>
      </c>
      <c r="E1636" s="31">
        <v>45195</v>
      </c>
      <c r="F1636" s="31">
        <v>45322</v>
      </c>
      <c r="G1636" t="s">
        <v>3662</v>
      </c>
    </row>
    <row r="1637" spans="1:7" x14ac:dyDescent="0.25">
      <c r="A1637" s="154" t="s">
        <v>3149</v>
      </c>
      <c r="B1637" t="s">
        <v>645</v>
      </c>
      <c r="C1637" t="s">
        <v>644</v>
      </c>
      <c r="D1637" s="13">
        <v>2114.7089999999998</v>
      </c>
      <c r="E1637" s="31">
        <v>45199</v>
      </c>
      <c r="F1637" s="31">
        <v>45322</v>
      </c>
      <c r="G1637" t="s">
        <v>3148</v>
      </c>
    </row>
    <row r="1638" spans="1:7" x14ac:dyDescent="0.25">
      <c r="A1638" s="154" t="s">
        <v>4292</v>
      </c>
      <c r="B1638" t="s">
        <v>541</v>
      </c>
      <c r="C1638" t="s">
        <v>540</v>
      </c>
      <c r="D1638" s="13">
        <v>4500</v>
      </c>
      <c r="E1638" s="31">
        <v>45182</v>
      </c>
      <c r="F1638" s="31">
        <v>45323</v>
      </c>
      <c r="G1638" t="s">
        <v>4291</v>
      </c>
    </row>
    <row r="1639" spans="1:7" x14ac:dyDescent="0.25">
      <c r="A1639" s="154" t="s">
        <v>4719</v>
      </c>
      <c r="B1639" t="s">
        <v>4253</v>
      </c>
      <c r="C1639" t="s">
        <v>4252</v>
      </c>
      <c r="D1639" s="13">
        <v>1800</v>
      </c>
      <c r="E1639" s="31">
        <v>45199</v>
      </c>
      <c r="F1639" s="31">
        <v>45325</v>
      </c>
      <c r="G1639" t="s">
        <v>4718</v>
      </c>
    </row>
    <row r="1640" spans="1:7" x14ac:dyDescent="0.25">
      <c r="A1640" s="154" t="s">
        <v>3762</v>
      </c>
      <c r="B1640" t="s">
        <v>171</v>
      </c>
      <c r="C1640" t="s">
        <v>172</v>
      </c>
      <c r="D1640" s="13">
        <v>1500</v>
      </c>
      <c r="E1640" s="31">
        <v>45198</v>
      </c>
      <c r="F1640" s="31">
        <v>45325</v>
      </c>
      <c r="G1640" t="s">
        <v>3704</v>
      </c>
    </row>
    <row r="1641" spans="1:7" x14ac:dyDescent="0.25">
      <c r="A1641" s="154" t="s">
        <v>4294</v>
      </c>
      <c r="B1641" t="s">
        <v>541</v>
      </c>
      <c r="C1641" t="s">
        <v>540</v>
      </c>
      <c r="D1641" s="13">
        <v>4500</v>
      </c>
      <c r="E1641" s="31">
        <v>45182</v>
      </c>
      <c r="F1641" s="31">
        <v>45326</v>
      </c>
      <c r="G1641" t="s">
        <v>4293</v>
      </c>
    </row>
    <row r="1642" spans="1:7" x14ac:dyDescent="0.25">
      <c r="A1642" s="154" t="s">
        <v>5154</v>
      </c>
      <c r="B1642" t="s">
        <v>786</v>
      </c>
      <c r="C1642" t="s">
        <v>785</v>
      </c>
      <c r="D1642" s="13">
        <v>4075.9319999999998</v>
      </c>
      <c r="E1642" s="31">
        <v>45197</v>
      </c>
      <c r="F1642" s="31">
        <v>45327</v>
      </c>
      <c r="G1642" t="s">
        <v>5153</v>
      </c>
    </row>
    <row r="1643" spans="1:7" x14ac:dyDescent="0.25">
      <c r="A1643" s="154" t="s">
        <v>4897</v>
      </c>
      <c r="B1643" t="s">
        <v>184</v>
      </c>
      <c r="C1643" t="s">
        <v>185</v>
      </c>
      <c r="D1643" s="13">
        <v>3221.027</v>
      </c>
      <c r="E1643" s="31">
        <v>45199</v>
      </c>
      <c r="F1643" s="31">
        <v>45327</v>
      </c>
      <c r="G1643" t="s">
        <v>4896</v>
      </c>
    </row>
    <row r="1644" spans="1:7" x14ac:dyDescent="0.25">
      <c r="A1644" s="154" t="s">
        <v>4723</v>
      </c>
      <c r="B1644" t="s">
        <v>4253</v>
      </c>
      <c r="C1644" t="s">
        <v>4252</v>
      </c>
      <c r="D1644" s="13">
        <v>1809.877</v>
      </c>
      <c r="E1644" s="31">
        <v>45199</v>
      </c>
      <c r="F1644" s="31">
        <v>45327</v>
      </c>
      <c r="G1644" t="s">
        <v>4722</v>
      </c>
    </row>
    <row r="1645" spans="1:7" x14ac:dyDescent="0.25">
      <c r="A1645" s="154" t="s">
        <v>3708</v>
      </c>
      <c r="B1645" t="s">
        <v>171</v>
      </c>
      <c r="C1645" t="s">
        <v>172</v>
      </c>
      <c r="D1645" s="13">
        <v>2000</v>
      </c>
      <c r="E1645" s="31">
        <v>45198</v>
      </c>
      <c r="F1645" s="31">
        <v>45327</v>
      </c>
      <c r="G1645" t="s">
        <v>3680</v>
      </c>
    </row>
    <row r="1646" spans="1:7" x14ac:dyDescent="0.25">
      <c r="A1646" s="154" t="s">
        <v>3654</v>
      </c>
      <c r="B1646" t="s">
        <v>296</v>
      </c>
      <c r="C1646" t="s">
        <v>287</v>
      </c>
      <c r="D1646" s="13">
        <v>1250</v>
      </c>
      <c r="E1646" s="31">
        <v>45197</v>
      </c>
      <c r="F1646" s="31">
        <v>45327</v>
      </c>
      <c r="G1646" t="s">
        <v>3653</v>
      </c>
    </row>
    <row r="1647" spans="1:7" x14ac:dyDescent="0.25">
      <c r="A1647" s="154" t="s">
        <v>3525</v>
      </c>
      <c r="B1647" t="s">
        <v>296</v>
      </c>
      <c r="C1647" t="s">
        <v>287</v>
      </c>
      <c r="D1647" s="13">
        <v>1250</v>
      </c>
      <c r="E1647" s="31">
        <v>45197</v>
      </c>
      <c r="F1647" s="31">
        <v>45327</v>
      </c>
      <c r="G1647" t="s">
        <v>3524</v>
      </c>
    </row>
    <row r="1648" spans="1:7" x14ac:dyDescent="0.25">
      <c r="A1648" s="154" t="s">
        <v>3789</v>
      </c>
      <c r="B1648" t="s">
        <v>579</v>
      </c>
      <c r="C1648" t="s">
        <v>578</v>
      </c>
      <c r="D1648" s="13">
        <v>2585.0549999999998</v>
      </c>
      <c r="E1648" s="31">
        <v>45197</v>
      </c>
      <c r="F1648" s="31">
        <v>45328</v>
      </c>
      <c r="G1648" t="s">
        <v>3788</v>
      </c>
    </row>
    <row r="1649" spans="1:7" x14ac:dyDescent="0.25">
      <c r="A1649" s="154" t="s">
        <v>5225</v>
      </c>
      <c r="B1649" t="s">
        <v>284</v>
      </c>
      <c r="C1649" t="s">
        <v>128</v>
      </c>
      <c r="D1649" s="13">
        <v>845</v>
      </c>
      <c r="E1649" s="31">
        <v>45197</v>
      </c>
      <c r="F1649" s="31">
        <v>45329</v>
      </c>
      <c r="G1649" t="s">
        <v>5224</v>
      </c>
    </row>
    <row r="1650" spans="1:7" x14ac:dyDescent="0.25">
      <c r="A1650" s="154" t="s">
        <v>4596</v>
      </c>
      <c r="B1650" t="s">
        <v>125</v>
      </c>
      <c r="C1650" t="s">
        <v>126</v>
      </c>
      <c r="D1650" s="13">
        <v>5960</v>
      </c>
      <c r="E1650" s="31">
        <v>45180</v>
      </c>
      <c r="F1650" s="31">
        <v>45329</v>
      </c>
      <c r="G1650" t="s">
        <v>4595</v>
      </c>
    </row>
    <row r="1651" spans="1:7" x14ac:dyDescent="0.25">
      <c r="A1651" s="154" t="s">
        <v>4296</v>
      </c>
      <c r="B1651" t="s">
        <v>541</v>
      </c>
      <c r="C1651" t="s">
        <v>540</v>
      </c>
      <c r="D1651" s="13">
        <v>4500</v>
      </c>
      <c r="E1651" s="31">
        <v>45182</v>
      </c>
      <c r="F1651" s="31">
        <v>45329</v>
      </c>
      <c r="G1651" t="s">
        <v>4295</v>
      </c>
    </row>
    <row r="1652" spans="1:7" x14ac:dyDescent="0.25">
      <c r="A1652" s="154" t="s">
        <v>3705</v>
      </c>
      <c r="B1652" t="s">
        <v>171</v>
      </c>
      <c r="C1652" t="s">
        <v>172</v>
      </c>
      <c r="D1652" s="13">
        <v>1500</v>
      </c>
      <c r="E1652" s="31">
        <v>45198</v>
      </c>
      <c r="F1652" s="31">
        <v>45329</v>
      </c>
      <c r="G1652" t="s">
        <v>3704</v>
      </c>
    </row>
    <row r="1653" spans="1:7" x14ac:dyDescent="0.25">
      <c r="A1653" s="154" t="s">
        <v>5260</v>
      </c>
      <c r="B1653" t="s">
        <v>284</v>
      </c>
      <c r="C1653" t="s">
        <v>128</v>
      </c>
      <c r="D1653" s="13">
        <v>840</v>
      </c>
      <c r="E1653" s="31">
        <v>45197</v>
      </c>
      <c r="F1653" s="31">
        <v>45330</v>
      </c>
      <c r="G1653" t="s">
        <v>5259</v>
      </c>
    </row>
    <row r="1654" spans="1:7" x14ac:dyDescent="0.25">
      <c r="A1654" s="154" t="s">
        <v>3693</v>
      </c>
      <c r="B1654" t="s">
        <v>171</v>
      </c>
      <c r="C1654" t="s">
        <v>172</v>
      </c>
      <c r="D1654" s="13">
        <v>2000</v>
      </c>
      <c r="E1654" s="31">
        <v>45198</v>
      </c>
      <c r="F1654" s="31">
        <v>45330</v>
      </c>
      <c r="G1654" t="s">
        <v>3680</v>
      </c>
    </row>
    <row r="1655" spans="1:7" x14ac:dyDescent="0.25">
      <c r="A1655" s="154" t="s">
        <v>5262</v>
      </c>
      <c r="B1655" t="s">
        <v>284</v>
      </c>
      <c r="C1655" t="s">
        <v>128</v>
      </c>
      <c r="D1655" s="13">
        <v>835</v>
      </c>
      <c r="E1655" s="31">
        <v>45197</v>
      </c>
      <c r="F1655" s="31">
        <v>45331</v>
      </c>
      <c r="G1655" t="s">
        <v>5261</v>
      </c>
    </row>
    <row r="1656" spans="1:7" x14ac:dyDescent="0.25">
      <c r="A1656" s="154" t="s">
        <v>4598</v>
      </c>
      <c r="B1656" t="s">
        <v>125</v>
      </c>
      <c r="C1656" t="s">
        <v>126</v>
      </c>
      <c r="D1656" s="13">
        <v>5966.6130000000003</v>
      </c>
      <c r="E1656" s="31">
        <v>45180</v>
      </c>
      <c r="F1656" s="31">
        <v>45331</v>
      </c>
      <c r="G1656" t="s">
        <v>4597</v>
      </c>
    </row>
    <row r="1657" spans="1:7" x14ac:dyDescent="0.25">
      <c r="A1657" s="154" t="s">
        <v>5206</v>
      </c>
      <c r="B1657" t="s">
        <v>284</v>
      </c>
      <c r="C1657" t="s">
        <v>128</v>
      </c>
      <c r="D1657" s="13">
        <v>830</v>
      </c>
      <c r="E1657" s="31">
        <v>45197</v>
      </c>
      <c r="F1657" s="31">
        <v>45332</v>
      </c>
      <c r="G1657" t="s">
        <v>5205</v>
      </c>
    </row>
    <row r="1658" spans="1:7" x14ac:dyDescent="0.25">
      <c r="A1658" s="154" t="s">
        <v>4640</v>
      </c>
      <c r="B1658" t="s">
        <v>4253</v>
      </c>
      <c r="C1658" t="s">
        <v>4252</v>
      </c>
      <c r="D1658" s="13">
        <v>2000</v>
      </c>
      <c r="E1658" s="31">
        <v>45182</v>
      </c>
      <c r="F1658" s="31">
        <v>45332</v>
      </c>
      <c r="G1658" t="s">
        <v>4639</v>
      </c>
    </row>
    <row r="1659" spans="1:7" x14ac:dyDescent="0.25">
      <c r="A1659" s="154" t="s">
        <v>4472</v>
      </c>
      <c r="B1659" t="s">
        <v>541</v>
      </c>
      <c r="C1659" t="s">
        <v>540</v>
      </c>
      <c r="D1659" s="13">
        <v>4500</v>
      </c>
      <c r="E1659" s="31">
        <v>45182</v>
      </c>
      <c r="F1659" s="31">
        <v>45332</v>
      </c>
      <c r="G1659" t="s">
        <v>4471</v>
      </c>
    </row>
    <row r="1660" spans="1:7" x14ac:dyDescent="0.25">
      <c r="A1660" s="154" t="s">
        <v>3632</v>
      </c>
      <c r="B1660" t="s">
        <v>296</v>
      </c>
      <c r="C1660" t="s">
        <v>287</v>
      </c>
      <c r="D1660" s="13">
        <v>1250</v>
      </c>
      <c r="E1660" s="31">
        <v>45197</v>
      </c>
      <c r="F1660" s="31">
        <v>45332</v>
      </c>
      <c r="G1660" t="s">
        <v>3631</v>
      </c>
    </row>
    <row r="1661" spans="1:7" x14ac:dyDescent="0.25">
      <c r="A1661" s="154" t="s">
        <v>3628</v>
      </c>
      <c r="B1661" t="s">
        <v>296</v>
      </c>
      <c r="C1661" t="s">
        <v>287</v>
      </c>
      <c r="D1661" s="13">
        <v>1250</v>
      </c>
      <c r="E1661" s="31">
        <v>45197</v>
      </c>
      <c r="F1661" s="31">
        <v>45332</v>
      </c>
      <c r="G1661" t="s">
        <v>3627</v>
      </c>
    </row>
    <row r="1662" spans="1:7" x14ac:dyDescent="0.25">
      <c r="A1662" s="154" t="s">
        <v>5169</v>
      </c>
      <c r="B1662" t="s">
        <v>284</v>
      </c>
      <c r="C1662" t="s">
        <v>128</v>
      </c>
      <c r="D1662" s="13">
        <v>825</v>
      </c>
      <c r="E1662" s="31">
        <v>45197</v>
      </c>
      <c r="F1662" s="31">
        <v>45333</v>
      </c>
      <c r="G1662" t="s">
        <v>5168</v>
      </c>
    </row>
    <row r="1663" spans="1:7" x14ac:dyDescent="0.25">
      <c r="A1663" s="154" t="s">
        <v>5171</v>
      </c>
      <c r="B1663" t="s">
        <v>284</v>
      </c>
      <c r="C1663" t="s">
        <v>128</v>
      </c>
      <c r="D1663" s="13">
        <v>820</v>
      </c>
      <c r="E1663" s="31">
        <v>45197</v>
      </c>
      <c r="F1663" s="31">
        <v>45334</v>
      </c>
      <c r="G1663" t="s">
        <v>5170</v>
      </c>
    </row>
    <row r="1664" spans="1:7" x14ac:dyDescent="0.25">
      <c r="A1664" s="154" t="s">
        <v>3706</v>
      </c>
      <c r="B1664" t="s">
        <v>171</v>
      </c>
      <c r="C1664" t="s">
        <v>172</v>
      </c>
      <c r="D1664" s="13">
        <v>1500</v>
      </c>
      <c r="E1664" s="31">
        <v>45198</v>
      </c>
      <c r="F1664" s="31">
        <v>45334</v>
      </c>
      <c r="G1664" t="s">
        <v>3704</v>
      </c>
    </row>
    <row r="1665" spans="1:7" x14ac:dyDescent="0.25">
      <c r="A1665" s="154" t="s">
        <v>5264</v>
      </c>
      <c r="B1665" t="s">
        <v>284</v>
      </c>
      <c r="C1665" t="s">
        <v>128</v>
      </c>
      <c r="D1665" s="13">
        <v>815</v>
      </c>
      <c r="E1665" s="31">
        <v>45197</v>
      </c>
      <c r="F1665" s="31">
        <v>45335</v>
      </c>
      <c r="G1665" t="s">
        <v>5263</v>
      </c>
    </row>
    <row r="1666" spans="1:7" x14ac:dyDescent="0.25">
      <c r="A1666" s="154" t="s">
        <v>4236</v>
      </c>
      <c r="B1666" t="s">
        <v>541</v>
      </c>
      <c r="C1666" t="s">
        <v>540</v>
      </c>
      <c r="D1666" s="13">
        <v>4500</v>
      </c>
      <c r="E1666" s="31">
        <v>45182</v>
      </c>
      <c r="F1666" s="31">
        <v>45335</v>
      </c>
      <c r="G1666" t="s">
        <v>4235</v>
      </c>
    </row>
    <row r="1667" spans="1:7" x14ac:dyDescent="0.25">
      <c r="A1667" s="154" t="s">
        <v>5266</v>
      </c>
      <c r="B1667" t="s">
        <v>284</v>
      </c>
      <c r="C1667" t="s">
        <v>128</v>
      </c>
      <c r="D1667" s="13">
        <v>810</v>
      </c>
      <c r="E1667" s="31">
        <v>45197</v>
      </c>
      <c r="F1667" s="31">
        <v>45336</v>
      </c>
      <c r="G1667" t="s">
        <v>5265</v>
      </c>
    </row>
    <row r="1668" spans="1:7" x14ac:dyDescent="0.25">
      <c r="A1668" s="154" t="s">
        <v>3791</v>
      </c>
      <c r="B1668" t="s">
        <v>579</v>
      </c>
      <c r="C1668" t="s">
        <v>578</v>
      </c>
      <c r="D1668" s="13">
        <v>2585.0549999999998</v>
      </c>
      <c r="E1668" s="31">
        <v>45197</v>
      </c>
      <c r="F1668" s="31">
        <v>45336</v>
      </c>
      <c r="G1668" t="s">
        <v>3790</v>
      </c>
    </row>
    <row r="1669" spans="1:7" x14ac:dyDescent="0.25">
      <c r="A1669" s="154" t="s">
        <v>3688</v>
      </c>
      <c r="B1669" t="s">
        <v>171</v>
      </c>
      <c r="C1669" t="s">
        <v>172</v>
      </c>
      <c r="D1669" s="13">
        <v>2000</v>
      </c>
      <c r="E1669" s="31">
        <v>45198</v>
      </c>
      <c r="F1669" s="31">
        <v>45336</v>
      </c>
      <c r="G1669" t="s">
        <v>3680</v>
      </c>
    </row>
    <row r="1670" spans="1:7" x14ac:dyDescent="0.25">
      <c r="A1670" s="154" t="s">
        <v>6053</v>
      </c>
      <c r="B1670" t="s">
        <v>5186</v>
      </c>
      <c r="C1670" t="s">
        <v>5185</v>
      </c>
      <c r="D1670" s="13">
        <v>6163</v>
      </c>
      <c r="E1670" s="31">
        <v>45189</v>
      </c>
      <c r="F1670" s="31">
        <v>45337</v>
      </c>
      <c r="G1670" t="s">
        <v>6052</v>
      </c>
    </row>
    <row r="1671" spans="1:7" x14ac:dyDescent="0.25">
      <c r="A1671" s="154" t="s">
        <v>5720</v>
      </c>
      <c r="B1671" t="s">
        <v>5560</v>
      </c>
      <c r="C1671" t="s">
        <v>5559</v>
      </c>
      <c r="D1671" s="13">
        <v>27580.981</v>
      </c>
      <c r="E1671" s="31">
        <v>45199</v>
      </c>
      <c r="F1671" s="31">
        <v>45337</v>
      </c>
      <c r="G1671" t="s">
        <v>5716</v>
      </c>
    </row>
    <row r="1672" spans="1:7" x14ac:dyDescent="0.25">
      <c r="A1672" s="154" t="s">
        <v>4975</v>
      </c>
      <c r="B1672" t="s">
        <v>1038</v>
      </c>
      <c r="C1672" t="s">
        <v>1039</v>
      </c>
      <c r="D1672" s="13">
        <v>5580.0730000000003</v>
      </c>
      <c r="E1672" s="31">
        <v>45191</v>
      </c>
      <c r="F1672" s="31">
        <v>45337</v>
      </c>
      <c r="G1672" t="s">
        <v>4974</v>
      </c>
    </row>
    <row r="1673" spans="1:7" x14ac:dyDescent="0.25">
      <c r="A1673" s="154" t="s">
        <v>3823</v>
      </c>
      <c r="B1673" t="s">
        <v>302</v>
      </c>
      <c r="C1673" t="s">
        <v>301</v>
      </c>
      <c r="D1673" s="13">
        <v>1060.211</v>
      </c>
      <c r="E1673" s="31">
        <v>45197</v>
      </c>
      <c r="F1673" s="31">
        <v>45337</v>
      </c>
      <c r="G1673" t="s">
        <v>3717</v>
      </c>
    </row>
    <row r="1674" spans="1:7" x14ac:dyDescent="0.25">
      <c r="A1674" s="154" t="s">
        <v>3707</v>
      </c>
      <c r="B1674" t="s">
        <v>171</v>
      </c>
      <c r="C1674" t="s">
        <v>172</v>
      </c>
      <c r="D1674" s="13">
        <v>1500</v>
      </c>
      <c r="E1674" s="31">
        <v>45198</v>
      </c>
      <c r="F1674" s="31">
        <v>45337</v>
      </c>
      <c r="G1674" t="s">
        <v>3704</v>
      </c>
    </row>
    <row r="1675" spans="1:7" x14ac:dyDescent="0.25">
      <c r="A1675" s="154" t="s">
        <v>3665</v>
      </c>
      <c r="B1675" t="s">
        <v>432</v>
      </c>
      <c r="C1675" t="s">
        <v>431</v>
      </c>
      <c r="D1675" s="13">
        <v>4343.027</v>
      </c>
      <c r="E1675" s="31">
        <v>45195</v>
      </c>
      <c r="F1675" s="31">
        <v>45337</v>
      </c>
      <c r="G1675" t="s">
        <v>3664</v>
      </c>
    </row>
    <row r="1676" spans="1:7" x14ac:dyDescent="0.25">
      <c r="A1676" s="154" t="s">
        <v>4232</v>
      </c>
      <c r="B1676" t="s">
        <v>541</v>
      </c>
      <c r="C1676" t="s">
        <v>540</v>
      </c>
      <c r="D1676" s="13">
        <v>5023.5749999999998</v>
      </c>
      <c r="E1676" s="31">
        <v>45182</v>
      </c>
      <c r="F1676" s="31">
        <v>45339</v>
      </c>
      <c r="G1676" t="s">
        <v>4231</v>
      </c>
    </row>
    <row r="1677" spans="1:7" x14ac:dyDescent="0.25">
      <c r="A1677" s="154" t="s">
        <v>3753</v>
      </c>
      <c r="B1677" t="s">
        <v>171</v>
      </c>
      <c r="C1677" t="s">
        <v>172</v>
      </c>
      <c r="D1677" s="13">
        <v>1500</v>
      </c>
      <c r="E1677" s="31">
        <v>45198</v>
      </c>
      <c r="F1677" s="31">
        <v>45341</v>
      </c>
      <c r="G1677" t="s">
        <v>3709</v>
      </c>
    </row>
    <row r="1678" spans="1:7" x14ac:dyDescent="0.25">
      <c r="A1678" s="154" t="s">
        <v>3842</v>
      </c>
      <c r="B1678" t="s">
        <v>171</v>
      </c>
      <c r="C1678" t="s">
        <v>172</v>
      </c>
      <c r="D1678" s="13">
        <v>2000</v>
      </c>
      <c r="E1678" s="31">
        <v>45198</v>
      </c>
      <c r="F1678" s="31">
        <v>45342</v>
      </c>
      <c r="G1678" t="s">
        <v>3680</v>
      </c>
    </row>
    <row r="1679" spans="1:7" x14ac:dyDescent="0.25">
      <c r="A1679" s="154" t="s">
        <v>3824</v>
      </c>
      <c r="B1679" t="s">
        <v>302</v>
      </c>
      <c r="C1679" t="s">
        <v>301</v>
      </c>
      <c r="D1679" s="13">
        <v>1060.211</v>
      </c>
      <c r="E1679" s="31">
        <v>45197</v>
      </c>
      <c r="F1679" s="31">
        <v>45342</v>
      </c>
      <c r="G1679" t="s">
        <v>3717</v>
      </c>
    </row>
    <row r="1680" spans="1:7" x14ac:dyDescent="0.25">
      <c r="A1680" s="154" t="s">
        <v>3813</v>
      </c>
      <c r="B1680" t="s">
        <v>819</v>
      </c>
      <c r="C1680" t="s">
        <v>818</v>
      </c>
      <c r="D1680" s="13">
        <v>4000</v>
      </c>
      <c r="E1680" s="31">
        <v>45197</v>
      </c>
      <c r="F1680" s="31">
        <v>45342</v>
      </c>
      <c r="G1680" t="s">
        <v>3812</v>
      </c>
    </row>
    <row r="1681" spans="1:7" x14ac:dyDescent="0.25">
      <c r="A1681" s="154" t="s">
        <v>3795</v>
      </c>
      <c r="B1681" t="s">
        <v>579</v>
      </c>
      <c r="C1681" t="s">
        <v>578</v>
      </c>
      <c r="D1681" s="13">
        <v>2585.0549999999998</v>
      </c>
      <c r="E1681" s="31">
        <v>45197</v>
      </c>
      <c r="F1681" s="31">
        <v>45342</v>
      </c>
      <c r="G1681" t="s">
        <v>3794</v>
      </c>
    </row>
    <row r="1682" spans="1:7" x14ac:dyDescent="0.25">
      <c r="A1682" s="154" t="s">
        <v>3710</v>
      </c>
      <c r="B1682" t="s">
        <v>171</v>
      </c>
      <c r="C1682" t="s">
        <v>172</v>
      </c>
      <c r="D1682" s="13">
        <v>1500</v>
      </c>
      <c r="E1682" s="31">
        <v>45198</v>
      </c>
      <c r="F1682" s="31">
        <v>45344</v>
      </c>
      <c r="G1682" t="s">
        <v>3709</v>
      </c>
    </row>
    <row r="1683" spans="1:7" x14ac:dyDescent="0.25">
      <c r="A1683" s="154" t="s">
        <v>3681</v>
      </c>
      <c r="B1683" t="s">
        <v>171</v>
      </c>
      <c r="C1683" t="s">
        <v>172</v>
      </c>
      <c r="D1683" s="13">
        <v>2000</v>
      </c>
      <c r="E1683" s="31">
        <v>45198</v>
      </c>
      <c r="F1683" s="31">
        <v>45345</v>
      </c>
      <c r="G1683" t="s">
        <v>3680</v>
      </c>
    </row>
    <row r="1684" spans="1:7" x14ac:dyDescent="0.25">
      <c r="A1684" s="154" t="s">
        <v>3712</v>
      </c>
      <c r="B1684" t="s">
        <v>171</v>
      </c>
      <c r="C1684" t="s">
        <v>172</v>
      </c>
      <c r="D1684" s="13">
        <v>1500</v>
      </c>
      <c r="E1684" s="31">
        <v>45198</v>
      </c>
      <c r="F1684" s="31">
        <v>45348</v>
      </c>
      <c r="G1684" t="s">
        <v>3709</v>
      </c>
    </row>
    <row r="1685" spans="1:7" x14ac:dyDescent="0.25">
      <c r="A1685" s="154" t="s">
        <v>3793</v>
      </c>
      <c r="B1685" t="s">
        <v>579</v>
      </c>
      <c r="C1685" t="s">
        <v>578</v>
      </c>
      <c r="D1685" s="13">
        <v>2585.0549999999998</v>
      </c>
      <c r="E1685" s="31">
        <v>45197</v>
      </c>
      <c r="F1685" s="31">
        <v>45349</v>
      </c>
      <c r="G1685" t="s">
        <v>3792</v>
      </c>
    </row>
    <row r="1686" spans="1:7" x14ac:dyDescent="0.25">
      <c r="A1686" s="154" t="s">
        <v>3711</v>
      </c>
      <c r="B1686" t="s">
        <v>171</v>
      </c>
      <c r="C1686" t="s">
        <v>172</v>
      </c>
      <c r="D1686" s="13">
        <v>2000</v>
      </c>
      <c r="E1686" s="31">
        <v>45198</v>
      </c>
      <c r="F1686" s="31">
        <v>45349</v>
      </c>
      <c r="G1686" t="s">
        <v>3680</v>
      </c>
    </row>
    <row r="1687" spans="1:7" x14ac:dyDescent="0.25">
      <c r="A1687" s="154" t="s">
        <v>3692</v>
      </c>
      <c r="B1687" t="s">
        <v>138</v>
      </c>
      <c r="C1687" t="s">
        <v>139</v>
      </c>
      <c r="D1687" s="13">
        <v>22549.883000000002</v>
      </c>
      <c r="E1687" s="31">
        <v>45198</v>
      </c>
      <c r="F1687" s="31">
        <v>45349</v>
      </c>
      <c r="G1687" t="s">
        <v>3691</v>
      </c>
    </row>
    <row r="1688" spans="1:7" x14ac:dyDescent="0.25">
      <c r="A1688" s="154" t="s">
        <v>4683</v>
      </c>
      <c r="B1688" t="s">
        <v>4682</v>
      </c>
      <c r="C1688" t="s">
        <v>4681</v>
      </c>
      <c r="D1688" s="13">
        <v>3957.6550000000002</v>
      </c>
      <c r="E1688" s="31">
        <v>45205</v>
      </c>
      <c r="F1688" s="31">
        <v>45350</v>
      </c>
      <c r="G1688" t="s">
        <v>4680</v>
      </c>
    </row>
    <row r="1689" spans="1:7" x14ac:dyDescent="0.25">
      <c r="A1689" s="154" t="s">
        <v>3825</v>
      </c>
      <c r="B1689" t="s">
        <v>302</v>
      </c>
      <c r="C1689" t="s">
        <v>301</v>
      </c>
      <c r="D1689" s="13">
        <v>1060.211</v>
      </c>
      <c r="E1689" s="31">
        <v>45197</v>
      </c>
      <c r="F1689" s="31">
        <v>45350</v>
      </c>
      <c r="G1689" t="s">
        <v>3717</v>
      </c>
    </row>
    <row r="1690" spans="1:7" x14ac:dyDescent="0.25">
      <c r="A1690" s="154" t="s">
        <v>3797</v>
      </c>
      <c r="B1690" t="s">
        <v>579</v>
      </c>
      <c r="C1690" t="s">
        <v>578</v>
      </c>
      <c r="D1690" s="13">
        <v>2585.0549999999998</v>
      </c>
      <c r="E1690" s="31">
        <v>45197</v>
      </c>
      <c r="F1690" s="31">
        <v>45351</v>
      </c>
      <c r="G1690" t="s">
        <v>3796</v>
      </c>
    </row>
    <row r="1691" spans="1:7" x14ac:dyDescent="0.25">
      <c r="A1691" s="154" t="s">
        <v>3726</v>
      </c>
      <c r="B1691" t="s">
        <v>171</v>
      </c>
      <c r="C1691" t="s">
        <v>172</v>
      </c>
      <c r="D1691" s="13">
        <v>1500</v>
      </c>
      <c r="E1691" s="31">
        <v>45198</v>
      </c>
      <c r="F1691" s="31">
        <v>45351</v>
      </c>
      <c r="G1691" t="s">
        <v>3709</v>
      </c>
    </row>
    <row r="1692" spans="1:7" x14ac:dyDescent="0.25">
      <c r="A1692" s="154" t="s">
        <v>3807</v>
      </c>
      <c r="B1692" t="s">
        <v>579</v>
      </c>
      <c r="C1692" t="s">
        <v>578</v>
      </c>
      <c r="D1692" s="13">
        <v>2585.0549999999998</v>
      </c>
      <c r="E1692" s="31">
        <v>45197</v>
      </c>
      <c r="F1692" s="31">
        <v>45355</v>
      </c>
      <c r="G1692" t="s">
        <v>3806</v>
      </c>
    </row>
    <row r="1693" spans="1:7" x14ac:dyDescent="0.25">
      <c r="A1693" s="154" t="s">
        <v>3725</v>
      </c>
      <c r="B1693" t="s">
        <v>171</v>
      </c>
      <c r="C1693" t="s">
        <v>172</v>
      </c>
      <c r="D1693" s="13">
        <v>1500</v>
      </c>
      <c r="E1693" s="31">
        <v>45198</v>
      </c>
      <c r="F1693" s="31">
        <v>45355</v>
      </c>
      <c r="G1693" t="s">
        <v>3719</v>
      </c>
    </row>
    <row r="1694" spans="1:7" x14ac:dyDescent="0.25">
      <c r="A1694" s="154" t="s">
        <v>3987</v>
      </c>
      <c r="B1694" t="s">
        <v>171</v>
      </c>
      <c r="C1694" t="s">
        <v>172</v>
      </c>
      <c r="D1694" s="13">
        <v>1500</v>
      </c>
      <c r="E1694" s="31">
        <v>45198</v>
      </c>
      <c r="F1694" s="31">
        <v>45358</v>
      </c>
      <c r="G1694" t="s">
        <v>3719</v>
      </c>
    </row>
    <row r="1695" spans="1:7" x14ac:dyDescent="0.25">
      <c r="A1695" s="154" t="s">
        <v>3822</v>
      </c>
      <c r="B1695" t="s">
        <v>302</v>
      </c>
      <c r="C1695" t="s">
        <v>301</v>
      </c>
      <c r="D1695" s="13">
        <v>1060.211</v>
      </c>
      <c r="E1695" s="31">
        <v>45197</v>
      </c>
      <c r="F1695" s="31">
        <v>45361</v>
      </c>
      <c r="G1695" t="s">
        <v>3717</v>
      </c>
    </row>
    <row r="1696" spans="1:7" x14ac:dyDescent="0.25">
      <c r="A1696" s="154" t="s">
        <v>3774</v>
      </c>
      <c r="B1696" t="s">
        <v>819</v>
      </c>
      <c r="C1696" t="s">
        <v>818</v>
      </c>
      <c r="D1696" s="13">
        <v>4000</v>
      </c>
      <c r="E1696" s="31">
        <v>45197</v>
      </c>
      <c r="F1696" s="31">
        <v>45371</v>
      </c>
      <c r="G1696" t="s">
        <v>3773</v>
      </c>
    </row>
  </sheetData>
  <sortState xmlns:xlrd2="http://schemas.microsoft.com/office/spreadsheetml/2017/richdata2" ref="A2:G1696">
    <sortCondition ref="F2:F1696"/>
  </sortState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F4B37-BE8B-482D-ACCA-2B8E74172799}">
  <dimension ref="A1:M260"/>
  <sheetViews>
    <sheetView topLeftCell="A16" workbookViewId="0">
      <selection activeCell="Q34" sqref="Q34"/>
    </sheetView>
  </sheetViews>
  <sheetFormatPr baseColWidth="10" defaultRowHeight="15" x14ac:dyDescent="0.25"/>
  <cols>
    <col min="1" max="1" width="12.28515625" bestFit="1" customWidth="1"/>
    <col min="2" max="2" width="10.140625" bestFit="1" customWidth="1"/>
    <col min="3" max="3" width="12.28515625" bestFit="1" customWidth="1"/>
    <col min="4" max="4" width="9.28515625" bestFit="1" customWidth="1"/>
    <col min="5" max="5" width="33.5703125" bestFit="1" customWidth="1"/>
    <col min="6" max="6" width="3.85546875" bestFit="1" customWidth="1"/>
    <col min="7" max="7" width="4.140625" bestFit="1" customWidth="1"/>
    <col min="8" max="9" width="10.7109375" bestFit="1" customWidth="1"/>
    <col min="10" max="10" width="4.7109375" bestFit="1" customWidth="1"/>
    <col min="11" max="12" width="13.85546875" style="13" bestFit="1" customWidth="1"/>
    <col min="13" max="13" width="15.7109375" bestFit="1" customWidth="1"/>
  </cols>
  <sheetData>
    <row r="1" spans="1:13" x14ac:dyDescent="0.25">
      <c r="A1" s="154" t="s">
        <v>6272</v>
      </c>
      <c r="B1" s="154" t="s">
        <v>6271</v>
      </c>
      <c r="C1" t="s">
        <v>6270</v>
      </c>
      <c r="D1" t="s">
        <v>94</v>
      </c>
      <c r="E1" t="s">
        <v>95</v>
      </c>
      <c r="F1" t="s">
        <v>6269</v>
      </c>
      <c r="G1" t="s">
        <v>6268</v>
      </c>
      <c r="H1" t="s">
        <v>6267</v>
      </c>
      <c r="I1" t="s">
        <v>198</v>
      </c>
      <c r="J1" t="s">
        <v>6200</v>
      </c>
      <c r="K1" s="13" t="s">
        <v>11</v>
      </c>
      <c r="L1" s="13" t="s">
        <v>6266</v>
      </c>
      <c r="M1" s="154" t="s">
        <v>6265</v>
      </c>
    </row>
    <row r="2" spans="1:13" x14ac:dyDescent="0.25">
      <c r="A2" s="154" t="s">
        <v>7083</v>
      </c>
      <c r="B2" s="154" t="s">
        <v>6312</v>
      </c>
      <c r="C2" t="s">
        <v>6202</v>
      </c>
      <c r="D2" t="s">
        <v>6311</v>
      </c>
      <c r="E2" t="s">
        <v>6310</v>
      </c>
      <c r="F2" t="s">
        <v>4940</v>
      </c>
      <c r="G2" t="s">
        <v>218</v>
      </c>
      <c r="H2" s="31">
        <v>45194</v>
      </c>
      <c r="I2" s="31">
        <v>45199</v>
      </c>
      <c r="J2" t="s">
        <v>9</v>
      </c>
      <c r="K2" s="13">
        <v>22305.797999999999</v>
      </c>
      <c r="L2" s="13">
        <v>22305.797999999999</v>
      </c>
      <c r="M2" s="154" t="s">
        <v>7082</v>
      </c>
    </row>
    <row r="3" spans="1:13" x14ac:dyDescent="0.25">
      <c r="A3" s="154" t="s">
        <v>7081</v>
      </c>
      <c r="B3" s="154" t="s">
        <v>7080</v>
      </c>
      <c r="C3" t="s">
        <v>6202</v>
      </c>
      <c r="D3" t="s">
        <v>7079</v>
      </c>
      <c r="E3" t="s">
        <v>7078</v>
      </c>
      <c r="F3">
        <v>12</v>
      </c>
      <c r="G3" t="s">
        <v>218</v>
      </c>
      <c r="H3" s="31">
        <v>45184</v>
      </c>
      <c r="I3" s="31">
        <v>45227</v>
      </c>
      <c r="J3" t="s">
        <v>9</v>
      </c>
      <c r="K3" s="13">
        <v>595.851</v>
      </c>
      <c r="L3" s="13">
        <v>595.851</v>
      </c>
      <c r="M3" s="154" t="s">
        <v>7077</v>
      </c>
    </row>
    <row r="4" spans="1:13" x14ac:dyDescent="0.25">
      <c r="A4" s="154" t="s">
        <v>7076</v>
      </c>
      <c r="B4" s="154" t="s">
        <v>7075</v>
      </c>
      <c r="C4" t="s">
        <v>6202</v>
      </c>
      <c r="D4" t="s">
        <v>7074</v>
      </c>
      <c r="E4" t="s">
        <v>7073</v>
      </c>
      <c r="F4">
        <v>12</v>
      </c>
      <c r="G4" t="s">
        <v>218</v>
      </c>
      <c r="H4" s="31">
        <v>45184</v>
      </c>
      <c r="I4" s="31">
        <v>45227</v>
      </c>
      <c r="J4" t="s">
        <v>9</v>
      </c>
      <c r="K4" s="13">
        <v>1585.675</v>
      </c>
      <c r="L4" s="13">
        <v>1585.675</v>
      </c>
      <c r="M4" s="154" t="s">
        <v>7072</v>
      </c>
    </row>
    <row r="5" spans="1:13" x14ac:dyDescent="0.25">
      <c r="A5" s="154" t="s">
        <v>7071</v>
      </c>
      <c r="B5" s="154" t="s">
        <v>7070</v>
      </c>
      <c r="C5" t="s">
        <v>6202</v>
      </c>
      <c r="D5" t="s">
        <v>7069</v>
      </c>
      <c r="E5" t="s">
        <v>7068</v>
      </c>
      <c r="F5" t="s">
        <v>3111</v>
      </c>
      <c r="G5" t="s">
        <v>218</v>
      </c>
      <c r="H5" s="31">
        <v>45173</v>
      </c>
      <c r="I5" s="31">
        <v>45227</v>
      </c>
      <c r="J5" t="s">
        <v>9</v>
      </c>
      <c r="K5" s="13">
        <v>3287.3589999999999</v>
      </c>
      <c r="L5" s="13">
        <v>3287.3589999999999</v>
      </c>
      <c r="M5" s="154" t="s">
        <v>7067</v>
      </c>
    </row>
    <row r="6" spans="1:13" x14ac:dyDescent="0.25">
      <c r="A6" s="154" t="s">
        <v>7066</v>
      </c>
      <c r="B6" s="154" t="s">
        <v>7065</v>
      </c>
      <c r="C6" t="s">
        <v>6202</v>
      </c>
      <c r="D6" t="s">
        <v>6818</v>
      </c>
      <c r="E6" t="s">
        <v>6817</v>
      </c>
      <c r="F6">
        <v>12</v>
      </c>
      <c r="G6" t="s">
        <v>218</v>
      </c>
      <c r="H6" s="31">
        <v>45168</v>
      </c>
      <c r="I6" s="31">
        <v>45229</v>
      </c>
      <c r="J6" t="s">
        <v>9</v>
      </c>
      <c r="K6" s="13">
        <v>2385.0729999999999</v>
      </c>
      <c r="L6" s="13">
        <v>2385.0729999999999</v>
      </c>
      <c r="M6" s="154" t="s">
        <v>7064</v>
      </c>
    </row>
    <row r="7" spans="1:13" x14ac:dyDescent="0.25">
      <c r="A7" s="154" t="s">
        <v>7063</v>
      </c>
      <c r="B7" s="154" t="s">
        <v>7062</v>
      </c>
      <c r="C7" t="s">
        <v>6202</v>
      </c>
      <c r="D7" t="s">
        <v>7061</v>
      </c>
      <c r="E7" t="s">
        <v>7060</v>
      </c>
      <c r="F7">
        <v>12</v>
      </c>
      <c r="G7" t="s">
        <v>218</v>
      </c>
      <c r="H7" s="31">
        <v>45184</v>
      </c>
      <c r="I7" s="31">
        <v>45229</v>
      </c>
      <c r="J7" t="s">
        <v>9</v>
      </c>
      <c r="K7" s="13">
        <v>720.01700000000005</v>
      </c>
      <c r="L7" s="13">
        <v>720.01700000000005</v>
      </c>
      <c r="M7" s="154" t="s">
        <v>7059</v>
      </c>
    </row>
    <row r="8" spans="1:13" x14ac:dyDescent="0.25">
      <c r="A8" s="154" t="s">
        <v>7058</v>
      </c>
      <c r="B8" s="154" t="s">
        <v>7057</v>
      </c>
      <c r="C8" t="s">
        <v>6202</v>
      </c>
      <c r="D8" t="s">
        <v>7056</v>
      </c>
      <c r="E8" t="s">
        <v>7055</v>
      </c>
      <c r="F8">
        <v>12</v>
      </c>
      <c r="G8" t="s">
        <v>218</v>
      </c>
      <c r="H8" s="31">
        <v>45184</v>
      </c>
      <c r="I8" s="31">
        <v>45229</v>
      </c>
      <c r="J8" t="s">
        <v>9</v>
      </c>
      <c r="K8" s="13">
        <v>5161.6409999999996</v>
      </c>
      <c r="L8" s="13">
        <v>5161.6409999999996</v>
      </c>
      <c r="M8" s="154" t="s">
        <v>7054</v>
      </c>
    </row>
    <row r="9" spans="1:13" x14ac:dyDescent="0.25">
      <c r="A9" s="154" t="s">
        <v>7053</v>
      </c>
      <c r="B9" s="154" t="s">
        <v>7052</v>
      </c>
      <c r="C9" t="s">
        <v>6202</v>
      </c>
      <c r="D9" t="s">
        <v>7051</v>
      </c>
      <c r="E9" t="s">
        <v>7050</v>
      </c>
      <c r="F9">
        <v>12</v>
      </c>
      <c r="G9" t="s">
        <v>218</v>
      </c>
      <c r="H9" s="31">
        <v>45190</v>
      </c>
      <c r="I9" s="31">
        <v>45229</v>
      </c>
      <c r="J9" t="s">
        <v>9</v>
      </c>
      <c r="K9" s="13">
        <v>8516.9210000000003</v>
      </c>
      <c r="L9" s="13">
        <v>8516.9210000000003</v>
      </c>
      <c r="M9" s="154" t="s">
        <v>7049</v>
      </c>
    </row>
    <row r="10" spans="1:13" x14ac:dyDescent="0.25">
      <c r="A10" s="154" t="s">
        <v>7048</v>
      </c>
      <c r="B10" s="154" t="s">
        <v>7047</v>
      </c>
      <c r="C10" t="s">
        <v>6202</v>
      </c>
      <c r="D10" t="s">
        <v>7046</v>
      </c>
      <c r="E10" t="s">
        <v>7045</v>
      </c>
      <c r="F10">
        <v>12</v>
      </c>
      <c r="G10" t="s">
        <v>218</v>
      </c>
      <c r="H10" s="31">
        <v>45190</v>
      </c>
      <c r="I10" s="31">
        <v>45229</v>
      </c>
      <c r="J10" t="s">
        <v>9</v>
      </c>
      <c r="K10" s="13">
        <v>12942.832</v>
      </c>
      <c r="L10" s="13">
        <v>12942.832</v>
      </c>
      <c r="M10" s="154" t="s">
        <v>7044</v>
      </c>
    </row>
    <row r="11" spans="1:13" x14ac:dyDescent="0.25">
      <c r="A11" s="154" t="s">
        <v>7043</v>
      </c>
      <c r="B11" s="154" t="s">
        <v>6897</v>
      </c>
      <c r="C11" t="s">
        <v>6202</v>
      </c>
      <c r="D11" t="s">
        <v>6896</v>
      </c>
      <c r="E11" t="s">
        <v>6895</v>
      </c>
      <c r="F11" t="s">
        <v>4940</v>
      </c>
      <c r="G11" t="s">
        <v>218</v>
      </c>
      <c r="H11" s="31">
        <v>45184</v>
      </c>
      <c r="I11" s="31">
        <v>45229</v>
      </c>
      <c r="J11" t="s">
        <v>9</v>
      </c>
      <c r="K11" s="13">
        <v>2675.03</v>
      </c>
      <c r="L11" s="13">
        <v>2675.03</v>
      </c>
      <c r="M11" s="154" t="s">
        <v>7042</v>
      </c>
    </row>
    <row r="12" spans="1:13" x14ac:dyDescent="0.25">
      <c r="A12" s="154" t="s">
        <v>7041</v>
      </c>
      <c r="B12" s="154" t="s">
        <v>7040</v>
      </c>
      <c r="C12" t="s">
        <v>6202</v>
      </c>
      <c r="D12" t="s">
        <v>6749</v>
      </c>
      <c r="E12" t="s">
        <v>6748</v>
      </c>
      <c r="F12" t="s">
        <v>3111</v>
      </c>
      <c r="G12" t="s">
        <v>218</v>
      </c>
      <c r="H12" s="31">
        <v>45168</v>
      </c>
      <c r="I12" s="31">
        <v>45229</v>
      </c>
      <c r="J12" t="s">
        <v>9</v>
      </c>
      <c r="K12" s="13">
        <v>4148.7389999999996</v>
      </c>
      <c r="L12" s="13">
        <v>4148.7389999999996</v>
      </c>
      <c r="M12" s="154" t="s">
        <v>7039</v>
      </c>
    </row>
    <row r="13" spans="1:13" x14ac:dyDescent="0.25">
      <c r="A13" s="154" t="s">
        <v>7038</v>
      </c>
      <c r="B13" s="154" t="s">
        <v>7037</v>
      </c>
      <c r="C13" t="s">
        <v>6202</v>
      </c>
      <c r="D13" t="s">
        <v>7036</v>
      </c>
      <c r="E13" t="s">
        <v>7035</v>
      </c>
      <c r="F13">
        <v>12</v>
      </c>
      <c r="G13" t="s">
        <v>218</v>
      </c>
      <c r="H13" s="31">
        <v>45168</v>
      </c>
      <c r="I13" s="31">
        <v>45230</v>
      </c>
      <c r="J13" t="s">
        <v>9</v>
      </c>
      <c r="K13" s="13">
        <v>1623.607</v>
      </c>
      <c r="L13" s="13">
        <v>1623.607</v>
      </c>
      <c r="M13" s="154" t="s">
        <v>7034</v>
      </c>
    </row>
    <row r="14" spans="1:13" x14ac:dyDescent="0.25">
      <c r="A14" s="154" t="s">
        <v>7033</v>
      </c>
      <c r="B14" s="154" t="s">
        <v>7032</v>
      </c>
      <c r="C14" t="s">
        <v>6202</v>
      </c>
      <c r="D14" t="s">
        <v>6847</v>
      </c>
      <c r="E14" t="s">
        <v>6846</v>
      </c>
      <c r="F14">
        <v>12</v>
      </c>
      <c r="G14" t="s">
        <v>218</v>
      </c>
      <c r="H14" s="31">
        <v>45170</v>
      </c>
      <c r="I14" s="31">
        <v>45230</v>
      </c>
      <c r="J14" t="s">
        <v>9</v>
      </c>
      <c r="K14" s="13">
        <v>1699.001</v>
      </c>
      <c r="L14" s="13">
        <v>1699.001</v>
      </c>
      <c r="M14" s="154" t="s">
        <v>7031</v>
      </c>
    </row>
    <row r="15" spans="1:13" x14ac:dyDescent="0.25">
      <c r="A15" s="154" t="s">
        <v>7030</v>
      </c>
      <c r="B15" s="154" t="s">
        <v>7029</v>
      </c>
      <c r="C15" t="s">
        <v>6202</v>
      </c>
      <c r="D15" t="s">
        <v>7028</v>
      </c>
      <c r="E15" t="s">
        <v>7027</v>
      </c>
      <c r="F15">
        <v>12</v>
      </c>
      <c r="G15" t="s">
        <v>218</v>
      </c>
      <c r="H15" s="31">
        <v>45171</v>
      </c>
      <c r="I15" s="31">
        <v>45230</v>
      </c>
      <c r="J15" t="s">
        <v>9</v>
      </c>
      <c r="K15" s="13">
        <v>6634.4589999999998</v>
      </c>
      <c r="L15" s="13">
        <v>6634.4589999999998</v>
      </c>
      <c r="M15" s="154" t="s">
        <v>7026</v>
      </c>
    </row>
    <row r="16" spans="1:13" x14ac:dyDescent="0.25">
      <c r="A16" s="154" t="s">
        <v>7025</v>
      </c>
      <c r="B16" s="154" t="s">
        <v>7024</v>
      </c>
      <c r="C16" t="s">
        <v>6202</v>
      </c>
      <c r="D16" t="s">
        <v>7023</v>
      </c>
      <c r="E16" t="s">
        <v>7022</v>
      </c>
      <c r="F16">
        <v>12</v>
      </c>
      <c r="G16" t="s">
        <v>218</v>
      </c>
      <c r="H16" s="31">
        <v>45175</v>
      </c>
      <c r="I16" s="31">
        <v>45230</v>
      </c>
      <c r="J16" t="s">
        <v>9</v>
      </c>
      <c r="K16" s="13">
        <v>2027.1310000000001</v>
      </c>
      <c r="L16" s="13">
        <v>2027.1310000000001</v>
      </c>
      <c r="M16" s="154" t="s">
        <v>7021</v>
      </c>
    </row>
    <row r="17" spans="1:13" x14ac:dyDescent="0.25">
      <c r="A17" s="154" t="s">
        <v>7020</v>
      </c>
      <c r="B17" s="154" t="s">
        <v>7019</v>
      </c>
      <c r="C17" t="s">
        <v>6202</v>
      </c>
      <c r="D17" t="s">
        <v>6551</v>
      </c>
      <c r="E17" t="s">
        <v>6550</v>
      </c>
      <c r="F17">
        <v>12</v>
      </c>
      <c r="G17" t="s">
        <v>218</v>
      </c>
      <c r="H17" s="31">
        <v>45187</v>
      </c>
      <c r="I17" s="31">
        <v>45230</v>
      </c>
      <c r="J17" t="s">
        <v>9</v>
      </c>
      <c r="K17" s="13">
        <v>3000</v>
      </c>
      <c r="L17" s="13">
        <v>3000</v>
      </c>
      <c r="M17" s="154" t="s">
        <v>7018</v>
      </c>
    </row>
    <row r="18" spans="1:13" x14ac:dyDescent="0.25">
      <c r="A18" s="154" t="s">
        <v>7017</v>
      </c>
      <c r="B18" s="154" t="s">
        <v>7016</v>
      </c>
      <c r="C18" t="s">
        <v>6202</v>
      </c>
      <c r="D18" t="s">
        <v>6684</v>
      </c>
      <c r="E18" t="s">
        <v>6683</v>
      </c>
      <c r="F18" t="s">
        <v>4940</v>
      </c>
      <c r="G18" t="s">
        <v>218</v>
      </c>
      <c r="H18" s="31">
        <v>45159</v>
      </c>
      <c r="I18" s="31">
        <v>45230</v>
      </c>
      <c r="J18" t="s">
        <v>9</v>
      </c>
      <c r="K18" s="13">
        <v>4273.1639999999998</v>
      </c>
      <c r="L18" s="13">
        <v>4273.1639999999998</v>
      </c>
      <c r="M18" s="154" t="s">
        <v>7015</v>
      </c>
    </row>
    <row r="19" spans="1:13" x14ac:dyDescent="0.25">
      <c r="A19" s="154" t="s">
        <v>7014</v>
      </c>
      <c r="B19" s="154" t="s">
        <v>6450</v>
      </c>
      <c r="C19" t="s">
        <v>6202</v>
      </c>
      <c r="D19" t="s">
        <v>7013</v>
      </c>
      <c r="E19" t="s">
        <v>7012</v>
      </c>
      <c r="F19" t="s">
        <v>4940</v>
      </c>
      <c r="G19" t="s">
        <v>218</v>
      </c>
      <c r="H19" s="31">
        <v>45191</v>
      </c>
      <c r="I19" s="31">
        <v>45230</v>
      </c>
      <c r="J19" t="s">
        <v>9</v>
      </c>
      <c r="K19" s="13">
        <v>2154.8820000000001</v>
      </c>
      <c r="L19" s="13">
        <v>2154.8820000000001</v>
      </c>
      <c r="M19" s="154" t="s">
        <v>7011</v>
      </c>
    </row>
    <row r="20" spans="1:13" x14ac:dyDescent="0.25">
      <c r="A20" s="154" t="s">
        <v>7010</v>
      </c>
      <c r="B20" s="154" t="s">
        <v>7009</v>
      </c>
      <c r="C20" t="s">
        <v>6202</v>
      </c>
      <c r="D20" t="s">
        <v>6781</v>
      </c>
      <c r="E20" t="s">
        <v>6780</v>
      </c>
      <c r="F20" t="s">
        <v>4230</v>
      </c>
      <c r="G20" t="s">
        <v>218</v>
      </c>
      <c r="H20" s="31">
        <v>45164</v>
      </c>
      <c r="I20" s="31">
        <v>45230</v>
      </c>
      <c r="J20" t="s">
        <v>9</v>
      </c>
      <c r="K20" s="13">
        <v>2315.9899999999998</v>
      </c>
      <c r="L20" s="13">
        <v>2315.9899999999998</v>
      </c>
      <c r="M20" s="154" t="s">
        <v>7008</v>
      </c>
    </row>
    <row r="21" spans="1:13" x14ac:dyDescent="0.25">
      <c r="A21" s="154" t="s">
        <v>7007</v>
      </c>
      <c r="B21" s="154" t="s">
        <v>7006</v>
      </c>
      <c r="C21" t="s">
        <v>6202</v>
      </c>
      <c r="D21" t="s">
        <v>7005</v>
      </c>
      <c r="E21" t="s">
        <v>7004</v>
      </c>
      <c r="F21" t="s">
        <v>4230</v>
      </c>
      <c r="G21" t="s">
        <v>218</v>
      </c>
      <c r="H21" s="31">
        <v>45177</v>
      </c>
      <c r="I21" s="31">
        <v>45230</v>
      </c>
      <c r="J21" t="s">
        <v>9</v>
      </c>
      <c r="K21" s="13">
        <v>16838.773000000001</v>
      </c>
      <c r="L21" s="13">
        <v>16838.773000000001</v>
      </c>
      <c r="M21" s="154" t="s">
        <v>7003</v>
      </c>
    </row>
    <row r="22" spans="1:13" x14ac:dyDescent="0.25">
      <c r="A22" s="154" t="s">
        <v>7002</v>
      </c>
      <c r="B22" s="154" t="s">
        <v>7001</v>
      </c>
      <c r="C22" t="s">
        <v>6202</v>
      </c>
      <c r="D22" t="s">
        <v>6585</v>
      </c>
      <c r="E22" t="s">
        <v>6584</v>
      </c>
      <c r="F22" t="s">
        <v>3661</v>
      </c>
      <c r="G22" t="s">
        <v>218</v>
      </c>
      <c r="H22" s="31">
        <v>45166</v>
      </c>
      <c r="I22" s="31">
        <v>45230</v>
      </c>
      <c r="J22" t="s">
        <v>9</v>
      </c>
      <c r="K22" s="13">
        <v>3082.1129999999998</v>
      </c>
      <c r="L22" s="13">
        <v>3082.1129999999998</v>
      </c>
      <c r="M22" s="154" t="s">
        <v>7000</v>
      </c>
    </row>
    <row r="23" spans="1:13" x14ac:dyDescent="0.25">
      <c r="A23" s="154" t="s">
        <v>6999</v>
      </c>
      <c r="B23" s="154" t="s">
        <v>6998</v>
      </c>
      <c r="C23" t="s">
        <v>6202</v>
      </c>
      <c r="D23" t="s">
        <v>6997</v>
      </c>
      <c r="E23" t="s">
        <v>6996</v>
      </c>
      <c r="F23" t="s">
        <v>3661</v>
      </c>
      <c r="G23" t="s">
        <v>218</v>
      </c>
      <c r="H23" s="31">
        <v>45166</v>
      </c>
      <c r="I23" s="31">
        <v>45230</v>
      </c>
      <c r="J23" t="s">
        <v>9</v>
      </c>
      <c r="K23" s="13">
        <v>791.077</v>
      </c>
      <c r="L23" s="13">
        <v>791.077</v>
      </c>
      <c r="M23" s="154" t="s">
        <v>6995</v>
      </c>
    </row>
    <row r="24" spans="1:13" x14ac:dyDescent="0.25">
      <c r="A24" s="154" t="s">
        <v>6994</v>
      </c>
      <c r="B24" s="154" t="s">
        <v>6993</v>
      </c>
      <c r="C24" t="s">
        <v>6202</v>
      </c>
      <c r="D24" t="s">
        <v>1195</v>
      </c>
      <c r="E24" t="s">
        <v>1194</v>
      </c>
      <c r="F24" t="s">
        <v>3274</v>
      </c>
      <c r="G24" t="s">
        <v>218</v>
      </c>
      <c r="H24" s="31">
        <v>45164</v>
      </c>
      <c r="I24" s="31">
        <v>45230</v>
      </c>
      <c r="J24" t="s">
        <v>9</v>
      </c>
      <c r="K24" s="13">
        <v>3875.7559999999999</v>
      </c>
      <c r="L24" s="13">
        <v>3875.7559999999999</v>
      </c>
      <c r="M24" s="154" t="s">
        <v>6992</v>
      </c>
    </row>
    <row r="25" spans="1:13" x14ac:dyDescent="0.25">
      <c r="A25" s="154" t="s">
        <v>6991</v>
      </c>
      <c r="B25" s="154" t="s">
        <v>6990</v>
      </c>
      <c r="C25" t="s">
        <v>6202</v>
      </c>
      <c r="D25" t="s">
        <v>6989</v>
      </c>
      <c r="E25" t="s">
        <v>6988</v>
      </c>
      <c r="F25" t="s">
        <v>3111</v>
      </c>
      <c r="G25" t="s">
        <v>218</v>
      </c>
      <c r="H25" s="31">
        <v>45161</v>
      </c>
      <c r="I25" s="31">
        <v>45230</v>
      </c>
      <c r="J25" t="s">
        <v>9</v>
      </c>
      <c r="K25" s="13">
        <v>1847.8030000000001</v>
      </c>
      <c r="L25" s="13">
        <v>1847.8030000000001</v>
      </c>
      <c r="M25" s="154" t="s">
        <v>6987</v>
      </c>
    </row>
    <row r="26" spans="1:13" x14ac:dyDescent="0.25">
      <c r="A26" s="154" t="s">
        <v>6986</v>
      </c>
      <c r="B26" s="154" t="s">
        <v>6985</v>
      </c>
      <c r="C26" t="s">
        <v>6202</v>
      </c>
      <c r="D26" t="s">
        <v>6984</v>
      </c>
      <c r="E26" t="s">
        <v>6983</v>
      </c>
      <c r="F26" t="s">
        <v>3111</v>
      </c>
      <c r="G26" t="s">
        <v>218</v>
      </c>
      <c r="H26" s="31">
        <v>45161</v>
      </c>
      <c r="I26" s="31">
        <v>45230</v>
      </c>
      <c r="J26" t="s">
        <v>9</v>
      </c>
      <c r="K26" s="13">
        <v>4412.4840000000004</v>
      </c>
      <c r="L26" s="13">
        <v>4412.4840000000004</v>
      </c>
      <c r="M26" s="154" t="s">
        <v>6982</v>
      </c>
    </row>
    <row r="27" spans="1:13" x14ac:dyDescent="0.25">
      <c r="A27" s="154" t="s">
        <v>6981</v>
      </c>
      <c r="B27" s="154" t="s">
        <v>6881</v>
      </c>
      <c r="C27" t="s">
        <v>6202</v>
      </c>
      <c r="D27" t="s">
        <v>6880</v>
      </c>
      <c r="E27" t="s">
        <v>6879</v>
      </c>
      <c r="F27">
        <v>12</v>
      </c>
      <c r="G27" t="s">
        <v>218</v>
      </c>
      <c r="H27" s="31">
        <v>45182</v>
      </c>
      <c r="I27" s="31">
        <v>45231</v>
      </c>
      <c r="J27" t="s">
        <v>9</v>
      </c>
      <c r="K27" s="13">
        <v>1348.7449999999999</v>
      </c>
      <c r="L27" s="13">
        <v>1348.7449999999999</v>
      </c>
      <c r="M27" s="154" t="s">
        <v>6980</v>
      </c>
    </row>
    <row r="28" spans="1:13" x14ac:dyDescent="0.25">
      <c r="A28" s="154" t="s">
        <v>6979</v>
      </c>
      <c r="B28" s="154" t="s">
        <v>6931</v>
      </c>
      <c r="C28" t="s">
        <v>6202</v>
      </c>
      <c r="D28" t="s">
        <v>6664</v>
      </c>
      <c r="E28" t="s">
        <v>6663</v>
      </c>
      <c r="F28">
        <v>12</v>
      </c>
      <c r="G28" t="s">
        <v>218</v>
      </c>
      <c r="H28" s="31">
        <v>45168</v>
      </c>
      <c r="I28" s="31">
        <v>45232</v>
      </c>
      <c r="J28" t="s">
        <v>9</v>
      </c>
      <c r="K28" s="13">
        <v>649.74699999999996</v>
      </c>
      <c r="L28" s="13">
        <v>649.74699999999996</v>
      </c>
      <c r="M28" s="154" t="s">
        <v>6978</v>
      </c>
    </row>
    <row r="29" spans="1:13" x14ac:dyDescent="0.25">
      <c r="A29" s="154" t="s">
        <v>6977</v>
      </c>
      <c r="B29" s="154" t="s">
        <v>6961</v>
      </c>
      <c r="C29" t="s">
        <v>6202</v>
      </c>
      <c r="D29" t="s">
        <v>6960</v>
      </c>
      <c r="E29" t="s">
        <v>6959</v>
      </c>
      <c r="F29">
        <v>12</v>
      </c>
      <c r="G29" t="s">
        <v>218</v>
      </c>
      <c r="H29" s="31">
        <v>45168</v>
      </c>
      <c r="I29" s="31">
        <v>45232</v>
      </c>
      <c r="J29" t="s">
        <v>9</v>
      </c>
      <c r="K29" s="13">
        <v>4300</v>
      </c>
      <c r="L29" s="13">
        <v>4300</v>
      </c>
      <c r="M29" s="154" t="s">
        <v>6976</v>
      </c>
    </row>
    <row r="30" spans="1:13" x14ac:dyDescent="0.25">
      <c r="A30" s="154" t="s">
        <v>6975</v>
      </c>
      <c r="B30" s="154" t="s">
        <v>6974</v>
      </c>
      <c r="C30" t="s">
        <v>6202</v>
      </c>
      <c r="D30" t="s">
        <v>6973</v>
      </c>
      <c r="E30" t="s">
        <v>6972</v>
      </c>
      <c r="F30">
        <v>12</v>
      </c>
      <c r="G30" t="s">
        <v>218</v>
      </c>
      <c r="H30" s="31">
        <v>45166</v>
      </c>
      <c r="I30" s="31">
        <v>45233</v>
      </c>
      <c r="J30" t="s">
        <v>9</v>
      </c>
      <c r="K30" s="13">
        <v>14893.025</v>
      </c>
      <c r="L30" s="13">
        <v>14893.025</v>
      </c>
      <c r="M30" s="154" t="s">
        <v>6971</v>
      </c>
    </row>
    <row r="31" spans="1:13" x14ac:dyDescent="0.25">
      <c r="A31" s="154" t="s">
        <v>6970</v>
      </c>
      <c r="B31" s="154" t="s">
        <v>6931</v>
      </c>
      <c r="C31" t="s">
        <v>6202</v>
      </c>
      <c r="D31" t="s">
        <v>6664</v>
      </c>
      <c r="E31" t="s">
        <v>6663</v>
      </c>
      <c r="F31">
        <v>12</v>
      </c>
      <c r="G31" t="s">
        <v>218</v>
      </c>
      <c r="H31" s="31">
        <v>45168</v>
      </c>
      <c r="I31" s="31">
        <v>45234</v>
      </c>
      <c r="J31" t="s">
        <v>9</v>
      </c>
      <c r="K31" s="13">
        <v>649.74699999999996</v>
      </c>
      <c r="L31" s="13">
        <v>649.74699999999996</v>
      </c>
      <c r="M31" s="154" t="s">
        <v>6969</v>
      </c>
    </row>
    <row r="32" spans="1:13" x14ac:dyDescent="0.25">
      <c r="A32" s="154" t="s">
        <v>6968</v>
      </c>
      <c r="B32" s="154" t="s">
        <v>6881</v>
      </c>
      <c r="C32" t="s">
        <v>6202</v>
      </c>
      <c r="D32" t="s">
        <v>6880</v>
      </c>
      <c r="E32" t="s">
        <v>6879</v>
      </c>
      <c r="F32">
        <v>12</v>
      </c>
      <c r="G32" t="s">
        <v>218</v>
      </c>
      <c r="H32" s="31">
        <v>45182</v>
      </c>
      <c r="I32" s="31">
        <v>45236</v>
      </c>
      <c r="J32" t="s">
        <v>9</v>
      </c>
      <c r="K32" s="13">
        <v>1348.7449999999999</v>
      </c>
      <c r="L32" s="13">
        <v>1348.7449999999999</v>
      </c>
      <c r="M32" s="154" t="s">
        <v>6967</v>
      </c>
    </row>
    <row r="33" spans="1:13" x14ac:dyDescent="0.25">
      <c r="A33" s="154" t="s">
        <v>6966</v>
      </c>
      <c r="B33" s="154" t="s">
        <v>6931</v>
      </c>
      <c r="C33" t="s">
        <v>6202</v>
      </c>
      <c r="D33" t="s">
        <v>6664</v>
      </c>
      <c r="E33" t="s">
        <v>6663</v>
      </c>
      <c r="F33">
        <v>12</v>
      </c>
      <c r="G33" t="s">
        <v>218</v>
      </c>
      <c r="H33" s="31">
        <v>45168</v>
      </c>
      <c r="I33" s="31">
        <v>45238</v>
      </c>
      <c r="J33" t="s">
        <v>9</v>
      </c>
      <c r="K33" s="13">
        <v>649.74699999999996</v>
      </c>
      <c r="L33" s="13">
        <v>649.74699999999996</v>
      </c>
      <c r="M33" s="154" t="s">
        <v>6965</v>
      </c>
    </row>
    <row r="34" spans="1:13" x14ac:dyDescent="0.25">
      <c r="A34" s="154" t="s">
        <v>6964</v>
      </c>
      <c r="B34" s="154" t="s">
        <v>6931</v>
      </c>
      <c r="C34" t="s">
        <v>6202</v>
      </c>
      <c r="D34" t="s">
        <v>6664</v>
      </c>
      <c r="E34" t="s">
        <v>6663</v>
      </c>
      <c r="F34">
        <v>12</v>
      </c>
      <c r="G34" t="s">
        <v>218</v>
      </c>
      <c r="H34" s="31">
        <v>45168</v>
      </c>
      <c r="I34" s="31">
        <v>45240</v>
      </c>
      <c r="J34" t="s">
        <v>9</v>
      </c>
      <c r="K34" s="13">
        <v>649.74699999999996</v>
      </c>
      <c r="L34" s="13">
        <v>649.74699999999996</v>
      </c>
      <c r="M34" s="154" t="s">
        <v>6963</v>
      </c>
    </row>
    <row r="35" spans="1:13" x14ac:dyDescent="0.25">
      <c r="A35" s="154" t="s">
        <v>6962</v>
      </c>
      <c r="B35" s="154" t="s">
        <v>6961</v>
      </c>
      <c r="C35" t="s">
        <v>6202</v>
      </c>
      <c r="D35" t="s">
        <v>6960</v>
      </c>
      <c r="E35" t="s">
        <v>6959</v>
      </c>
      <c r="F35">
        <v>12</v>
      </c>
      <c r="G35" t="s">
        <v>218</v>
      </c>
      <c r="H35" s="31">
        <v>45168</v>
      </c>
      <c r="I35" s="31">
        <v>45240</v>
      </c>
      <c r="J35" t="s">
        <v>9</v>
      </c>
      <c r="K35" s="13">
        <v>4334.0879999999997</v>
      </c>
      <c r="L35" s="13">
        <v>4334.0879999999997</v>
      </c>
      <c r="M35" s="154" t="s">
        <v>6958</v>
      </c>
    </row>
    <row r="36" spans="1:13" x14ac:dyDescent="0.25">
      <c r="A36" s="154" t="s">
        <v>6957</v>
      </c>
      <c r="B36" s="154" t="s">
        <v>6956</v>
      </c>
      <c r="C36" t="s">
        <v>6202</v>
      </c>
      <c r="D36" t="s">
        <v>6955</v>
      </c>
      <c r="E36" t="s">
        <v>6954</v>
      </c>
      <c r="F36">
        <v>12</v>
      </c>
      <c r="G36" t="s">
        <v>218</v>
      </c>
      <c r="H36" s="31">
        <v>45189</v>
      </c>
      <c r="I36" s="31">
        <v>45240</v>
      </c>
      <c r="J36" t="s">
        <v>9</v>
      </c>
      <c r="K36" s="13">
        <v>5911.33</v>
      </c>
      <c r="L36" s="13">
        <v>5911.33</v>
      </c>
      <c r="M36" s="154" t="s">
        <v>6953</v>
      </c>
    </row>
    <row r="37" spans="1:13" x14ac:dyDescent="0.25">
      <c r="A37" s="154" t="s">
        <v>6952</v>
      </c>
      <c r="B37" s="154" t="s">
        <v>6951</v>
      </c>
      <c r="C37" t="s">
        <v>6202</v>
      </c>
      <c r="D37" t="s">
        <v>6692</v>
      </c>
      <c r="E37" t="s">
        <v>6691</v>
      </c>
      <c r="F37" t="s">
        <v>4940</v>
      </c>
      <c r="G37" t="s">
        <v>218</v>
      </c>
      <c r="H37" s="31">
        <v>45155</v>
      </c>
      <c r="I37" s="31">
        <v>45240</v>
      </c>
      <c r="J37" t="s">
        <v>9</v>
      </c>
      <c r="K37" s="13">
        <v>1000.207</v>
      </c>
      <c r="L37" s="13">
        <v>1000.207</v>
      </c>
      <c r="M37" s="154" t="s">
        <v>6950</v>
      </c>
    </row>
    <row r="38" spans="1:13" x14ac:dyDescent="0.25">
      <c r="A38" s="154" t="s">
        <v>6949</v>
      </c>
      <c r="B38" s="154" t="s">
        <v>6948</v>
      </c>
      <c r="C38" t="s">
        <v>6202</v>
      </c>
      <c r="D38" t="s">
        <v>6684</v>
      </c>
      <c r="E38" t="s">
        <v>6683</v>
      </c>
      <c r="F38" t="s">
        <v>4940</v>
      </c>
      <c r="G38" t="s">
        <v>218</v>
      </c>
      <c r="H38" s="31">
        <v>45156</v>
      </c>
      <c r="I38" s="31">
        <v>45240</v>
      </c>
      <c r="J38" t="s">
        <v>9</v>
      </c>
      <c r="K38" s="13">
        <v>4273.1639999999998</v>
      </c>
      <c r="L38" s="13">
        <v>4273.1639999999998</v>
      </c>
      <c r="M38" s="154" t="s">
        <v>6947</v>
      </c>
    </row>
    <row r="39" spans="1:13" x14ac:dyDescent="0.25">
      <c r="A39" s="154" t="s">
        <v>6946</v>
      </c>
      <c r="B39" s="154" t="s">
        <v>6913</v>
      </c>
      <c r="C39" t="s">
        <v>6202</v>
      </c>
      <c r="D39" t="s">
        <v>6593</v>
      </c>
      <c r="E39" t="s">
        <v>6592</v>
      </c>
      <c r="F39" t="s">
        <v>4940</v>
      </c>
      <c r="G39" t="s">
        <v>218</v>
      </c>
      <c r="H39" s="31">
        <v>45167</v>
      </c>
      <c r="I39" s="31">
        <v>45240</v>
      </c>
      <c r="J39" t="s">
        <v>9</v>
      </c>
      <c r="K39" s="13">
        <v>11983.25</v>
      </c>
      <c r="L39" s="13">
        <v>11983.25</v>
      </c>
      <c r="M39" s="154" t="s">
        <v>6945</v>
      </c>
    </row>
    <row r="40" spans="1:13" x14ac:dyDescent="0.25">
      <c r="A40" s="154" t="s">
        <v>6944</v>
      </c>
      <c r="B40" s="154" t="s">
        <v>6648</v>
      </c>
      <c r="C40" t="s">
        <v>6202</v>
      </c>
      <c r="D40" t="s">
        <v>1183</v>
      </c>
      <c r="E40" t="s">
        <v>1182</v>
      </c>
      <c r="F40" t="s">
        <v>4940</v>
      </c>
      <c r="G40" t="s">
        <v>218</v>
      </c>
      <c r="H40" s="31">
        <v>45170</v>
      </c>
      <c r="I40" s="31">
        <v>45240</v>
      </c>
      <c r="J40" t="s">
        <v>9</v>
      </c>
      <c r="K40" s="13">
        <v>3950</v>
      </c>
      <c r="L40" s="13">
        <v>3950</v>
      </c>
      <c r="M40" s="154" t="s">
        <v>6943</v>
      </c>
    </row>
    <row r="41" spans="1:13" x14ac:dyDescent="0.25">
      <c r="A41" s="154" t="s">
        <v>6942</v>
      </c>
      <c r="B41" s="154" t="s">
        <v>6897</v>
      </c>
      <c r="C41" t="s">
        <v>6202</v>
      </c>
      <c r="D41" t="s">
        <v>6896</v>
      </c>
      <c r="E41" t="s">
        <v>6895</v>
      </c>
      <c r="F41" t="s">
        <v>4940</v>
      </c>
      <c r="G41" t="s">
        <v>218</v>
      </c>
      <c r="H41" s="31">
        <v>45184</v>
      </c>
      <c r="I41" s="31">
        <v>45240</v>
      </c>
      <c r="J41" t="s">
        <v>9</v>
      </c>
      <c r="K41" s="13">
        <v>2650</v>
      </c>
      <c r="L41" s="13">
        <v>2650</v>
      </c>
      <c r="M41" s="154" t="s">
        <v>6941</v>
      </c>
    </row>
    <row r="42" spans="1:13" x14ac:dyDescent="0.25">
      <c r="A42" s="154" t="s">
        <v>6940</v>
      </c>
      <c r="B42" s="154" t="s">
        <v>6939</v>
      </c>
      <c r="C42" t="s">
        <v>6202</v>
      </c>
      <c r="D42" t="s">
        <v>1113</v>
      </c>
      <c r="E42" t="s">
        <v>1114</v>
      </c>
      <c r="F42">
        <v>12</v>
      </c>
      <c r="G42" t="s">
        <v>218</v>
      </c>
      <c r="H42" s="31">
        <v>45162</v>
      </c>
      <c r="I42" s="31">
        <v>45242</v>
      </c>
      <c r="J42" t="s">
        <v>9</v>
      </c>
      <c r="K42" s="13">
        <v>7976.1719999999996</v>
      </c>
      <c r="L42" s="13">
        <v>7976.1719999999996</v>
      </c>
      <c r="M42" s="154" t="s">
        <v>6938</v>
      </c>
    </row>
    <row r="43" spans="1:13" x14ac:dyDescent="0.25">
      <c r="A43" s="154" t="s">
        <v>6937</v>
      </c>
      <c r="B43" s="154" t="s">
        <v>6931</v>
      </c>
      <c r="C43" t="s">
        <v>6202</v>
      </c>
      <c r="D43" t="s">
        <v>6664</v>
      </c>
      <c r="E43" t="s">
        <v>6663</v>
      </c>
      <c r="F43">
        <v>12</v>
      </c>
      <c r="G43" t="s">
        <v>218</v>
      </c>
      <c r="H43" s="31">
        <v>45168</v>
      </c>
      <c r="I43" s="31">
        <v>45242</v>
      </c>
      <c r="J43" t="s">
        <v>9</v>
      </c>
      <c r="K43" s="13">
        <v>649.74699999999996</v>
      </c>
      <c r="L43" s="13">
        <v>649.74699999999996</v>
      </c>
      <c r="M43" s="154" t="s">
        <v>6936</v>
      </c>
    </row>
    <row r="44" spans="1:13" x14ac:dyDescent="0.25">
      <c r="A44" s="154" t="s">
        <v>6935</v>
      </c>
      <c r="B44" s="154" t="s">
        <v>6934</v>
      </c>
      <c r="C44" t="s">
        <v>6202</v>
      </c>
      <c r="D44" t="s">
        <v>849</v>
      </c>
      <c r="E44" t="s">
        <v>848</v>
      </c>
      <c r="F44">
        <v>12</v>
      </c>
      <c r="G44" t="s">
        <v>218</v>
      </c>
      <c r="H44" s="31">
        <v>45163</v>
      </c>
      <c r="I44" s="31">
        <v>45243</v>
      </c>
      <c r="J44" t="s">
        <v>9</v>
      </c>
      <c r="K44" s="13">
        <v>4000</v>
      </c>
      <c r="L44" s="13">
        <v>4000</v>
      </c>
      <c r="M44" s="154" t="s">
        <v>6933</v>
      </c>
    </row>
    <row r="45" spans="1:13" x14ac:dyDescent="0.25">
      <c r="A45" s="154" t="s">
        <v>6932</v>
      </c>
      <c r="B45" s="154" t="s">
        <v>6931</v>
      </c>
      <c r="C45" t="s">
        <v>6202</v>
      </c>
      <c r="D45" t="s">
        <v>6664</v>
      </c>
      <c r="E45" t="s">
        <v>6663</v>
      </c>
      <c r="F45">
        <v>12</v>
      </c>
      <c r="G45" t="s">
        <v>218</v>
      </c>
      <c r="H45" s="31">
        <v>45168</v>
      </c>
      <c r="I45" s="31">
        <v>45244</v>
      </c>
      <c r="J45" t="s">
        <v>9</v>
      </c>
      <c r="K45" s="13">
        <v>649.74699999999996</v>
      </c>
      <c r="L45" s="13">
        <v>649.74699999999996</v>
      </c>
      <c r="M45" s="154" t="s">
        <v>6930</v>
      </c>
    </row>
    <row r="46" spans="1:13" x14ac:dyDescent="0.25">
      <c r="A46" s="154" t="s">
        <v>6929</v>
      </c>
      <c r="B46" s="154" t="s">
        <v>6856</v>
      </c>
      <c r="C46" t="s">
        <v>6202</v>
      </c>
      <c r="D46" t="s">
        <v>6574</v>
      </c>
      <c r="E46" t="s">
        <v>6573</v>
      </c>
      <c r="F46">
        <v>12</v>
      </c>
      <c r="G46" t="s">
        <v>218</v>
      </c>
      <c r="H46" s="31">
        <v>45168</v>
      </c>
      <c r="I46" s="31">
        <v>45245</v>
      </c>
      <c r="J46" t="s">
        <v>9</v>
      </c>
      <c r="K46" s="13">
        <v>4000</v>
      </c>
      <c r="L46" s="13">
        <v>4000</v>
      </c>
      <c r="M46" s="154" t="s">
        <v>6928</v>
      </c>
    </row>
    <row r="47" spans="1:13" x14ac:dyDescent="0.25">
      <c r="A47" s="154" t="s">
        <v>6927</v>
      </c>
      <c r="B47" s="154" t="s">
        <v>6926</v>
      </c>
      <c r="C47" t="s">
        <v>6202</v>
      </c>
      <c r="D47" t="s">
        <v>6925</v>
      </c>
      <c r="E47" t="s">
        <v>6924</v>
      </c>
      <c r="F47">
        <v>12</v>
      </c>
      <c r="G47" t="s">
        <v>218</v>
      </c>
      <c r="H47" s="31">
        <v>45169</v>
      </c>
      <c r="I47" s="31">
        <v>45245</v>
      </c>
      <c r="J47" t="s">
        <v>9</v>
      </c>
      <c r="K47" s="13">
        <v>2561.5949999999998</v>
      </c>
      <c r="L47" s="13">
        <v>2561.5949999999998</v>
      </c>
      <c r="M47" s="154" t="s">
        <v>6923</v>
      </c>
    </row>
    <row r="48" spans="1:13" x14ac:dyDescent="0.25">
      <c r="A48" s="154" t="s">
        <v>6922</v>
      </c>
      <c r="B48" s="154" t="s">
        <v>6921</v>
      </c>
      <c r="C48" t="s">
        <v>6202</v>
      </c>
      <c r="D48" t="s">
        <v>6551</v>
      </c>
      <c r="E48" t="s">
        <v>6550</v>
      </c>
      <c r="F48">
        <v>12</v>
      </c>
      <c r="G48" t="s">
        <v>218</v>
      </c>
      <c r="H48" s="31">
        <v>45187</v>
      </c>
      <c r="I48" s="31">
        <v>45245</v>
      </c>
      <c r="J48" t="s">
        <v>9</v>
      </c>
      <c r="K48" s="13">
        <v>1943.4269999999999</v>
      </c>
      <c r="L48" s="13">
        <v>1943.4269999999999</v>
      </c>
      <c r="M48" s="154" t="s">
        <v>6920</v>
      </c>
    </row>
    <row r="49" spans="1:13" x14ac:dyDescent="0.25">
      <c r="A49" s="154" t="s">
        <v>6919</v>
      </c>
      <c r="B49" s="154" t="s">
        <v>6918</v>
      </c>
      <c r="C49" t="s">
        <v>6202</v>
      </c>
      <c r="D49" t="s">
        <v>6818</v>
      </c>
      <c r="E49" t="s">
        <v>6817</v>
      </c>
      <c r="F49">
        <v>12</v>
      </c>
      <c r="G49" t="s">
        <v>218</v>
      </c>
      <c r="H49" s="31">
        <v>45188</v>
      </c>
      <c r="I49" s="31">
        <v>45245</v>
      </c>
      <c r="J49" t="s">
        <v>9</v>
      </c>
      <c r="K49" s="13">
        <v>3000</v>
      </c>
      <c r="L49" s="13">
        <v>3000</v>
      </c>
      <c r="M49" s="154" t="s">
        <v>6917</v>
      </c>
    </row>
    <row r="50" spans="1:13" x14ac:dyDescent="0.25">
      <c r="A50" s="154" t="s">
        <v>6916</v>
      </c>
      <c r="B50" s="154" t="s">
        <v>6745</v>
      </c>
      <c r="C50" t="s">
        <v>6202</v>
      </c>
      <c r="D50" t="s">
        <v>1179</v>
      </c>
      <c r="E50" t="s">
        <v>1178</v>
      </c>
      <c r="F50" t="s">
        <v>4940</v>
      </c>
      <c r="G50" t="s">
        <v>218</v>
      </c>
      <c r="H50" s="31">
        <v>45166</v>
      </c>
      <c r="I50" s="31">
        <v>45245</v>
      </c>
      <c r="J50" t="s">
        <v>9</v>
      </c>
      <c r="K50" s="13">
        <v>2400</v>
      </c>
      <c r="L50" s="13">
        <v>2400</v>
      </c>
      <c r="M50" s="154" t="s">
        <v>6915</v>
      </c>
    </row>
    <row r="51" spans="1:13" x14ac:dyDescent="0.25">
      <c r="A51" s="154" t="s">
        <v>6914</v>
      </c>
      <c r="B51" s="154" t="s">
        <v>6913</v>
      </c>
      <c r="C51" t="s">
        <v>6202</v>
      </c>
      <c r="D51" t="s">
        <v>6593</v>
      </c>
      <c r="E51" t="s">
        <v>6592</v>
      </c>
      <c r="F51" t="s">
        <v>4940</v>
      </c>
      <c r="G51" t="s">
        <v>218</v>
      </c>
      <c r="H51" s="31">
        <v>45167</v>
      </c>
      <c r="I51" s="31">
        <v>45245</v>
      </c>
      <c r="J51" t="s">
        <v>9</v>
      </c>
      <c r="K51" s="13">
        <v>11983.25</v>
      </c>
      <c r="L51" s="13">
        <v>11983.25</v>
      </c>
      <c r="M51" s="154" t="s">
        <v>6912</v>
      </c>
    </row>
    <row r="52" spans="1:13" x14ac:dyDescent="0.25">
      <c r="A52" s="154" t="s">
        <v>6911</v>
      </c>
      <c r="B52" s="154" t="s">
        <v>6910</v>
      </c>
      <c r="C52" t="s">
        <v>6202</v>
      </c>
      <c r="D52" t="s">
        <v>6909</v>
      </c>
      <c r="E52" t="s">
        <v>6908</v>
      </c>
      <c r="F52" t="s">
        <v>3111</v>
      </c>
      <c r="G52" t="s">
        <v>218</v>
      </c>
      <c r="H52" s="31">
        <v>45183</v>
      </c>
      <c r="I52" s="31">
        <v>45245</v>
      </c>
      <c r="J52" t="s">
        <v>9</v>
      </c>
      <c r="K52" s="13">
        <v>1989.673</v>
      </c>
      <c r="L52" s="13">
        <v>1989.673</v>
      </c>
      <c r="M52" s="154" t="s">
        <v>6907</v>
      </c>
    </row>
    <row r="53" spans="1:13" x14ac:dyDescent="0.25">
      <c r="A53" s="154" t="s">
        <v>6906</v>
      </c>
      <c r="B53" s="154" t="s">
        <v>6881</v>
      </c>
      <c r="C53" t="s">
        <v>6202</v>
      </c>
      <c r="D53" t="s">
        <v>6880</v>
      </c>
      <c r="E53" t="s">
        <v>6879</v>
      </c>
      <c r="F53">
        <v>12</v>
      </c>
      <c r="G53" t="s">
        <v>218</v>
      </c>
      <c r="H53" s="31">
        <v>45182</v>
      </c>
      <c r="I53" s="31">
        <v>45247</v>
      </c>
      <c r="J53" t="s">
        <v>9</v>
      </c>
      <c r="K53" s="13">
        <v>1348.7460000000001</v>
      </c>
      <c r="L53" s="13">
        <v>1348.7460000000001</v>
      </c>
      <c r="M53" s="154" t="s">
        <v>6905</v>
      </c>
    </row>
    <row r="54" spans="1:13" x14ac:dyDescent="0.25">
      <c r="A54" s="154" t="s">
        <v>6904</v>
      </c>
      <c r="B54" s="154" t="s">
        <v>6903</v>
      </c>
      <c r="C54" t="s">
        <v>6202</v>
      </c>
      <c r="D54" t="s">
        <v>1185</v>
      </c>
      <c r="E54" t="s">
        <v>1184</v>
      </c>
      <c r="F54" t="s">
        <v>4230</v>
      </c>
      <c r="G54" t="s">
        <v>218</v>
      </c>
      <c r="H54" s="31">
        <v>45169</v>
      </c>
      <c r="I54" s="31">
        <v>45248</v>
      </c>
      <c r="J54" t="s">
        <v>9</v>
      </c>
      <c r="K54" s="13">
        <v>2500</v>
      </c>
      <c r="L54" s="13">
        <v>2500</v>
      </c>
      <c r="M54" s="154" t="s">
        <v>6902</v>
      </c>
    </row>
    <row r="55" spans="1:13" x14ac:dyDescent="0.25">
      <c r="A55" s="154" t="s">
        <v>6901</v>
      </c>
      <c r="B55" s="154" t="s">
        <v>6900</v>
      </c>
      <c r="C55" t="s">
        <v>6202</v>
      </c>
      <c r="D55" t="s">
        <v>6684</v>
      </c>
      <c r="E55" t="s">
        <v>6683</v>
      </c>
      <c r="F55" t="s">
        <v>4940</v>
      </c>
      <c r="G55" t="s">
        <v>218</v>
      </c>
      <c r="H55" s="31">
        <v>45156</v>
      </c>
      <c r="I55" s="31">
        <v>45250</v>
      </c>
      <c r="J55" t="s">
        <v>9</v>
      </c>
      <c r="K55" s="13">
        <v>4273.1639999999998</v>
      </c>
      <c r="L55" s="13">
        <v>4273.1639999999998</v>
      </c>
      <c r="M55" s="154" t="s">
        <v>6899</v>
      </c>
    </row>
    <row r="56" spans="1:13" x14ac:dyDescent="0.25">
      <c r="A56" s="154" t="s">
        <v>6898</v>
      </c>
      <c r="B56" s="154" t="s">
        <v>6897</v>
      </c>
      <c r="C56" t="s">
        <v>6202</v>
      </c>
      <c r="D56" t="s">
        <v>6896</v>
      </c>
      <c r="E56" t="s">
        <v>6895</v>
      </c>
      <c r="F56" t="s">
        <v>4940</v>
      </c>
      <c r="G56" t="s">
        <v>218</v>
      </c>
      <c r="H56" s="31">
        <v>45184</v>
      </c>
      <c r="I56" s="31">
        <v>45250</v>
      </c>
      <c r="J56" t="s">
        <v>9</v>
      </c>
      <c r="K56" s="13">
        <v>2650</v>
      </c>
      <c r="L56" s="13">
        <v>2650</v>
      </c>
      <c r="M56" s="154" t="s">
        <v>6894</v>
      </c>
    </row>
    <row r="57" spans="1:13" x14ac:dyDescent="0.25">
      <c r="A57" s="154" t="s">
        <v>6893</v>
      </c>
      <c r="B57" s="154" t="s">
        <v>6892</v>
      </c>
      <c r="C57" t="s">
        <v>6202</v>
      </c>
      <c r="D57" t="s">
        <v>717</v>
      </c>
      <c r="E57" t="s">
        <v>716</v>
      </c>
      <c r="F57" t="s">
        <v>4230</v>
      </c>
      <c r="G57" t="s">
        <v>218</v>
      </c>
      <c r="H57" s="31">
        <v>45166</v>
      </c>
      <c r="I57" s="31">
        <v>45250</v>
      </c>
      <c r="J57" t="s">
        <v>9</v>
      </c>
      <c r="K57" s="13">
        <v>2892.4920000000002</v>
      </c>
      <c r="L57" s="13">
        <v>2892.4920000000002</v>
      </c>
      <c r="M57" s="154" t="s">
        <v>6891</v>
      </c>
    </row>
    <row r="58" spans="1:13" x14ac:dyDescent="0.25">
      <c r="A58" s="154" t="s">
        <v>6890</v>
      </c>
      <c r="B58" s="154" t="s">
        <v>6889</v>
      </c>
      <c r="C58" t="s">
        <v>6202</v>
      </c>
      <c r="D58" t="s">
        <v>6585</v>
      </c>
      <c r="E58" t="s">
        <v>6584</v>
      </c>
      <c r="F58" t="s">
        <v>3661</v>
      </c>
      <c r="G58" t="s">
        <v>218</v>
      </c>
      <c r="H58" s="31">
        <v>45166</v>
      </c>
      <c r="I58" s="31">
        <v>45250</v>
      </c>
      <c r="J58" t="s">
        <v>9</v>
      </c>
      <c r="K58" s="13">
        <v>3500</v>
      </c>
      <c r="L58" s="13">
        <v>3500</v>
      </c>
      <c r="M58" s="154" t="s">
        <v>6888</v>
      </c>
    </row>
    <row r="59" spans="1:13" x14ac:dyDescent="0.25">
      <c r="A59" s="154" t="s">
        <v>6887</v>
      </c>
      <c r="B59" s="154" t="s">
        <v>6886</v>
      </c>
      <c r="C59" t="s">
        <v>6202</v>
      </c>
      <c r="D59" t="s">
        <v>6885</v>
      </c>
      <c r="E59" t="s">
        <v>6884</v>
      </c>
      <c r="F59">
        <v>12</v>
      </c>
      <c r="G59" t="s">
        <v>218</v>
      </c>
      <c r="H59" s="31">
        <v>45170</v>
      </c>
      <c r="I59" s="31">
        <v>45252</v>
      </c>
      <c r="J59" t="s">
        <v>9</v>
      </c>
      <c r="K59" s="13">
        <v>2765.7730000000001</v>
      </c>
      <c r="L59" s="13">
        <v>2765.7730000000001</v>
      </c>
      <c r="M59" s="154" t="s">
        <v>6883</v>
      </c>
    </row>
    <row r="60" spans="1:13" x14ac:dyDescent="0.25">
      <c r="A60" s="154" t="s">
        <v>6882</v>
      </c>
      <c r="B60" s="154" t="s">
        <v>6881</v>
      </c>
      <c r="C60" t="s">
        <v>6202</v>
      </c>
      <c r="D60" t="s">
        <v>6880</v>
      </c>
      <c r="E60" t="s">
        <v>6879</v>
      </c>
      <c r="F60">
        <v>12</v>
      </c>
      <c r="G60" t="s">
        <v>218</v>
      </c>
      <c r="H60" s="31">
        <v>45182</v>
      </c>
      <c r="I60" s="31">
        <v>45254</v>
      </c>
      <c r="J60" t="s">
        <v>9</v>
      </c>
      <c r="K60" s="13">
        <v>1348.7460000000001</v>
      </c>
      <c r="L60" s="13">
        <v>1348.7460000000001</v>
      </c>
      <c r="M60" s="154" t="s">
        <v>6878</v>
      </c>
    </row>
    <row r="61" spans="1:13" x14ac:dyDescent="0.25">
      <c r="A61" s="154" t="s">
        <v>6877</v>
      </c>
      <c r="B61" s="154" t="s">
        <v>6876</v>
      </c>
      <c r="C61" t="s">
        <v>6202</v>
      </c>
      <c r="D61" t="s">
        <v>6875</v>
      </c>
      <c r="E61" t="s">
        <v>6874</v>
      </c>
      <c r="F61">
        <v>12</v>
      </c>
      <c r="G61" t="s">
        <v>218</v>
      </c>
      <c r="H61" s="31">
        <v>45166</v>
      </c>
      <c r="I61" s="31">
        <v>45255</v>
      </c>
      <c r="J61" t="s">
        <v>9</v>
      </c>
      <c r="K61" s="13">
        <v>3164.1329999999998</v>
      </c>
      <c r="L61" s="13">
        <v>3164.1329999999998</v>
      </c>
      <c r="M61" s="154" t="s">
        <v>6873</v>
      </c>
    </row>
    <row r="62" spans="1:13" x14ac:dyDescent="0.25">
      <c r="A62" s="154" t="s">
        <v>6872</v>
      </c>
      <c r="B62" s="154" t="s">
        <v>6871</v>
      </c>
      <c r="C62" t="s">
        <v>6202</v>
      </c>
      <c r="D62" t="s">
        <v>6870</v>
      </c>
      <c r="E62" t="s">
        <v>6869</v>
      </c>
      <c r="F62">
        <v>12</v>
      </c>
      <c r="G62" t="s">
        <v>218</v>
      </c>
      <c r="H62" s="31">
        <v>45175</v>
      </c>
      <c r="I62" s="31">
        <v>45255</v>
      </c>
      <c r="J62" t="s">
        <v>9</v>
      </c>
      <c r="K62" s="13">
        <v>18091.165000000001</v>
      </c>
      <c r="L62" s="13">
        <v>18091.165000000001</v>
      </c>
      <c r="M62" s="154" t="s">
        <v>6868</v>
      </c>
    </row>
    <row r="63" spans="1:13" x14ac:dyDescent="0.25">
      <c r="A63" s="154" t="s">
        <v>6867</v>
      </c>
      <c r="B63" s="154" t="s">
        <v>6317</v>
      </c>
      <c r="C63" t="s">
        <v>6202</v>
      </c>
      <c r="D63" t="s">
        <v>6593</v>
      </c>
      <c r="E63" t="s">
        <v>6592</v>
      </c>
      <c r="F63" t="s">
        <v>4940</v>
      </c>
      <c r="G63" t="s">
        <v>218</v>
      </c>
      <c r="H63" s="31">
        <v>45167</v>
      </c>
      <c r="I63" s="31">
        <v>45255</v>
      </c>
      <c r="J63" t="s">
        <v>9</v>
      </c>
      <c r="K63" s="13">
        <v>11983.25</v>
      </c>
      <c r="L63" s="13">
        <v>11983.25</v>
      </c>
      <c r="M63" s="154" t="s">
        <v>6866</v>
      </c>
    </row>
    <row r="64" spans="1:13" x14ac:dyDescent="0.25">
      <c r="A64" s="154" t="s">
        <v>6865</v>
      </c>
      <c r="B64" s="154" t="s">
        <v>6864</v>
      </c>
      <c r="C64" t="s">
        <v>6202</v>
      </c>
      <c r="D64" t="s">
        <v>6585</v>
      </c>
      <c r="E64" t="s">
        <v>6584</v>
      </c>
      <c r="F64" t="s">
        <v>3661</v>
      </c>
      <c r="G64" t="s">
        <v>218</v>
      </c>
      <c r="H64" s="31">
        <v>45166</v>
      </c>
      <c r="I64" s="31">
        <v>45255</v>
      </c>
      <c r="J64" t="s">
        <v>9</v>
      </c>
      <c r="K64" s="13">
        <v>3500</v>
      </c>
      <c r="L64" s="13">
        <v>3500</v>
      </c>
      <c r="M64" s="154" t="s">
        <v>6863</v>
      </c>
    </row>
    <row r="65" spans="1:13" x14ac:dyDescent="0.25">
      <c r="A65" s="154" t="s">
        <v>6862</v>
      </c>
      <c r="B65" s="154" t="s">
        <v>6861</v>
      </c>
      <c r="C65" t="s">
        <v>6202</v>
      </c>
      <c r="D65" t="s">
        <v>6860</v>
      </c>
      <c r="E65" t="s">
        <v>6859</v>
      </c>
      <c r="F65" t="s">
        <v>4940</v>
      </c>
      <c r="G65" t="s">
        <v>218</v>
      </c>
      <c r="H65" s="31">
        <v>45174</v>
      </c>
      <c r="I65" s="31">
        <v>45257</v>
      </c>
      <c r="J65" t="s">
        <v>9</v>
      </c>
      <c r="K65" s="13">
        <v>2109</v>
      </c>
      <c r="L65" s="13">
        <v>2109</v>
      </c>
      <c r="M65" s="154" t="s">
        <v>6858</v>
      </c>
    </row>
    <row r="66" spans="1:13" x14ac:dyDescent="0.25">
      <c r="A66" s="154" t="s">
        <v>6857</v>
      </c>
      <c r="B66" s="154" t="s">
        <v>6856</v>
      </c>
      <c r="C66" t="s">
        <v>6202</v>
      </c>
      <c r="D66" t="s">
        <v>6574</v>
      </c>
      <c r="E66" t="s">
        <v>6573</v>
      </c>
      <c r="F66">
        <v>12</v>
      </c>
      <c r="G66" t="s">
        <v>218</v>
      </c>
      <c r="H66" s="31">
        <v>45168</v>
      </c>
      <c r="I66" s="31">
        <v>45260</v>
      </c>
      <c r="J66" t="s">
        <v>9</v>
      </c>
      <c r="K66" s="13">
        <v>3936.625</v>
      </c>
      <c r="L66" s="13">
        <v>3936.625</v>
      </c>
      <c r="M66" s="154" t="s">
        <v>6855</v>
      </c>
    </row>
    <row r="67" spans="1:13" x14ac:dyDescent="0.25">
      <c r="A67" s="154" t="s">
        <v>6854</v>
      </c>
      <c r="B67" s="154" t="s">
        <v>6853</v>
      </c>
      <c r="C67" t="s">
        <v>6202</v>
      </c>
      <c r="D67" t="s">
        <v>6852</v>
      </c>
      <c r="E67" t="s">
        <v>6851</v>
      </c>
      <c r="F67">
        <v>12</v>
      </c>
      <c r="G67" t="s">
        <v>218</v>
      </c>
      <c r="H67" s="31">
        <v>45169</v>
      </c>
      <c r="I67" s="31">
        <v>45260</v>
      </c>
      <c r="J67" t="s">
        <v>9</v>
      </c>
      <c r="K67" s="13">
        <v>1024.271</v>
      </c>
      <c r="L67" s="13">
        <v>1024.271</v>
      </c>
      <c r="M67" s="154" t="s">
        <v>6850</v>
      </c>
    </row>
    <row r="68" spans="1:13" x14ac:dyDescent="0.25">
      <c r="A68" s="154" t="s">
        <v>6849</v>
      </c>
      <c r="B68" s="154" t="s">
        <v>6848</v>
      </c>
      <c r="C68" t="s">
        <v>6202</v>
      </c>
      <c r="D68" t="s">
        <v>6847</v>
      </c>
      <c r="E68" t="s">
        <v>6846</v>
      </c>
      <c r="F68">
        <v>12</v>
      </c>
      <c r="G68" t="s">
        <v>218</v>
      </c>
      <c r="H68" s="31">
        <v>45181</v>
      </c>
      <c r="I68" s="31">
        <v>45260</v>
      </c>
      <c r="J68" t="s">
        <v>9</v>
      </c>
      <c r="K68" s="13">
        <v>634.25400000000002</v>
      </c>
      <c r="L68" s="13">
        <v>634.25400000000002</v>
      </c>
      <c r="M68" s="154" t="s">
        <v>6845</v>
      </c>
    </row>
    <row r="69" spans="1:13" x14ac:dyDescent="0.25">
      <c r="A69" s="154" t="s">
        <v>6844</v>
      </c>
      <c r="B69" s="154" t="s">
        <v>6843</v>
      </c>
      <c r="C69" t="s">
        <v>6202</v>
      </c>
      <c r="D69" t="s">
        <v>1159</v>
      </c>
      <c r="E69" t="s">
        <v>1160</v>
      </c>
      <c r="F69">
        <v>12</v>
      </c>
      <c r="G69" t="s">
        <v>218</v>
      </c>
      <c r="H69" s="31">
        <v>45181</v>
      </c>
      <c r="I69" s="31">
        <v>45260</v>
      </c>
      <c r="J69" t="s">
        <v>9</v>
      </c>
      <c r="K69" s="13">
        <v>3946.712</v>
      </c>
      <c r="L69" s="13">
        <v>3946.712</v>
      </c>
      <c r="M69" s="154" t="s">
        <v>6842</v>
      </c>
    </row>
    <row r="70" spans="1:13" x14ac:dyDescent="0.25">
      <c r="A70" s="154" t="s">
        <v>6841</v>
      </c>
      <c r="B70" s="154" t="s">
        <v>6840</v>
      </c>
      <c r="C70" t="s">
        <v>6202</v>
      </c>
      <c r="D70" t="s">
        <v>6839</v>
      </c>
      <c r="E70" t="s">
        <v>6838</v>
      </c>
      <c r="F70">
        <v>12</v>
      </c>
      <c r="G70" t="s">
        <v>218</v>
      </c>
      <c r="H70" s="31">
        <v>45181</v>
      </c>
      <c r="I70" s="31">
        <v>45260</v>
      </c>
      <c r="J70" t="s">
        <v>9</v>
      </c>
      <c r="K70" s="13">
        <v>2380.596</v>
      </c>
      <c r="L70" s="13">
        <v>2380.596</v>
      </c>
      <c r="M70" s="154" t="s">
        <v>6837</v>
      </c>
    </row>
    <row r="71" spans="1:13" x14ac:dyDescent="0.25">
      <c r="A71" s="154" t="s">
        <v>6836</v>
      </c>
      <c r="B71" s="154" t="s">
        <v>6835</v>
      </c>
      <c r="C71" t="s">
        <v>6202</v>
      </c>
      <c r="D71" t="s">
        <v>6551</v>
      </c>
      <c r="E71" t="s">
        <v>6550</v>
      </c>
      <c r="F71">
        <v>12</v>
      </c>
      <c r="G71" t="s">
        <v>218</v>
      </c>
      <c r="H71" s="31">
        <v>45187</v>
      </c>
      <c r="I71" s="31">
        <v>45260</v>
      </c>
      <c r="J71" t="s">
        <v>9</v>
      </c>
      <c r="K71" s="13">
        <v>3000</v>
      </c>
      <c r="L71" s="13">
        <v>3000</v>
      </c>
      <c r="M71" s="154" t="s">
        <v>6834</v>
      </c>
    </row>
    <row r="72" spans="1:13" x14ac:dyDescent="0.25">
      <c r="A72" s="154" t="s">
        <v>6833</v>
      </c>
      <c r="B72" s="154" t="s">
        <v>6832</v>
      </c>
      <c r="C72" t="s">
        <v>6202</v>
      </c>
      <c r="D72" t="s">
        <v>6831</v>
      </c>
      <c r="E72" t="s">
        <v>6830</v>
      </c>
      <c r="F72">
        <v>12</v>
      </c>
      <c r="G72" t="s">
        <v>218</v>
      </c>
      <c r="H72" s="31">
        <v>45188</v>
      </c>
      <c r="I72" s="31">
        <v>45260</v>
      </c>
      <c r="J72" t="s">
        <v>9</v>
      </c>
      <c r="K72" s="13">
        <v>3941.7629999999999</v>
      </c>
      <c r="L72" s="13">
        <v>3941.7629999999999</v>
      </c>
      <c r="M72" s="154" t="s">
        <v>6829</v>
      </c>
    </row>
    <row r="73" spans="1:13" x14ac:dyDescent="0.25">
      <c r="A73" s="154" t="s">
        <v>6828</v>
      </c>
      <c r="B73" s="154" t="s">
        <v>6827</v>
      </c>
      <c r="C73" t="s">
        <v>6202</v>
      </c>
      <c r="D73" t="s">
        <v>6826</v>
      </c>
      <c r="E73" t="s">
        <v>6825</v>
      </c>
      <c r="F73">
        <v>12</v>
      </c>
      <c r="G73" t="s">
        <v>218</v>
      </c>
      <c r="H73" s="31">
        <v>45188</v>
      </c>
      <c r="I73" s="31">
        <v>45260</v>
      </c>
      <c r="J73" t="s">
        <v>9</v>
      </c>
      <c r="K73" s="13">
        <v>3848.34</v>
      </c>
      <c r="L73" s="13">
        <v>3848.34</v>
      </c>
      <c r="M73" s="154" t="s">
        <v>6824</v>
      </c>
    </row>
    <row r="74" spans="1:13" x14ac:dyDescent="0.25">
      <c r="A74" s="154" t="s">
        <v>6823</v>
      </c>
      <c r="B74" s="154" t="s">
        <v>6822</v>
      </c>
      <c r="C74" t="s">
        <v>6202</v>
      </c>
      <c r="D74" t="s">
        <v>1113</v>
      </c>
      <c r="E74" t="s">
        <v>1114</v>
      </c>
      <c r="F74">
        <v>12</v>
      </c>
      <c r="G74" t="s">
        <v>218</v>
      </c>
      <c r="H74" s="31">
        <v>45188</v>
      </c>
      <c r="I74" s="31">
        <v>45260</v>
      </c>
      <c r="J74" t="s">
        <v>9</v>
      </c>
      <c r="K74" s="13">
        <v>8398.66</v>
      </c>
      <c r="L74" s="13">
        <v>8398.66</v>
      </c>
      <c r="M74" s="154" t="s">
        <v>6821</v>
      </c>
    </row>
    <row r="75" spans="1:13" x14ac:dyDescent="0.25">
      <c r="A75" s="154" t="s">
        <v>6820</v>
      </c>
      <c r="B75" s="154" t="s">
        <v>6819</v>
      </c>
      <c r="C75" t="s">
        <v>6202</v>
      </c>
      <c r="D75" t="s">
        <v>6818</v>
      </c>
      <c r="E75" t="s">
        <v>6817</v>
      </c>
      <c r="F75">
        <v>12</v>
      </c>
      <c r="G75" t="s">
        <v>218</v>
      </c>
      <c r="H75" s="31">
        <v>45188</v>
      </c>
      <c r="I75" s="31">
        <v>45260</v>
      </c>
      <c r="J75" t="s">
        <v>9</v>
      </c>
      <c r="K75" s="13">
        <v>2908.4180000000001</v>
      </c>
      <c r="L75" s="13">
        <v>2908.4180000000001</v>
      </c>
      <c r="M75" s="154" t="s">
        <v>6816</v>
      </c>
    </row>
    <row r="76" spans="1:13" x14ac:dyDescent="0.25">
      <c r="A76" s="154" t="s">
        <v>6815</v>
      </c>
      <c r="B76" s="154" t="s">
        <v>6814</v>
      </c>
      <c r="C76" t="s">
        <v>6202</v>
      </c>
      <c r="D76" t="s">
        <v>6569</v>
      </c>
      <c r="E76" t="s">
        <v>6568</v>
      </c>
      <c r="F76">
        <v>12</v>
      </c>
      <c r="G76" t="s">
        <v>218</v>
      </c>
      <c r="H76" s="31">
        <v>45189</v>
      </c>
      <c r="I76" s="31">
        <v>45260</v>
      </c>
      <c r="J76" t="s">
        <v>9</v>
      </c>
      <c r="K76" s="13">
        <v>4000</v>
      </c>
      <c r="L76" s="13">
        <v>4000</v>
      </c>
      <c r="M76" s="154" t="s">
        <v>6813</v>
      </c>
    </row>
    <row r="77" spans="1:13" x14ac:dyDescent="0.25">
      <c r="A77" s="154" t="s">
        <v>6812</v>
      </c>
      <c r="B77" s="154" t="s">
        <v>6811</v>
      </c>
      <c r="C77" t="s">
        <v>6202</v>
      </c>
      <c r="D77" t="s">
        <v>6810</v>
      </c>
      <c r="E77" t="s">
        <v>6809</v>
      </c>
      <c r="F77">
        <v>12</v>
      </c>
      <c r="G77" t="s">
        <v>218</v>
      </c>
      <c r="H77" s="31">
        <v>45195</v>
      </c>
      <c r="I77" s="31">
        <v>45260</v>
      </c>
      <c r="J77" t="s">
        <v>9</v>
      </c>
      <c r="K77" s="13">
        <v>2408.9090000000001</v>
      </c>
      <c r="L77" s="13">
        <v>2408.9090000000001</v>
      </c>
      <c r="M77" s="154" t="s">
        <v>6808</v>
      </c>
    </row>
    <row r="78" spans="1:13" x14ac:dyDescent="0.25">
      <c r="A78" s="154" t="s">
        <v>6807</v>
      </c>
      <c r="B78" s="154" t="s">
        <v>6804</v>
      </c>
      <c r="C78" t="s">
        <v>6202</v>
      </c>
      <c r="D78" t="s">
        <v>6530</v>
      </c>
      <c r="E78" t="s">
        <v>6529</v>
      </c>
      <c r="F78" t="s">
        <v>4940</v>
      </c>
      <c r="G78" t="s">
        <v>218</v>
      </c>
      <c r="H78" s="31">
        <v>45156</v>
      </c>
      <c r="I78" s="31">
        <v>45260</v>
      </c>
      <c r="J78" t="s">
        <v>9</v>
      </c>
      <c r="K78" s="13">
        <v>4112.3540000000003</v>
      </c>
      <c r="L78" s="13">
        <v>4112.3540000000003</v>
      </c>
      <c r="M78" s="154" t="s">
        <v>6806</v>
      </c>
    </row>
    <row r="79" spans="1:13" x14ac:dyDescent="0.25">
      <c r="A79" s="154" t="s">
        <v>6805</v>
      </c>
      <c r="B79" s="154" t="s">
        <v>6804</v>
      </c>
      <c r="C79" t="s">
        <v>6202</v>
      </c>
      <c r="D79" t="s">
        <v>6517</v>
      </c>
      <c r="E79" t="s">
        <v>6516</v>
      </c>
      <c r="F79" t="s">
        <v>4940</v>
      </c>
      <c r="G79" t="s">
        <v>218</v>
      </c>
      <c r="H79" s="31">
        <v>45156</v>
      </c>
      <c r="I79" s="31">
        <v>45260</v>
      </c>
      <c r="J79" t="s">
        <v>9</v>
      </c>
      <c r="K79" s="13">
        <v>9087.8459999999995</v>
      </c>
      <c r="L79" s="13">
        <v>9087.8459999999995</v>
      </c>
      <c r="M79" s="154" t="s">
        <v>6803</v>
      </c>
    </row>
    <row r="80" spans="1:13" x14ac:dyDescent="0.25">
      <c r="A80" s="154" t="s">
        <v>6802</v>
      </c>
      <c r="B80" s="154" t="s">
        <v>6727</v>
      </c>
      <c r="C80" t="s">
        <v>6202</v>
      </c>
      <c r="D80" t="s">
        <v>6522</v>
      </c>
      <c r="E80" t="s">
        <v>6521</v>
      </c>
      <c r="F80" t="s">
        <v>4940</v>
      </c>
      <c r="G80" t="s">
        <v>218</v>
      </c>
      <c r="H80" s="31">
        <v>45160</v>
      </c>
      <c r="I80" s="31">
        <v>45260</v>
      </c>
      <c r="J80" t="s">
        <v>9</v>
      </c>
      <c r="K80" s="13">
        <v>1029.5309999999999</v>
      </c>
      <c r="L80" s="13">
        <v>1029.5309999999999</v>
      </c>
      <c r="M80" s="154" t="s">
        <v>6801</v>
      </c>
    </row>
    <row r="81" spans="1:13" x14ac:dyDescent="0.25">
      <c r="A81" s="154" t="s">
        <v>6800</v>
      </c>
      <c r="B81" s="154" t="s">
        <v>6727</v>
      </c>
      <c r="C81" t="s">
        <v>6202</v>
      </c>
      <c r="D81" t="s">
        <v>6449</v>
      </c>
      <c r="E81" t="s">
        <v>6448</v>
      </c>
      <c r="F81" t="s">
        <v>4940</v>
      </c>
      <c r="G81" t="s">
        <v>218</v>
      </c>
      <c r="H81" s="31">
        <v>45160</v>
      </c>
      <c r="I81" s="31">
        <v>45260</v>
      </c>
      <c r="J81" t="s">
        <v>9</v>
      </c>
      <c r="K81" s="13">
        <v>1130</v>
      </c>
      <c r="L81" s="13">
        <v>1130</v>
      </c>
      <c r="M81" s="154" t="s">
        <v>6799</v>
      </c>
    </row>
    <row r="82" spans="1:13" x14ac:dyDescent="0.25">
      <c r="A82" s="154" t="s">
        <v>6798</v>
      </c>
      <c r="B82" s="154" t="s">
        <v>6695</v>
      </c>
      <c r="C82" t="s">
        <v>6202</v>
      </c>
      <c r="D82" t="s">
        <v>6510</v>
      </c>
      <c r="E82" t="s">
        <v>6509</v>
      </c>
      <c r="F82" t="s">
        <v>4940</v>
      </c>
      <c r="G82" t="s">
        <v>218</v>
      </c>
      <c r="H82" s="31">
        <v>45162</v>
      </c>
      <c r="I82" s="31">
        <v>45260</v>
      </c>
      <c r="J82" t="s">
        <v>9</v>
      </c>
      <c r="K82" s="13">
        <v>1297.6890000000001</v>
      </c>
      <c r="L82" s="13">
        <v>1297.6890000000001</v>
      </c>
      <c r="M82" s="154" t="s">
        <v>6797</v>
      </c>
    </row>
    <row r="83" spans="1:13" x14ac:dyDescent="0.25">
      <c r="A83" s="154" t="s">
        <v>6796</v>
      </c>
      <c r="B83" s="154" t="s">
        <v>6317</v>
      </c>
      <c r="C83" t="s">
        <v>6202</v>
      </c>
      <c r="D83" t="s">
        <v>6593</v>
      </c>
      <c r="E83" t="s">
        <v>6592</v>
      </c>
      <c r="F83" t="s">
        <v>4940</v>
      </c>
      <c r="G83" t="s">
        <v>218</v>
      </c>
      <c r="H83" s="31">
        <v>45167</v>
      </c>
      <c r="I83" s="31">
        <v>45260</v>
      </c>
      <c r="J83" t="s">
        <v>9</v>
      </c>
      <c r="K83" s="13">
        <v>11983.348</v>
      </c>
      <c r="L83" s="13">
        <v>11983.348</v>
      </c>
      <c r="M83" s="154" t="s">
        <v>6795</v>
      </c>
    </row>
    <row r="84" spans="1:13" x14ac:dyDescent="0.25">
      <c r="A84" s="154" t="s">
        <v>6794</v>
      </c>
      <c r="B84" s="154" t="s">
        <v>6317</v>
      </c>
      <c r="C84" t="s">
        <v>6202</v>
      </c>
      <c r="D84" t="s">
        <v>6793</v>
      </c>
      <c r="E84" t="s">
        <v>6792</v>
      </c>
      <c r="F84" t="s">
        <v>4940</v>
      </c>
      <c r="G84" t="s">
        <v>218</v>
      </c>
      <c r="H84" s="31">
        <v>45167</v>
      </c>
      <c r="I84" s="31">
        <v>45260</v>
      </c>
      <c r="J84" t="s">
        <v>9</v>
      </c>
      <c r="K84" s="13">
        <v>2227.4050000000002</v>
      </c>
      <c r="L84" s="13">
        <v>2227.4050000000002</v>
      </c>
      <c r="M84" s="154" t="s">
        <v>6791</v>
      </c>
    </row>
    <row r="85" spans="1:13" x14ac:dyDescent="0.25">
      <c r="A85" s="154" t="s">
        <v>6790</v>
      </c>
      <c r="B85" s="154" t="s">
        <v>6648</v>
      </c>
      <c r="C85" t="s">
        <v>6202</v>
      </c>
      <c r="D85" t="s">
        <v>6692</v>
      </c>
      <c r="E85" t="s">
        <v>6691</v>
      </c>
      <c r="F85" t="s">
        <v>4940</v>
      </c>
      <c r="G85" t="s">
        <v>218</v>
      </c>
      <c r="H85" s="31">
        <v>45170</v>
      </c>
      <c r="I85" s="31">
        <v>45260</v>
      </c>
      <c r="J85" t="s">
        <v>9</v>
      </c>
      <c r="K85" s="13">
        <v>2033.2360000000001</v>
      </c>
      <c r="L85" s="13">
        <v>2033.2360000000001</v>
      </c>
      <c r="M85" s="154" t="s">
        <v>6789</v>
      </c>
    </row>
    <row r="86" spans="1:13" x14ac:dyDescent="0.25">
      <c r="A86" s="154" t="s">
        <v>6788</v>
      </c>
      <c r="B86" s="154" t="s">
        <v>6518</v>
      </c>
      <c r="C86" t="s">
        <v>6202</v>
      </c>
      <c r="D86" t="s">
        <v>6684</v>
      </c>
      <c r="E86" t="s">
        <v>6683</v>
      </c>
      <c r="F86" t="s">
        <v>4940</v>
      </c>
      <c r="G86" t="s">
        <v>218</v>
      </c>
      <c r="H86" s="31">
        <v>45190</v>
      </c>
      <c r="I86" s="31">
        <v>45260</v>
      </c>
      <c r="J86" t="s">
        <v>9</v>
      </c>
      <c r="K86" s="13">
        <v>4885.3069999999998</v>
      </c>
      <c r="L86" s="13">
        <v>4885.3069999999998</v>
      </c>
      <c r="M86" s="154" t="s">
        <v>6787</v>
      </c>
    </row>
    <row r="87" spans="1:13" x14ac:dyDescent="0.25">
      <c r="A87" s="154" t="s">
        <v>6786</v>
      </c>
      <c r="B87" s="154" t="s">
        <v>6785</v>
      </c>
      <c r="C87" t="s">
        <v>6202</v>
      </c>
      <c r="D87" t="s">
        <v>717</v>
      </c>
      <c r="E87" t="s">
        <v>716</v>
      </c>
      <c r="F87" t="s">
        <v>4230</v>
      </c>
      <c r="G87" t="s">
        <v>218</v>
      </c>
      <c r="H87" s="31">
        <v>45166</v>
      </c>
      <c r="I87" s="31">
        <v>45260</v>
      </c>
      <c r="J87" t="s">
        <v>9</v>
      </c>
      <c r="K87" s="13">
        <v>5000</v>
      </c>
      <c r="L87" s="13">
        <v>5000</v>
      </c>
      <c r="M87" s="154" t="s">
        <v>6784</v>
      </c>
    </row>
    <row r="88" spans="1:13" x14ac:dyDescent="0.25">
      <c r="A88" s="154" t="s">
        <v>6783</v>
      </c>
      <c r="B88" s="154" t="s">
        <v>6782</v>
      </c>
      <c r="C88" t="s">
        <v>6202</v>
      </c>
      <c r="D88" t="s">
        <v>6781</v>
      </c>
      <c r="E88" t="s">
        <v>6780</v>
      </c>
      <c r="F88" t="s">
        <v>4230</v>
      </c>
      <c r="G88" t="s">
        <v>218</v>
      </c>
      <c r="H88" s="31">
        <v>45185</v>
      </c>
      <c r="I88" s="31">
        <v>45260</v>
      </c>
      <c r="J88" t="s">
        <v>9</v>
      </c>
      <c r="K88" s="13">
        <v>6115.4319999999998</v>
      </c>
      <c r="L88" s="13">
        <v>6115.4319999999998</v>
      </c>
      <c r="M88" s="154" t="s">
        <v>6779</v>
      </c>
    </row>
    <row r="89" spans="1:13" x14ac:dyDescent="0.25">
      <c r="A89" s="154" t="s">
        <v>6778</v>
      </c>
      <c r="B89" s="154" t="s">
        <v>6777</v>
      </c>
      <c r="C89" t="s">
        <v>6202</v>
      </c>
      <c r="D89" t="s">
        <v>6776</v>
      </c>
      <c r="E89" t="s">
        <v>6775</v>
      </c>
      <c r="F89" t="s">
        <v>4230</v>
      </c>
      <c r="G89" t="s">
        <v>218</v>
      </c>
      <c r="H89" s="31">
        <v>45191</v>
      </c>
      <c r="I89" s="31">
        <v>45260</v>
      </c>
      <c r="J89" t="s">
        <v>9</v>
      </c>
      <c r="K89" s="13">
        <v>2084.473</v>
      </c>
      <c r="L89" s="13">
        <v>2084.473</v>
      </c>
      <c r="M89" s="154" t="s">
        <v>6774</v>
      </c>
    </row>
    <row r="90" spans="1:13" x14ac:dyDescent="0.25">
      <c r="A90" s="154" t="s">
        <v>6773</v>
      </c>
      <c r="B90" s="154" t="s">
        <v>6772</v>
      </c>
      <c r="C90" t="s">
        <v>6202</v>
      </c>
      <c r="D90" t="s">
        <v>6771</v>
      </c>
      <c r="E90" t="s">
        <v>6770</v>
      </c>
      <c r="F90" t="s">
        <v>3661</v>
      </c>
      <c r="G90" t="s">
        <v>218</v>
      </c>
      <c r="H90" s="31">
        <v>45180</v>
      </c>
      <c r="I90" s="31">
        <v>45260</v>
      </c>
      <c r="J90" t="s">
        <v>9</v>
      </c>
      <c r="K90" s="13">
        <v>3891.6469999999999</v>
      </c>
      <c r="L90" s="13">
        <v>3891.6469999999999</v>
      </c>
      <c r="M90" s="154" t="s">
        <v>6769</v>
      </c>
    </row>
    <row r="91" spans="1:13" x14ac:dyDescent="0.25">
      <c r="A91" s="154" t="s">
        <v>6768</v>
      </c>
      <c r="B91" s="154" t="s">
        <v>6767</v>
      </c>
      <c r="C91" t="s">
        <v>6202</v>
      </c>
      <c r="D91" t="s">
        <v>6585</v>
      </c>
      <c r="E91" t="s">
        <v>6584</v>
      </c>
      <c r="F91" t="s">
        <v>3661</v>
      </c>
      <c r="G91" t="s">
        <v>218</v>
      </c>
      <c r="H91" s="31">
        <v>45182</v>
      </c>
      <c r="I91" s="31">
        <v>45260</v>
      </c>
      <c r="J91" t="s">
        <v>9</v>
      </c>
      <c r="K91" s="13">
        <v>4765.6750000000002</v>
      </c>
      <c r="L91" s="13">
        <v>4765.6750000000002</v>
      </c>
      <c r="M91" s="154" t="s">
        <v>6766</v>
      </c>
    </row>
    <row r="92" spans="1:13" x14ac:dyDescent="0.25">
      <c r="A92" s="154" t="s">
        <v>6765</v>
      </c>
      <c r="B92" s="154" t="s">
        <v>6764</v>
      </c>
      <c r="C92" t="s">
        <v>6202</v>
      </c>
      <c r="D92" t="s">
        <v>6763</v>
      </c>
      <c r="E92" t="s">
        <v>6762</v>
      </c>
      <c r="F92" t="s">
        <v>3661</v>
      </c>
      <c r="G92" t="s">
        <v>218</v>
      </c>
      <c r="H92" s="31">
        <v>45183</v>
      </c>
      <c r="I92" s="31">
        <v>45260</v>
      </c>
      <c r="J92" t="s">
        <v>9</v>
      </c>
      <c r="K92" s="13">
        <v>8990.66</v>
      </c>
      <c r="L92" s="13">
        <v>8990.66</v>
      </c>
      <c r="M92" s="154" t="s">
        <v>6761</v>
      </c>
    </row>
    <row r="93" spans="1:13" x14ac:dyDescent="0.25">
      <c r="A93" s="154" t="s">
        <v>6760</v>
      </c>
      <c r="B93" s="154" t="s">
        <v>6759</v>
      </c>
      <c r="C93" t="s">
        <v>6202</v>
      </c>
      <c r="D93" t="s">
        <v>6610</v>
      </c>
      <c r="E93" t="s">
        <v>6609</v>
      </c>
      <c r="F93" t="s">
        <v>3661</v>
      </c>
      <c r="G93" t="s">
        <v>218</v>
      </c>
      <c r="H93" s="31">
        <v>45191</v>
      </c>
      <c r="I93" s="31">
        <v>45260</v>
      </c>
      <c r="J93" t="s">
        <v>9</v>
      </c>
      <c r="K93" s="13">
        <v>14182.793</v>
      </c>
      <c r="L93" s="13">
        <v>14182.793</v>
      </c>
      <c r="M93" s="154" t="s">
        <v>6758</v>
      </c>
    </row>
    <row r="94" spans="1:13" x14ac:dyDescent="0.25">
      <c r="A94" s="154" t="s">
        <v>6757</v>
      </c>
      <c r="B94" s="154" t="s">
        <v>6756</v>
      </c>
      <c r="C94" t="s">
        <v>6202</v>
      </c>
      <c r="D94" t="s">
        <v>1195</v>
      </c>
      <c r="E94" t="s">
        <v>1194</v>
      </c>
      <c r="F94" t="s">
        <v>3274</v>
      </c>
      <c r="G94" t="s">
        <v>218</v>
      </c>
      <c r="H94" s="31">
        <v>45189</v>
      </c>
      <c r="I94" s="31">
        <v>45260</v>
      </c>
      <c r="J94" t="s">
        <v>9</v>
      </c>
      <c r="K94" s="13">
        <v>6420.8029999999999</v>
      </c>
      <c r="L94" s="13">
        <v>6420.8029999999999</v>
      </c>
      <c r="M94" s="154" t="s">
        <v>6755</v>
      </c>
    </row>
    <row r="95" spans="1:13" x14ac:dyDescent="0.25">
      <c r="A95" s="154" t="s">
        <v>6754</v>
      </c>
      <c r="B95" s="154" t="s">
        <v>6753</v>
      </c>
      <c r="C95" t="s">
        <v>6202</v>
      </c>
      <c r="D95" t="s">
        <v>6470</v>
      </c>
      <c r="E95" t="s">
        <v>6469</v>
      </c>
      <c r="F95" t="s">
        <v>3111</v>
      </c>
      <c r="G95" t="s">
        <v>218</v>
      </c>
      <c r="H95" s="31">
        <v>45168</v>
      </c>
      <c r="I95" s="31">
        <v>45260</v>
      </c>
      <c r="J95" t="s">
        <v>9</v>
      </c>
      <c r="K95" s="13">
        <v>10892.411</v>
      </c>
      <c r="L95" s="13">
        <v>10892.411</v>
      </c>
      <c r="M95" s="154" t="s">
        <v>6752</v>
      </c>
    </row>
    <row r="96" spans="1:13" x14ac:dyDescent="0.25">
      <c r="A96" s="154" t="s">
        <v>6751</v>
      </c>
      <c r="B96" s="154" t="s">
        <v>6750</v>
      </c>
      <c r="C96" t="s">
        <v>6202</v>
      </c>
      <c r="D96" t="s">
        <v>6749</v>
      </c>
      <c r="E96" t="s">
        <v>6748</v>
      </c>
      <c r="F96" t="s">
        <v>3111</v>
      </c>
      <c r="G96" t="s">
        <v>218</v>
      </c>
      <c r="H96" s="31">
        <v>45173</v>
      </c>
      <c r="I96" s="31">
        <v>45260</v>
      </c>
      <c r="J96" t="s">
        <v>9</v>
      </c>
      <c r="K96" s="13">
        <v>2434.4609999999998</v>
      </c>
      <c r="L96" s="13">
        <v>2434.4609999999998</v>
      </c>
      <c r="M96" s="154" t="s">
        <v>6747</v>
      </c>
    </row>
    <row r="97" spans="1:13" x14ac:dyDescent="0.25">
      <c r="A97" s="154" t="s">
        <v>6746</v>
      </c>
      <c r="B97" s="154" t="s">
        <v>6745</v>
      </c>
      <c r="C97" t="s">
        <v>6202</v>
      </c>
      <c r="D97" t="s">
        <v>1179</v>
      </c>
      <c r="E97" t="s">
        <v>1178</v>
      </c>
      <c r="F97" t="s">
        <v>4940</v>
      </c>
      <c r="G97" t="s">
        <v>218</v>
      </c>
      <c r="H97" s="31">
        <v>45166</v>
      </c>
      <c r="I97" s="31">
        <v>45261</v>
      </c>
      <c r="J97" t="s">
        <v>9</v>
      </c>
      <c r="K97" s="13">
        <v>2424.4969999999998</v>
      </c>
      <c r="L97" s="13">
        <v>2424.4969999999998</v>
      </c>
      <c r="M97" s="154" t="s">
        <v>6744</v>
      </c>
    </row>
    <row r="98" spans="1:13" x14ac:dyDescent="0.25">
      <c r="A98" s="154" t="s">
        <v>6743</v>
      </c>
      <c r="B98" s="154" t="s">
        <v>6742</v>
      </c>
      <c r="C98" t="s">
        <v>6202</v>
      </c>
      <c r="D98" t="s">
        <v>1185</v>
      </c>
      <c r="E98" t="s">
        <v>1184</v>
      </c>
      <c r="F98" t="s">
        <v>4230</v>
      </c>
      <c r="G98" t="s">
        <v>218</v>
      </c>
      <c r="H98" s="31">
        <v>45169</v>
      </c>
      <c r="I98" s="31">
        <v>45261</v>
      </c>
      <c r="J98" t="s">
        <v>9</v>
      </c>
      <c r="K98" s="13">
        <v>2500</v>
      </c>
      <c r="L98" s="13">
        <v>2500</v>
      </c>
      <c r="M98" s="154" t="s">
        <v>6741</v>
      </c>
    </row>
    <row r="99" spans="1:13" x14ac:dyDescent="0.25">
      <c r="A99" s="154" t="s">
        <v>6740</v>
      </c>
      <c r="B99" s="154" t="s">
        <v>6739</v>
      </c>
      <c r="C99" t="s">
        <v>6202</v>
      </c>
      <c r="D99" t="s">
        <v>6738</v>
      </c>
      <c r="E99" t="s">
        <v>6737</v>
      </c>
      <c r="F99" t="s">
        <v>3111</v>
      </c>
      <c r="G99" t="s">
        <v>218</v>
      </c>
      <c r="H99" s="31">
        <v>45190</v>
      </c>
      <c r="I99" s="31">
        <v>45261</v>
      </c>
      <c r="J99" t="s">
        <v>9</v>
      </c>
      <c r="K99" s="13">
        <v>3063.3939999999998</v>
      </c>
      <c r="L99" s="13">
        <v>3063.3939999999998</v>
      </c>
      <c r="M99" s="154" t="s">
        <v>6736</v>
      </c>
    </row>
    <row r="100" spans="1:13" x14ac:dyDescent="0.25">
      <c r="A100" s="154" t="s">
        <v>6735</v>
      </c>
      <c r="B100" s="154" t="s">
        <v>6665</v>
      </c>
      <c r="C100" t="s">
        <v>6202</v>
      </c>
      <c r="D100" t="s">
        <v>6664</v>
      </c>
      <c r="E100" t="s">
        <v>6663</v>
      </c>
      <c r="F100">
        <v>12</v>
      </c>
      <c r="G100" t="s">
        <v>218</v>
      </c>
      <c r="H100" s="31">
        <v>45191</v>
      </c>
      <c r="I100" s="31">
        <v>45262</v>
      </c>
      <c r="J100" t="s">
        <v>9</v>
      </c>
      <c r="K100" s="13">
        <v>766.66700000000003</v>
      </c>
      <c r="L100" s="13">
        <v>766.66700000000003</v>
      </c>
      <c r="M100" s="154" t="s">
        <v>6734</v>
      </c>
    </row>
    <row r="101" spans="1:13" x14ac:dyDescent="0.25">
      <c r="A101" s="154" t="s">
        <v>6733</v>
      </c>
      <c r="B101" s="154" t="s">
        <v>6732</v>
      </c>
      <c r="C101" t="s">
        <v>6202</v>
      </c>
      <c r="D101" t="s">
        <v>6731</v>
      </c>
      <c r="E101" t="s">
        <v>6730</v>
      </c>
      <c r="F101">
        <v>12</v>
      </c>
      <c r="G101" t="s">
        <v>218</v>
      </c>
      <c r="H101" s="31">
        <v>45168</v>
      </c>
      <c r="I101" s="31">
        <v>45265</v>
      </c>
      <c r="J101" t="s">
        <v>9</v>
      </c>
      <c r="K101" s="13">
        <v>878.20600000000002</v>
      </c>
      <c r="L101" s="13">
        <v>878.20600000000002</v>
      </c>
      <c r="M101" s="154" t="s">
        <v>6729</v>
      </c>
    </row>
    <row r="102" spans="1:13" x14ac:dyDescent="0.25">
      <c r="A102" s="154" t="s">
        <v>6728</v>
      </c>
      <c r="B102" s="154" t="s">
        <v>6727</v>
      </c>
      <c r="C102" t="s">
        <v>6202</v>
      </c>
      <c r="D102" t="s">
        <v>6449</v>
      </c>
      <c r="E102" t="s">
        <v>6448</v>
      </c>
      <c r="F102" t="s">
        <v>4940</v>
      </c>
      <c r="G102" t="s">
        <v>218</v>
      </c>
      <c r="H102" s="31">
        <v>45160</v>
      </c>
      <c r="I102" s="31">
        <v>45265</v>
      </c>
      <c r="J102" t="s">
        <v>9</v>
      </c>
      <c r="K102" s="13">
        <v>1148.663</v>
      </c>
      <c r="L102" s="13">
        <v>1148.663</v>
      </c>
      <c r="M102" s="154" t="s">
        <v>6726</v>
      </c>
    </row>
    <row r="103" spans="1:13" x14ac:dyDescent="0.25">
      <c r="A103" s="154" t="s">
        <v>6725</v>
      </c>
      <c r="B103" s="154" t="s">
        <v>6648</v>
      </c>
      <c r="C103" t="s">
        <v>6202</v>
      </c>
      <c r="D103" t="s">
        <v>1183</v>
      </c>
      <c r="E103" t="s">
        <v>1182</v>
      </c>
      <c r="F103" t="s">
        <v>4940</v>
      </c>
      <c r="G103" t="s">
        <v>218</v>
      </c>
      <c r="H103" s="31">
        <v>45170</v>
      </c>
      <c r="I103" s="31">
        <v>45265</v>
      </c>
      <c r="J103" t="s">
        <v>9</v>
      </c>
      <c r="K103" s="13">
        <v>3950</v>
      </c>
      <c r="L103" s="13">
        <v>3950</v>
      </c>
      <c r="M103" s="154" t="s">
        <v>6724</v>
      </c>
    </row>
    <row r="104" spans="1:13" x14ac:dyDescent="0.25">
      <c r="A104" s="154" t="s">
        <v>6723</v>
      </c>
      <c r="B104" s="154" t="s">
        <v>6648</v>
      </c>
      <c r="C104" t="s">
        <v>6202</v>
      </c>
      <c r="D104" t="s">
        <v>6692</v>
      </c>
      <c r="E104" t="s">
        <v>6691</v>
      </c>
      <c r="F104" t="s">
        <v>4940</v>
      </c>
      <c r="G104" t="s">
        <v>218</v>
      </c>
      <c r="H104" s="31">
        <v>45170</v>
      </c>
      <c r="I104" s="31">
        <v>45265</v>
      </c>
      <c r="J104" t="s">
        <v>9</v>
      </c>
      <c r="K104" s="13">
        <v>2033.2360000000001</v>
      </c>
      <c r="L104" s="13">
        <v>2033.2360000000001</v>
      </c>
      <c r="M104" s="154" t="s">
        <v>6722</v>
      </c>
    </row>
    <row r="105" spans="1:13" x14ac:dyDescent="0.25">
      <c r="A105" s="154" t="s">
        <v>6721</v>
      </c>
      <c r="B105" s="154" t="s">
        <v>6665</v>
      </c>
      <c r="C105" t="s">
        <v>6202</v>
      </c>
      <c r="D105" t="s">
        <v>6664</v>
      </c>
      <c r="E105" t="s">
        <v>6663</v>
      </c>
      <c r="F105">
        <v>12</v>
      </c>
      <c r="G105" t="s">
        <v>218</v>
      </c>
      <c r="H105" s="31">
        <v>45191</v>
      </c>
      <c r="I105" s="31">
        <v>45266</v>
      </c>
      <c r="J105" t="s">
        <v>9</v>
      </c>
      <c r="K105" s="13">
        <v>766.66700000000003</v>
      </c>
      <c r="L105" s="13">
        <v>766.66700000000003</v>
      </c>
      <c r="M105" s="154" t="s">
        <v>6720</v>
      </c>
    </row>
    <row r="106" spans="1:13" x14ac:dyDescent="0.25">
      <c r="A106" s="154" t="s">
        <v>6719</v>
      </c>
      <c r="B106" s="154" t="s">
        <v>6539</v>
      </c>
      <c r="C106" t="s">
        <v>6202</v>
      </c>
      <c r="D106" t="s">
        <v>6442</v>
      </c>
      <c r="E106" t="s">
        <v>6441</v>
      </c>
      <c r="F106" t="s">
        <v>4940</v>
      </c>
      <c r="G106" t="s">
        <v>218</v>
      </c>
      <c r="H106" s="31">
        <v>45159</v>
      </c>
      <c r="I106" s="31">
        <v>45266</v>
      </c>
      <c r="J106" t="s">
        <v>9</v>
      </c>
      <c r="K106" s="13">
        <v>3093.7449999999999</v>
      </c>
      <c r="L106" s="13">
        <v>3093.7449999999999</v>
      </c>
      <c r="M106" s="154" t="s">
        <v>6718</v>
      </c>
    </row>
    <row r="107" spans="1:13" x14ac:dyDescent="0.25">
      <c r="A107" s="154" t="s">
        <v>6717</v>
      </c>
      <c r="B107" s="154" t="s">
        <v>6716</v>
      </c>
      <c r="C107" t="s">
        <v>6202</v>
      </c>
      <c r="D107" t="s">
        <v>6715</v>
      </c>
      <c r="E107" t="s">
        <v>6714</v>
      </c>
      <c r="F107" t="s">
        <v>3111</v>
      </c>
      <c r="G107" t="s">
        <v>218</v>
      </c>
      <c r="H107" s="31">
        <v>45168</v>
      </c>
      <c r="I107" s="31">
        <v>45266</v>
      </c>
      <c r="J107" t="s">
        <v>9</v>
      </c>
      <c r="K107" s="13">
        <v>10120.928</v>
      </c>
      <c r="L107" s="13">
        <v>10120.928</v>
      </c>
      <c r="M107" s="154" t="s">
        <v>6713</v>
      </c>
    </row>
    <row r="108" spans="1:13" x14ac:dyDescent="0.25">
      <c r="A108" s="154" t="s">
        <v>6712</v>
      </c>
      <c r="B108" s="154" t="s">
        <v>6435</v>
      </c>
      <c r="C108" t="s">
        <v>6202</v>
      </c>
      <c r="D108" t="s">
        <v>6256</v>
      </c>
      <c r="E108" t="s">
        <v>6255</v>
      </c>
      <c r="F108">
        <v>12</v>
      </c>
      <c r="G108" t="s">
        <v>218</v>
      </c>
      <c r="H108" s="31">
        <v>45163</v>
      </c>
      <c r="I108" s="31">
        <v>45267</v>
      </c>
      <c r="J108" t="s">
        <v>9</v>
      </c>
      <c r="K108" s="13">
        <v>3368</v>
      </c>
      <c r="L108" s="13">
        <v>3368</v>
      </c>
      <c r="M108" s="154" t="s">
        <v>6711</v>
      </c>
    </row>
    <row r="109" spans="1:13" x14ac:dyDescent="0.25">
      <c r="A109" s="154" t="s">
        <v>6710</v>
      </c>
      <c r="B109" s="154" t="s">
        <v>6709</v>
      </c>
      <c r="C109" t="s">
        <v>6202</v>
      </c>
      <c r="D109" t="s">
        <v>123</v>
      </c>
      <c r="E109" t="s">
        <v>124</v>
      </c>
      <c r="F109" t="s">
        <v>4230</v>
      </c>
      <c r="G109" t="s">
        <v>218</v>
      </c>
      <c r="H109" s="31">
        <v>45161</v>
      </c>
      <c r="I109" s="31">
        <v>45267</v>
      </c>
      <c r="J109" t="s">
        <v>9</v>
      </c>
      <c r="K109" s="13">
        <v>2100</v>
      </c>
      <c r="L109" s="13">
        <v>2100</v>
      </c>
      <c r="M109" s="154" t="s">
        <v>6708</v>
      </c>
    </row>
    <row r="110" spans="1:13" x14ac:dyDescent="0.25">
      <c r="A110" s="154" t="s">
        <v>6707</v>
      </c>
      <c r="B110" s="154" t="s">
        <v>6706</v>
      </c>
      <c r="C110" t="s">
        <v>6202</v>
      </c>
      <c r="D110" t="s">
        <v>1185</v>
      </c>
      <c r="E110" t="s">
        <v>1184</v>
      </c>
      <c r="F110" t="s">
        <v>4230</v>
      </c>
      <c r="G110" t="s">
        <v>218</v>
      </c>
      <c r="H110" s="31">
        <v>45169</v>
      </c>
      <c r="I110" s="31">
        <v>45268</v>
      </c>
      <c r="J110" t="s">
        <v>9</v>
      </c>
      <c r="K110" s="13">
        <v>2500</v>
      </c>
      <c r="L110" s="13">
        <v>2500</v>
      </c>
      <c r="M110" s="154" t="s">
        <v>6705</v>
      </c>
    </row>
    <row r="111" spans="1:13" x14ac:dyDescent="0.25">
      <c r="A111" s="154" t="s">
        <v>6704</v>
      </c>
      <c r="B111" s="154" t="s">
        <v>6459</v>
      </c>
      <c r="C111" t="s">
        <v>6202</v>
      </c>
      <c r="D111" t="s">
        <v>6282</v>
      </c>
      <c r="E111" t="s">
        <v>6281</v>
      </c>
      <c r="F111">
        <v>12</v>
      </c>
      <c r="G111" t="s">
        <v>218</v>
      </c>
      <c r="H111" s="31">
        <v>45162</v>
      </c>
      <c r="I111" s="31">
        <v>45270</v>
      </c>
      <c r="J111" t="s">
        <v>9</v>
      </c>
      <c r="K111" s="13">
        <v>3000</v>
      </c>
      <c r="L111" s="13">
        <v>3000</v>
      </c>
      <c r="M111" s="154" t="s">
        <v>6703</v>
      </c>
    </row>
    <row r="112" spans="1:13" x14ac:dyDescent="0.25">
      <c r="A112" s="154" t="s">
        <v>6702</v>
      </c>
      <c r="B112" s="154" t="s">
        <v>6557</v>
      </c>
      <c r="C112" t="s">
        <v>6202</v>
      </c>
      <c r="D112" t="s">
        <v>6556</v>
      </c>
      <c r="E112" t="s">
        <v>6555</v>
      </c>
      <c r="F112">
        <v>12</v>
      </c>
      <c r="G112" t="s">
        <v>218</v>
      </c>
      <c r="H112" s="31">
        <v>45162</v>
      </c>
      <c r="I112" s="31">
        <v>45270</v>
      </c>
      <c r="J112" t="s">
        <v>9</v>
      </c>
      <c r="K112" s="13">
        <v>2725.7339999999999</v>
      </c>
      <c r="L112" s="13">
        <v>2725.7339999999999</v>
      </c>
      <c r="M112" s="154" t="s">
        <v>6701</v>
      </c>
    </row>
    <row r="113" spans="1:13" x14ac:dyDescent="0.25">
      <c r="A113" s="154" t="s">
        <v>6700</v>
      </c>
      <c r="B113" s="154" t="s">
        <v>6665</v>
      </c>
      <c r="C113" t="s">
        <v>6202</v>
      </c>
      <c r="D113" t="s">
        <v>6664</v>
      </c>
      <c r="E113" t="s">
        <v>6663</v>
      </c>
      <c r="F113">
        <v>12</v>
      </c>
      <c r="G113" t="s">
        <v>218</v>
      </c>
      <c r="H113" s="31">
        <v>45191</v>
      </c>
      <c r="I113" s="31">
        <v>45270</v>
      </c>
      <c r="J113" t="s">
        <v>9</v>
      </c>
      <c r="K113" s="13">
        <v>766.66700000000003</v>
      </c>
      <c r="L113" s="13">
        <v>766.66700000000003</v>
      </c>
      <c r="M113" s="154" t="s">
        <v>6699</v>
      </c>
    </row>
    <row r="114" spans="1:13" x14ac:dyDescent="0.25">
      <c r="A114" s="154" t="s">
        <v>6698</v>
      </c>
      <c r="B114" s="154" t="s">
        <v>6544</v>
      </c>
      <c r="C114" t="s">
        <v>6202</v>
      </c>
      <c r="D114" t="s">
        <v>6543</v>
      </c>
      <c r="E114" t="s">
        <v>6542</v>
      </c>
      <c r="F114">
        <v>12</v>
      </c>
      <c r="G114" t="s">
        <v>218</v>
      </c>
      <c r="H114" s="31">
        <v>45191</v>
      </c>
      <c r="I114" s="31">
        <v>45270</v>
      </c>
      <c r="J114" t="s">
        <v>9</v>
      </c>
      <c r="K114" s="13">
        <v>6500</v>
      </c>
      <c r="L114" s="13">
        <v>6500</v>
      </c>
      <c r="M114" s="154" t="s">
        <v>6697</v>
      </c>
    </row>
    <row r="115" spans="1:13" x14ac:dyDescent="0.25">
      <c r="A115" s="154" t="s">
        <v>6696</v>
      </c>
      <c r="B115" s="154" t="s">
        <v>6695</v>
      </c>
      <c r="C115" t="s">
        <v>6202</v>
      </c>
      <c r="D115" t="s">
        <v>6426</v>
      </c>
      <c r="E115" t="s">
        <v>6425</v>
      </c>
      <c r="F115" t="s">
        <v>4940</v>
      </c>
      <c r="G115" t="s">
        <v>218</v>
      </c>
      <c r="H115" s="31">
        <v>45162</v>
      </c>
      <c r="I115" s="31">
        <v>45270</v>
      </c>
      <c r="J115" t="s">
        <v>9</v>
      </c>
      <c r="K115" s="13">
        <v>4622.259</v>
      </c>
      <c r="L115" s="13">
        <v>4622.259</v>
      </c>
      <c r="M115" s="154" t="s">
        <v>6694</v>
      </c>
    </row>
    <row r="116" spans="1:13" x14ac:dyDescent="0.25">
      <c r="A116" s="154" t="s">
        <v>6693</v>
      </c>
      <c r="B116" s="154" t="s">
        <v>6648</v>
      </c>
      <c r="C116" t="s">
        <v>6202</v>
      </c>
      <c r="D116" t="s">
        <v>6692</v>
      </c>
      <c r="E116" t="s">
        <v>6691</v>
      </c>
      <c r="F116" t="s">
        <v>4940</v>
      </c>
      <c r="G116" t="s">
        <v>218</v>
      </c>
      <c r="H116" s="31">
        <v>45170</v>
      </c>
      <c r="I116" s="31">
        <v>45270</v>
      </c>
      <c r="J116" t="s">
        <v>9</v>
      </c>
      <c r="K116" s="13">
        <v>2033.2370000000001</v>
      </c>
      <c r="L116" s="13">
        <v>2033.2370000000001</v>
      </c>
      <c r="M116" s="154" t="s">
        <v>6690</v>
      </c>
    </row>
    <row r="117" spans="1:13" x14ac:dyDescent="0.25">
      <c r="A117" s="154" t="s">
        <v>6689</v>
      </c>
      <c r="B117" s="154" t="s">
        <v>6536</v>
      </c>
      <c r="C117" t="s">
        <v>6202</v>
      </c>
      <c r="D117" t="s">
        <v>6688</v>
      </c>
      <c r="E117" t="s">
        <v>6687</v>
      </c>
      <c r="F117" t="s">
        <v>4940</v>
      </c>
      <c r="G117" t="s">
        <v>218</v>
      </c>
      <c r="H117" s="31">
        <v>45175</v>
      </c>
      <c r="I117" s="31">
        <v>45270</v>
      </c>
      <c r="J117" t="s">
        <v>9</v>
      </c>
      <c r="K117" s="13">
        <v>3367.9760000000001</v>
      </c>
      <c r="L117" s="13">
        <v>3367.9760000000001</v>
      </c>
      <c r="M117" s="154" t="s">
        <v>6686</v>
      </c>
    </row>
    <row r="118" spans="1:13" x14ac:dyDescent="0.25">
      <c r="A118" s="154" t="s">
        <v>6685</v>
      </c>
      <c r="B118" s="154" t="s">
        <v>6518</v>
      </c>
      <c r="C118" t="s">
        <v>6202</v>
      </c>
      <c r="D118" t="s">
        <v>6684</v>
      </c>
      <c r="E118" t="s">
        <v>6683</v>
      </c>
      <c r="F118" t="s">
        <v>4940</v>
      </c>
      <c r="G118" t="s">
        <v>218</v>
      </c>
      <c r="H118" s="31">
        <v>45190</v>
      </c>
      <c r="I118" s="31">
        <v>45270</v>
      </c>
      <c r="J118" t="s">
        <v>9</v>
      </c>
      <c r="K118" s="13">
        <v>4885.308</v>
      </c>
      <c r="L118" s="13">
        <v>4885.308</v>
      </c>
      <c r="M118" s="154" t="s">
        <v>6682</v>
      </c>
    </row>
    <row r="119" spans="1:13" x14ac:dyDescent="0.25">
      <c r="A119" s="154" t="s">
        <v>6681</v>
      </c>
      <c r="B119" s="154" t="s">
        <v>6511</v>
      </c>
      <c r="C119" t="s">
        <v>6202</v>
      </c>
      <c r="D119" t="s">
        <v>6593</v>
      </c>
      <c r="E119" t="s">
        <v>6592</v>
      </c>
      <c r="F119" t="s">
        <v>4940</v>
      </c>
      <c r="G119" t="s">
        <v>218</v>
      </c>
      <c r="H119" s="31">
        <v>45195</v>
      </c>
      <c r="I119" s="31">
        <v>45270</v>
      </c>
      <c r="J119" t="s">
        <v>9</v>
      </c>
      <c r="K119" s="13">
        <v>14172.75</v>
      </c>
      <c r="L119" s="13">
        <v>14172.75</v>
      </c>
      <c r="M119" s="154" t="s">
        <v>6680</v>
      </c>
    </row>
    <row r="120" spans="1:13" x14ac:dyDescent="0.25">
      <c r="A120" s="154" t="s">
        <v>6679</v>
      </c>
      <c r="B120" s="154" t="s">
        <v>6678</v>
      </c>
      <c r="C120" t="s">
        <v>6202</v>
      </c>
      <c r="D120" t="s">
        <v>1189</v>
      </c>
      <c r="E120" t="s">
        <v>1188</v>
      </c>
      <c r="F120" t="s">
        <v>4230</v>
      </c>
      <c r="G120" t="s">
        <v>218</v>
      </c>
      <c r="H120" s="31">
        <v>45188</v>
      </c>
      <c r="I120" s="31">
        <v>45270</v>
      </c>
      <c r="J120" t="s">
        <v>9</v>
      </c>
      <c r="K120" s="13">
        <v>4100.0780000000004</v>
      </c>
      <c r="L120" s="13">
        <v>4100.0780000000004</v>
      </c>
      <c r="M120" s="154" t="s">
        <v>6677</v>
      </c>
    </row>
    <row r="121" spans="1:13" x14ac:dyDescent="0.25">
      <c r="A121" s="154" t="s">
        <v>6676</v>
      </c>
      <c r="B121" s="154" t="s">
        <v>6675</v>
      </c>
      <c r="C121" t="s">
        <v>6202</v>
      </c>
      <c r="D121" t="s">
        <v>6485</v>
      </c>
      <c r="E121" t="s">
        <v>6484</v>
      </c>
      <c r="F121" t="s">
        <v>3661</v>
      </c>
      <c r="G121" t="s">
        <v>218</v>
      </c>
      <c r="H121" s="31">
        <v>45188</v>
      </c>
      <c r="I121" s="31">
        <v>45270</v>
      </c>
      <c r="J121" t="s">
        <v>9</v>
      </c>
      <c r="K121" s="13">
        <v>7500</v>
      </c>
      <c r="L121" s="13">
        <v>7500</v>
      </c>
      <c r="M121" s="154" t="s">
        <v>6674</v>
      </c>
    </row>
    <row r="122" spans="1:13" x14ac:dyDescent="0.25">
      <c r="A122" s="154" t="s">
        <v>6673</v>
      </c>
      <c r="B122" s="154" t="s">
        <v>6665</v>
      </c>
      <c r="C122" t="s">
        <v>6202</v>
      </c>
      <c r="D122" t="s">
        <v>6664</v>
      </c>
      <c r="E122" t="s">
        <v>6663</v>
      </c>
      <c r="F122">
        <v>12</v>
      </c>
      <c r="G122" t="s">
        <v>218</v>
      </c>
      <c r="H122" s="31">
        <v>45191</v>
      </c>
      <c r="I122" s="31">
        <v>45271</v>
      </c>
      <c r="J122" t="s">
        <v>9</v>
      </c>
      <c r="K122" s="13">
        <v>766.66700000000003</v>
      </c>
      <c r="L122" s="13">
        <v>766.66700000000003</v>
      </c>
      <c r="M122" s="154" t="s">
        <v>6672</v>
      </c>
    </row>
    <row r="123" spans="1:13" x14ac:dyDescent="0.25">
      <c r="A123" s="154" t="s">
        <v>6671</v>
      </c>
      <c r="B123" s="154" t="s">
        <v>6670</v>
      </c>
      <c r="C123" t="s">
        <v>6202</v>
      </c>
      <c r="D123" t="s">
        <v>1175</v>
      </c>
      <c r="E123" t="s">
        <v>1174</v>
      </c>
      <c r="F123" t="s">
        <v>4230</v>
      </c>
      <c r="G123" t="s">
        <v>218</v>
      </c>
      <c r="H123" s="31">
        <v>45169</v>
      </c>
      <c r="I123" s="31">
        <v>45272</v>
      </c>
      <c r="J123" t="s">
        <v>9</v>
      </c>
      <c r="K123" s="13">
        <v>1400</v>
      </c>
      <c r="L123" s="13">
        <v>1400</v>
      </c>
      <c r="M123" s="154" t="s">
        <v>6669</v>
      </c>
    </row>
    <row r="124" spans="1:13" x14ac:dyDescent="0.25">
      <c r="A124" s="154" t="s">
        <v>6668</v>
      </c>
      <c r="B124" s="154" t="s">
        <v>6665</v>
      </c>
      <c r="C124" t="s">
        <v>6202</v>
      </c>
      <c r="D124" t="s">
        <v>6664</v>
      </c>
      <c r="E124" t="s">
        <v>6663</v>
      </c>
      <c r="F124">
        <v>12</v>
      </c>
      <c r="G124" t="s">
        <v>218</v>
      </c>
      <c r="H124" s="31">
        <v>45191</v>
      </c>
      <c r="I124" s="31">
        <v>45273</v>
      </c>
      <c r="J124" t="s">
        <v>9</v>
      </c>
      <c r="K124" s="13">
        <v>766.66700000000003</v>
      </c>
      <c r="L124" s="13">
        <v>766.66700000000003</v>
      </c>
      <c r="M124" s="154" t="s">
        <v>6667</v>
      </c>
    </row>
    <row r="125" spans="1:13" x14ac:dyDescent="0.25">
      <c r="A125" s="154" t="s">
        <v>6666</v>
      </c>
      <c r="B125" s="154" t="s">
        <v>6665</v>
      </c>
      <c r="C125" t="s">
        <v>6202</v>
      </c>
      <c r="D125" t="s">
        <v>6664</v>
      </c>
      <c r="E125" t="s">
        <v>6663</v>
      </c>
      <c r="F125">
        <v>12</v>
      </c>
      <c r="G125" t="s">
        <v>218</v>
      </c>
      <c r="H125" s="31">
        <v>45191</v>
      </c>
      <c r="I125" s="31">
        <v>45274</v>
      </c>
      <c r="J125" t="s">
        <v>9</v>
      </c>
      <c r="K125" s="13">
        <v>766.66700000000003</v>
      </c>
      <c r="L125" s="13">
        <v>766.66700000000003</v>
      </c>
      <c r="M125" s="154" t="s">
        <v>6662</v>
      </c>
    </row>
    <row r="126" spans="1:13" x14ac:dyDescent="0.25">
      <c r="A126" s="154" t="s">
        <v>6661</v>
      </c>
      <c r="B126" s="154" t="s">
        <v>6660</v>
      </c>
      <c r="C126" t="s">
        <v>6202</v>
      </c>
      <c r="D126" t="s">
        <v>123</v>
      </c>
      <c r="E126" t="s">
        <v>124</v>
      </c>
      <c r="F126" t="s">
        <v>4230</v>
      </c>
      <c r="G126" t="s">
        <v>218</v>
      </c>
      <c r="H126" s="31">
        <v>45161</v>
      </c>
      <c r="I126" s="31">
        <v>45274</v>
      </c>
      <c r="J126" t="s">
        <v>9</v>
      </c>
      <c r="K126" s="13">
        <v>2100</v>
      </c>
      <c r="L126" s="13">
        <v>2100</v>
      </c>
      <c r="M126" s="154" t="s">
        <v>6659</v>
      </c>
    </row>
    <row r="127" spans="1:13" x14ac:dyDescent="0.25">
      <c r="A127" s="154" t="s">
        <v>6658</v>
      </c>
      <c r="B127" s="154" t="s">
        <v>6657</v>
      </c>
      <c r="C127" t="s">
        <v>6202</v>
      </c>
      <c r="D127" t="s">
        <v>1185</v>
      </c>
      <c r="E127" t="s">
        <v>1184</v>
      </c>
      <c r="F127" t="s">
        <v>4230</v>
      </c>
      <c r="G127" t="s">
        <v>218</v>
      </c>
      <c r="H127" s="31">
        <v>45169</v>
      </c>
      <c r="I127" s="31">
        <v>45274</v>
      </c>
      <c r="J127" t="s">
        <v>9</v>
      </c>
      <c r="K127" s="13">
        <v>2796.654</v>
      </c>
      <c r="L127" s="13">
        <v>2796.654</v>
      </c>
      <c r="M127" s="154" t="s">
        <v>6656</v>
      </c>
    </row>
    <row r="128" spans="1:13" x14ac:dyDescent="0.25">
      <c r="A128" s="154" t="s">
        <v>6655</v>
      </c>
      <c r="B128" s="154" t="s">
        <v>6654</v>
      </c>
      <c r="C128" t="s">
        <v>6202</v>
      </c>
      <c r="D128" t="s">
        <v>6551</v>
      </c>
      <c r="E128" t="s">
        <v>6550</v>
      </c>
      <c r="F128">
        <v>12</v>
      </c>
      <c r="G128" t="s">
        <v>218</v>
      </c>
      <c r="H128" s="31">
        <v>45187</v>
      </c>
      <c r="I128" s="31">
        <v>45275</v>
      </c>
      <c r="J128" t="s">
        <v>9</v>
      </c>
      <c r="K128" s="13">
        <v>3000</v>
      </c>
      <c r="L128" s="13">
        <v>3000</v>
      </c>
      <c r="M128" s="154" t="s">
        <v>6653</v>
      </c>
    </row>
    <row r="129" spans="1:13" x14ac:dyDescent="0.25">
      <c r="A129" s="154" t="s">
        <v>6652</v>
      </c>
      <c r="B129" s="154" t="s">
        <v>6651</v>
      </c>
      <c r="C129" t="s">
        <v>6202</v>
      </c>
      <c r="D129" t="s">
        <v>6574</v>
      </c>
      <c r="E129" t="s">
        <v>6573</v>
      </c>
      <c r="F129">
        <v>12</v>
      </c>
      <c r="G129" t="s">
        <v>218</v>
      </c>
      <c r="H129" s="31">
        <v>45189</v>
      </c>
      <c r="I129" s="31">
        <v>45275</v>
      </c>
      <c r="J129" t="s">
        <v>9</v>
      </c>
      <c r="K129" s="13">
        <v>4000</v>
      </c>
      <c r="L129" s="13">
        <v>4000</v>
      </c>
      <c r="M129" s="154" t="s">
        <v>6650</v>
      </c>
    </row>
    <row r="130" spans="1:13" x14ac:dyDescent="0.25">
      <c r="A130" s="154" t="s">
        <v>6649</v>
      </c>
      <c r="B130" s="154" t="s">
        <v>6648</v>
      </c>
      <c r="C130" t="s">
        <v>6202</v>
      </c>
      <c r="D130" t="s">
        <v>1183</v>
      </c>
      <c r="E130" t="s">
        <v>1182</v>
      </c>
      <c r="F130" t="s">
        <v>4940</v>
      </c>
      <c r="G130" t="s">
        <v>218</v>
      </c>
      <c r="H130" s="31">
        <v>45170</v>
      </c>
      <c r="I130" s="31">
        <v>45275</v>
      </c>
      <c r="J130" t="s">
        <v>9</v>
      </c>
      <c r="K130" s="13">
        <v>3951.366</v>
      </c>
      <c r="L130" s="13">
        <v>3951.366</v>
      </c>
      <c r="M130" s="154" t="s">
        <v>6647</v>
      </c>
    </row>
    <row r="131" spans="1:13" x14ac:dyDescent="0.25">
      <c r="A131" s="154" t="s">
        <v>6646</v>
      </c>
      <c r="B131" s="154" t="s">
        <v>6511</v>
      </c>
      <c r="C131" t="s">
        <v>6202</v>
      </c>
      <c r="D131" t="s">
        <v>6593</v>
      </c>
      <c r="E131" t="s">
        <v>6592</v>
      </c>
      <c r="F131" t="s">
        <v>4940</v>
      </c>
      <c r="G131" t="s">
        <v>218</v>
      </c>
      <c r="H131" s="31">
        <v>45195</v>
      </c>
      <c r="I131" s="31">
        <v>45275</v>
      </c>
      <c r="J131" t="s">
        <v>9</v>
      </c>
      <c r="K131" s="13">
        <v>14172.75</v>
      </c>
      <c r="L131" s="13">
        <v>14172.75</v>
      </c>
      <c r="M131" s="154" t="s">
        <v>6645</v>
      </c>
    </row>
    <row r="132" spans="1:13" x14ac:dyDescent="0.25">
      <c r="A132" s="154" t="s">
        <v>6644</v>
      </c>
      <c r="B132" s="154" t="s">
        <v>6643</v>
      </c>
      <c r="C132" t="s">
        <v>6202</v>
      </c>
      <c r="D132" t="s">
        <v>717</v>
      </c>
      <c r="E132" t="s">
        <v>716</v>
      </c>
      <c r="F132" t="s">
        <v>4230</v>
      </c>
      <c r="G132" t="s">
        <v>218</v>
      </c>
      <c r="H132" s="31">
        <v>45166</v>
      </c>
      <c r="I132" s="31">
        <v>45275</v>
      </c>
      <c r="J132" t="s">
        <v>9</v>
      </c>
      <c r="K132" s="13">
        <v>5000</v>
      </c>
      <c r="L132" s="13">
        <v>5000</v>
      </c>
      <c r="M132" s="154" t="s">
        <v>6642</v>
      </c>
    </row>
    <row r="133" spans="1:13" x14ac:dyDescent="0.25">
      <c r="A133" s="154" t="s">
        <v>6641</v>
      </c>
      <c r="B133" s="154" t="s">
        <v>6640</v>
      </c>
      <c r="C133" t="s">
        <v>6202</v>
      </c>
      <c r="D133" t="s">
        <v>6329</v>
      </c>
      <c r="E133" t="s">
        <v>6328</v>
      </c>
      <c r="F133" t="s">
        <v>3661</v>
      </c>
      <c r="G133" t="s">
        <v>218</v>
      </c>
      <c r="H133" s="31">
        <v>45182</v>
      </c>
      <c r="I133" s="31">
        <v>45275</v>
      </c>
      <c r="J133" t="s">
        <v>9</v>
      </c>
      <c r="K133" s="13">
        <v>2943.96</v>
      </c>
      <c r="L133" s="13">
        <v>2943.96</v>
      </c>
      <c r="M133" s="154" t="s">
        <v>6639</v>
      </c>
    </row>
    <row r="134" spans="1:13" x14ac:dyDescent="0.25">
      <c r="A134" s="154" t="s">
        <v>6638</v>
      </c>
      <c r="B134" s="154" t="s">
        <v>6637</v>
      </c>
      <c r="C134" t="s">
        <v>6202</v>
      </c>
      <c r="D134" t="s">
        <v>6585</v>
      </c>
      <c r="E134" t="s">
        <v>6584</v>
      </c>
      <c r="F134" t="s">
        <v>3661</v>
      </c>
      <c r="G134" t="s">
        <v>218</v>
      </c>
      <c r="H134" s="31">
        <v>45182</v>
      </c>
      <c r="I134" s="31">
        <v>45275</v>
      </c>
      <c r="J134" t="s">
        <v>9</v>
      </c>
      <c r="K134" s="13">
        <v>4500</v>
      </c>
      <c r="L134" s="13">
        <v>4500</v>
      </c>
      <c r="M134" s="154" t="s">
        <v>6636</v>
      </c>
    </row>
    <row r="135" spans="1:13" x14ac:dyDescent="0.25">
      <c r="A135" s="154" t="s">
        <v>6635</v>
      </c>
      <c r="B135" s="154" t="s">
        <v>6435</v>
      </c>
      <c r="C135" t="s">
        <v>6202</v>
      </c>
      <c r="D135" t="s">
        <v>6256</v>
      </c>
      <c r="E135" t="s">
        <v>6255</v>
      </c>
      <c r="F135">
        <v>12</v>
      </c>
      <c r="G135" t="s">
        <v>218</v>
      </c>
      <c r="H135" s="31">
        <v>45163</v>
      </c>
      <c r="I135" s="31">
        <v>45276</v>
      </c>
      <c r="J135" t="s">
        <v>9</v>
      </c>
      <c r="K135" s="13">
        <v>3368</v>
      </c>
      <c r="L135" s="13">
        <v>3368</v>
      </c>
      <c r="M135" s="154" t="s">
        <v>6634</v>
      </c>
    </row>
    <row r="136" spans="1:13" x14ac:dyDescent="0.25">
      <c r="A136" s="154" t="s">
        <v>6633</v>
      </c>
      <c r="B136" s="154" t="s">
        <v>6539</v>
      </c>
      <c r="C136" t="s">
        <v>6202</v>
      </c>
      <c r="D136" t="s">
        <v>6311</v>
      </c>
      <c r="E136" t="s">
        <v>6310</v>
      </c>
      <c r="F136" t="s">
        <v>4940</v>
      </c>
      <c r="G136" t="s">
        <v>218</v>
      </c>
      <c r="H136" s="31">
        <v>45159</v>
      </c>
      <c r="I136" s="31">
        <v>45276</v>
      </c>
      <c r="J136" t="s">
        <v>9</v>
      </c>
      <c r="K136" s="13">
        <v>28252.329000000002</v>
      </c>
      <c r="L136" s="13">
        <v>28252.329000000002</v>
      </c>
      <c r="M136" s="154" t="s">
        <v>6632</v>
      </c>
    </row>
    <row r="137" spans="1:13" x14ac:dyDescent="0.25">
      <c r="A137" s="154" t="s">
        <v>6631</v>
      </c>
      <c r="B137" s="154" t="s">
        <v>6630</v>
      </c>
      <c r="C137" t="s">
        <v>6202</v>
      </c>
      <c r="D137" t="s">
        <v>1175</v>
      </c>
      <c r="E137" t="s">
        <v>1174</v>
      </c>
      <c r="F137" t="s">
        <v>4230</v>
      </c>
      <c r="G137" t="s">
        <v>218</v>
      </c>
      <c r="H137" s="31">
        <v>45169</v>
      </c>
      <c r="I137" s="31">
        <v>45278</v>
      </c>
      <c r="J137" t="s">
        <v>9</v>
      </c>
      <c r="K137" s="13">
        <v>1405</v>
      </c>
      <c r="L137" s="13">
        <v>1405</v>
      </c>
      <c r="M137" s="154" t="s">
        <v>6629</v>
      </c>
    </row>
    <row r="138" spans="1:13" x14ac:dyDescent="0.25">
      <c r="A138" s="154" t="s">
        <v>6628</v>
      </c>
      <c r="B138" s="154" t="s">
        <v>6627</v>
      </c>
      <c r="C138" t="s">
        <v>6202</v>
      </c>
      <c r="D138" t="s">
        <v>1185</v>
      </c>
      <c r="E138" t="s">
        <v>1184</v>
      </c>
      <c r="F138" t="s">
        <v>4230</v>
      </c>
      <c r="G138" t="s">
        <v>218</v>
      </c>
      <c r="H138" s="31">
        <v>45192</v>
      </c>
      <c r="I138" s="31">
        <v>45278</v>
      </c>
      <c r="J138" t="s">
        <v>9</v>
      </c>
      <c r="K138" s="13">
        <v>3600</v>
      </c>
      <c r="L138" s="13">
        <v>3600</v>
      </c>
      <c r="M138" s="154" t="s">
        <v>6361</v>
      </c>
    </row>
    <row r="139" spans="1:13" x14ac:dyDescent="0.25">
      <c r="A139" s="154" t="s">
        <v>6626</v>
      </c>
      <c r="B139" s="154" t="s">
        <v>6459</v>
      </c>
      <c r="C139" t="s">
        <v>6202</v>
      </c>
      <c r="D139" t="s">
        <v>6282</v>
      </c>
      <c r="E139" t="s">
        <v>6281</v>
      </c>
      <c r="F139">
        <v>12</v>
      </c>
      <c r="G139" t="s">
        <v>218</v>
      </c>
      <c r="H139" s="31">
        <v>45162</v>
      </c>
      <c r="I139" s="31">
        <v>45280</v>
      </c>
      <c r="J139" t="s">
        <v>9</v>
      </c>
      <c r="K139" s="13">
        <v>3000</v>
      </c>
      <c r="L139" s="13">
        <v>3000</v>
      </c>
      <c r="M139" s="154" t="s">
        <v>6625</v>
      </c>
    </row>
    <row r="140" spans="1:13" x14ac:dyDescent="0.25">
      <c r="A140" s="154" t="s">
        <v>6624</v>
      </c>
      <c r="B140" s="154" t="s">
        <v>6557</v>
      </c>
      <c r="C140" t="s">
        <v>6202</v>
      </c>
      <c r="D140" t="s">
        <v>6556</v>
      </c>
      <c r="E140" t="s">
        <v>6555</v>
      </c>
      <c r="F140">
        <v>12</v>
      </c>
      <c r="G140" t="s">
        <v>218</v>
      </c>
      <c r="H140" s="31">
        <v>45162</v>
      </c>
      <c r="I140" s="31">
        <v>45280</v>
      </c>
      <c r="J140" t="s">
        <v>9</v>
      </c>
      <c r="K140" s="13">
        <v>2725.7339999999999</v>
      </c>
      <c r="L140" s="13">
        <v>2725.7339999999999</v>
      </c>
      <c r="M140" s="154" t="s">
        <v>6623</v>
      </c>
    </row>
    <row r="141" spans="1:13" x14ac:dyDescent="0.25">
      <c r="A141" s="154" t="s">
        <v>6622</v>
      </c>
      <c r="B141" s="154" t="s">
        <v>6621</v>
      </c>
      <c r="C141" t="s">
        <v>6202</v>
      </c>
      <c r="D141" t="s">
        <v>1113</v>
      </c>
      <c r="E141" t="s">
        <v>1114</v>
      </c>
      <c r="F141">
        <v>12</v>
      </c>
      <c r="G141" t="s">
        <v>218</v>
      </c>
      <c r="H141" s="31">
        <v>45188</v>
      </c>
      <c r="I141" s="31">
        <v>45280</v>
      </c>
      <c r="J141" t="s">
        <v>9</v>
      </c>
      <c r="K141" s="13">
        <v>7000</v>
      </c>
      <c r="L141" s="13">
        <v>7000</v>
      </c>
      <c r="M141" s="154" t="s">
        <v>6620</v>
      </c>
    </row>
    <row r="142" spans="1:13" x14ac:dyDescent="0.25">
      <c r="A142" s="154" t="s">
        <v>6619</v>
      </c>
      <c r="B142" s="154" t="s">
        <v>6544</v>
      </c>
      <c r="C142" t="s">
        <v>6202</v>
      </c>
      <c r="D142" t="s">
        <v>6543</v>
      </c>
      <c r="E142" t="s">
        <v>6542</v>
      </c>
      <c r="F142">
        <v>12</v>
      </c>
      <c r="G142" t="s">
        <v>218</v>
      </c>
      <c r="H142" s="31">
        <v>45191</v>
      </c>
      <c r="I142" s="31">
        <v>45280</v>
      </c>
      <c r="J142" t="s">
        <v>9</v>
      </c>
      <c r="K142" s="13">
        <v>6500</v>
      </c>
      <c r="L142" s="13">
        <v>6500</v>
      </c>
      <c r="M142" s="154" t="s">
        <v>6618</v>
      </c>
    </row>
    <row r="143" spans="1:13" x14ac:dyDescent="0.25">
      <c r="A143" s="154" t="s">
        <v>6617</v>
      </c>
      <c r="B143" s="154" t="s">
        <v>6511</v>
      </c>
      <c r="C143" t="s">
        <v>6202</v>
      </c>
      <c r="D143" t="s">
        <v>6593</v>
      </c>
      <c r="E143" t="s">
        <v>6592</v>
      </c>
      <c r="F143" t="s">
        <v>4940</v>
      </c>
      <c r="G143" t="s">
        <v>218</v>
      </c>
      <c r="H143" s="31">
        <v>45195</v>
      </c>
      <c r="I143" s="31">
        <v>45280</v>
      </c>
      <c r="J143" t="s">
        <v>9</v>
      </c>
      <c r="K143" s="13">
        <v>14172.75</v>
      </c>
      <c r="L143" s="13">
        <v>14172.75</v>
      </c>
      <c r="M143" s="154" t="s">
        <v>6616</v>
      </c>
    </row>
    <row r="144" spans="1:13" x14ac:dyDescent="0.25">
      <c r="A144" s="154" t="s">
        <v>6615</v>
      </c>
      <c r="B144" s="154" t="s">
        <v>6614</v>
      </c>
      <c r="C144" t="s">
        <v>6202</v>
      </c>
      <c r="D144" t="s">
        <v>6485</v>
      </c>
      <c r="E144" t="s">
        <v>6484</v>
      </c>
      <c r="F144" t="s">
        <v>3661</v>
      </c>
      <c r="G144" t="s">
        <v>218</v>
      </c>
      <c r="H144" s="31">
        <v>45188</v>
      </c>
      <c r="I144" s="31">
        <v>45280</v>
      </c>
      <c r="J144" t="s">
        <v>9</v>
      </c>
      <c r="K144" s="13">
        <v>7500</v>
      </c>
      <c r="L144" s="13">
        <v>7500</v>
      </c>
      <c r="M144" s="154" t="s">
        <v>6613</v>
      </c>
    </row>
    <row r="145" spans="1:13" x14ac:dyDescent="0.25">
      <c r="A145" s="154" t="s">
        <v>6612</v>
      </c>
      <c r="B145" s="154" t="s">
        <v>6611</v>
      </c>
      <c r="C145" t="s">
        <v>6202</v>
      </c>
      <c r="D145" t="s">
        <v>6610</v>
      </c>
      <c r="E145" t="s">
        <v>6609</v>
      </c>
      <c r="F145" t="s">
        <v>3661</v>
      </c>
      <c r="G145" t="s">
        <v>218</v>
      </c>
      <c r="H145" s="31">
        <v>45191</v>
      </c>
      <c r="I145" s="31">
        <v>45280</v>
      </c>
      <c r="J145" t="s">
        <v>9</v>
      </c>
      <c r="K145" s="13">
        <v>13577.154</v>
      </c>
      <c r="L145" s="13">
        <v>13577.154</v>
      </c>
      <c r="M145" s="154" t="s">
        <v>6608</v>
      </c>
    </row>
    <row r="146" spans="1:13" x14ac:dyDescent="0.25">
      <c r="A146" s="154" t="s">
        <v>6607</v>
      </c>
      <c r="B146" s="154" t="s">
        <v>6606</v>
      </c>
      <c r="C146" t="s">
        <v>6202</v>
      </c>
      <c r="D146" t="s">
        <v>123</v>
      </c>
      <c r="E146" t="s">
        <v>124</v>
      </c>
      <c r="F146" t="s">
        <v>4230</v>
      </c>
      <c r="G146" t="s">
        <v>218</v>
      </c>
      <c r="H146" s="31">
        <v>45161</v>
      </c>
      <c r="I146" s="31">
        <v>45283</v>
      </c>
      <c r="J146" t="s">
        <v>9</v>
      </c>
      <c r="K146" s="13">
        <v>2346.16</v>
      </c>
      <c r="L146" s="13">
        <v>2346.16</v>
      </c>
      <c r="M146" s="154" t="s">
        <v>6605</v>
      </c>
    </row>
    <row r="147" spans="1:13" x14ac:dyDescent="0.25">
      <c r="A147" s="154" t="s">
        <v>6604</v>
      </c>
      <c r="B147" s="154" t="s">
        <v>6603</v>
      </c>
      <c r="C147" t="s">
        <v>6202</v>
      </c>
      <c r="D147" t="s">
        <v>1175</v>
      </c>
      <c r="E147" t="s">
        <v>1174</v>
      </c>
      <c r="F147" t="s">
        <v>4230</v>
      </c>
      <c r="G147" t="s">
        <v>218</v>
      </c>
      <c r="H147" s="31">
        <v>45169</v>
      </c>
      <c r="I147" s="31">
        <v>45284</v>
      </c>
      <c r="J147" t="s">
        <v>9</v>
      </c>
      <c r="K147" s="13">
        <v>1410</v>
      </c>
      <c r="L147" s="13">
        <v>1410</v>
      </c>
      <c r="M147" s="154" t="s">
        <v>6602</v>
      </c>
    </row>
    <row r="148" spans="1:13" x14ac:dyDescent="0.25">
      <c r="A148" s="154" t="s">
        <v>6601</v>
      </c>
      <c r="B148" s="154" t="s">
        <v>6600</v>
      </c>
      <c r="C148" t="s">
        <v>6202</v>
      </c>
      <c r="D148" t="s">
        <v>6599</v>
      </c>
      <c r="E148" t="s">
        <v>6598</v>
      </c>
      <c r="F148">
        <v>12</v>
      </c>
      <c r="G148" t="s">
        <v>218</v>
      </c>
      <c r="H148" s="31">
        <v>45169</v>
      </c>
      <c r="I148" s="31">
        <v>45285</v>
      </c>
      <c r="J148" t="s">
        <v>9</v>
      </c>
      <c r="K148" s="13">
        <v>921.72699999999998</v>
      </c>
      <c r="L148" s="13">
        <v>921.72699999999998</v>
      </c>
      <c r="M148" s="154" t="s">
        <v>6597</v>
      </c>
    </row>
    <row r="149" spans="1:13" x14ac:dyDescent="0.25">
      <c r="A149" s="154" t="s">
        <v>6596</v>
      </c>
      <c r="B149" s="154" t="s">
        <v>6539</v>
      </c>
      <c r="C149" t="s">
        <v>6202</v>
      </c>
      <c r="D149" t="s">
        <v>6311</v>
      </c>
      <c r="E149" t="s">
        <v>6310</v>
      </c>
      <c r="F149" t="s">
        <v>4940</v>
      </c>
      <c r="G149" t="s">
        <v>218</v>
      </c>
      <c r="H149" s="31">
        <v>45159</v>
      </c>
      <c r="I149" s="31">
        <v>45285</v>
      </c>
      <c r="J149" t="s">
        <v>9</v>
      </c>
      <c r="K149" s="13">
        <v>28252.329000000002</v>
      </c>
      <c r="L149" s="13">
        <v>28252.329000000002</v>
      </c>
      <c r="M149" s="154" t="s">
        <v>6595</v>
      </c>
    </row>
    <row r="150" spans="1:13" x14ac:dyDescent="0.25">
      <c r="A150" s="154" t="s">
        <v>6594</v>
      </c>
      <c r="B150" s="154" t="s">
        <v>6511</v>
      </c>
      <c r="C150" t="s">
        <v>6202</v>
      </c>
      <c r="D150" t="s">
        <v>6593</v>
      </c>
      <c r="E150" t="s">
        <v>6592</v>
      </c>
      <c r="F150" t="s">
        <v>4940</v>
      </c>
      <c r="G150" t="s">
        <v>218</v>
      </c>
      <c r="H150" s="31">
        <v>45195</v>
      </c>
      <c r="I150" s="31">
        <v>45285</v>
      </c>
      <c r="J150" t="s">
        <v>9</v>
      </c>
      <c r="K150" s="13">
        <v>14173.48</v>
      </c>
      <c r="L150" s="13">
        <v>14173.48</v>
      </c>
      <c r="M150" s="154" t="s">
        <v>6591</v>
      </c>
    </row>
    <row r="151" spans="1:13" x14ac:dyDescent="0.25">
      <c r="A151" s="154" t="s">
        <v>6590</v>
      </c>
      <c r="B151" s="154" t="s">
        <v>6589</v>
      </c>
      <c r="C151" t="s">
        <v>6202</v>
      </c>
      <c r="D151" t="s">
        <v>1193</v>
      </c>
      <c r="E151" t="s">
        <v>1192</v>
      </c>
      <c r="F151" t="s">
        <v>4230</v>
      </c>
      <c r="G151" t="s">
        <v>218</v>
      </c>
      <c r="H151" s="31">
        <v>45164</v>
      </c>
      <c r="I151" s="31">
        <v>45285</v>
      </c>
      <c r="J151" t="s">
        <v>9</v>
      </c>
      <c r="K151" s="13">
        <v>426.29199999999997</v>
      </c>
      <c r="L151" s="13">
        <v>426.29199999999997</v>
      </c>
      <c r="M151" s="154" t="s">
        <v>6588</v>
      </c>
    </row>
    <row r="152" spans="1:13" x14ac:dyDescent="0.25">
      <c r="A152" s="154" t="s">
        <v>6587</v>
      </c>
      <c r="B152" s="154" t="s">
        <v>6586</v>
      </c>
      <c r="C152" t="s">
        <v>6202</v>
      </c>
      <c r="D152" t="s">
        <v>6585</v>
      </c>
      <c r="E152" t="s">
        <v>6584</v>
      </c>
      <c r="F152" t="s">
        <v>3661</v>
      </c>
      <c r="G152" t="s">
        <v>218</v>
      </c>
      <c r="H152" s="31">
        <v>45182</v>
      </c>
      <c r="I152" s="31">
        <v>45285</v>
      </c>
      <c r="J152" t="s">
        <v>9</v>
      </c>
      <c r="K152" s="13">
        <v>4500</v>
      </c>
      <c r="L152" s="13">
        <v>4500</v>
      </c>
      <c r="M152" s="154" t="s">
        <v>6583</v>
      </c>
    </row>
    <row r="153" spans="1:13" x14ac:dyDescent="0.25">
      <c r="A153" s="154" t="s">
        <v>6582</v>
      </c>
      <c r="B153" s="154" t="s">
        <v>6435</v>
      </c>
      <c r="C153" t="s">
        <v>6202</v>
      </c>
      <c r="D153" t="s">
        <v>6256</v>
      </c>
      <c r="E153" t="s">
        <v>6255</v>
      </c>
      <c r="F153">
        <v>12</v>
      </c>
      <c r="G153" t="s">
        <v>218</v>
      </c>
      <c r="H153" s="31">
        <v>45163</v>
      </c>
      <c r="I153" s="31">
        <v>45288</v>
      </c>
      <c r="J153" t="s">
        <v>9</v>
      </c>
      <c r="K153" s="13">
        <v>3368</v>
      </c>
      <c r="L153" s="13">
        <v>3368</v>
      </c>
      <c r="M153" s="154" t="s">
        <v>6581</v>
      </c>
    </row>
    <row r="154" spans="1:13" x14ac:dyDescent="0.25">
      <c r="A154" s="154" t="s">
        <v>6580</v>
      </c>
      <c r="B154" s="154" t="s">
        <v>6459</v>
      </c>
      <c r="C154" t="s">
        <v>6202</v>
      </c>
      <c r="D154" t="s">
        <v>6282</v>
      </c>
      <c r="E154" t="s">
        <v>6281</v>
      </c>
      <c r="F154">
        <v>12</v>
      </c>
      <c r="G154" t="s">
        <v>218</v>
      </c>
      <c r="H154" s="31">
        <v>45162</v>
      </c>
      <c r="I154" s="31">
        <v>45290</v>
      </c>
      <c r="J154" t="s">
        <v>9</v>
      </c>
      <c r="K154" s="13">
        <v>3000</v>
      </c>
      <c r="L154" s="13">
        <v>3000</v>
      </c>
      <c r="M154" s="154" t="s">
        <v>6579</v>
      </c>
    </row>
    <row r="155" spans="1:13" x14ac:dyDescent="0.25">
      <c r="A155" s="154" t="s">
        <v>6578</v>
      </c>
      <c r="B155" s="154" t="s">
        <v>6453</v>
      </c>
      <c r="C155" t="s">
        <v>6202</v>
      </c>
      <c r="D155" t="s">
        <v>6287</v>
      </c>
      <c r="E155" t="s">
        <v>6286</v>
      </c>
      <c r="F155">
        <v>12</v>
      </c>
      <c r="G155" t="s">
        <v>218</v>
      </c>
      <c r="H155" s="31">
        <v>45168</v>
      </c>
      <c r="I155" s="31">
        <v>45290</v>
      </c>
      <c r="J155" t="s">
        <v>9</v>
      </c>
      <c r="K155" s="13">
        <v>3931.2959999999998</v>
      </c>
      <c r="L155" s="13">
        <v>3931.2959999999998</v>
      </c>
      <c r="M155" s="154" t="s">
        <v>6577</v>
      </c>
    </row>
    <row r="156" spans="1:13" x14ac:dyDescent="0.25">
      <c r="A156" s="154" t="s">
        <v>6576</v>
      </c>
      <c r="B156" s="154" t="s">
        <v>6575</v>
      </c>
      <c r="C156" t="s">
        <v>6202</v>
      </c>
      <c r="D156" t="s">
        <v>6574</v>
      </c>
      <c r="E156" t="s">
        <v>6573</v>
      </c>
      <c r="F156">
        <v>12</v>
      </c>
      <c r="G156" t="s">
        <v>218</v>
      </c>
      <c r="H156" s="31">
        <v>45189</v>
      </c>
      <c r="I156" s="31">
        <v>45290</v>
      </c>
      <c r="J156" t="s">
        <v>9</v>
      </c>
      <c r="K156" s="13">
        <v>4399.6540000000005</v>
      </c>
      <c r="L156" s="13">
        <v>4399.6540000000005</v>
      </c>
      <c r="M156" s="154" t="s">
        <v>6572</v>
      </c>
    </row>
    <row r="157" spans="1:13" x14ac:dyDescent="0.25">
      <c r="A157" s="154" t="s">
        <v>6571</v>
      </c>
      <c r="B157" s="154" t="s">
        <v>6570</v>
      </c>
      <c r="C157" t="s">
        <v>6202</v>
      </c>
      <c r="D157" t="s">
        <v>6569</v>
      </c>
      <c r="E157" t="s">
        <v>6568</v>
      </c>
      <c r="F157">
        <v>12</v>
      </c>
      <c r="G157" t="s">
        <v>218</v>
      </c>
      <c r="H157" s="31">
        <v>45189</v>
      </c>
      <c r="I157" s="31">
        <v>45290</v>
      </c>
      <c r="J157" t="s">
        <v>9</v>
      </c>
      <c r="K157" s="13">
        <v>3433.9839999999999</v>
      </c>
      <c r="L157" s="13">
        <v>3433.9839999999999</v>
      </c>
      <c r="M157" s="154" t="s">
        <v>6567</v>
      </c>
    </row>
    <row r="158" spans="1:13" x14ac:dyDescent="0.25">
      <c r="A158" s="154" t="s">
        <v>6566</v>
      </c>
      <c r="B158" s="154" t="s">
        <v>6565</v>
      </c>
      <c r="C158" t="s">
        <v>6202</v>
      </c>
      <c r="D158" t="s">
        <v>6303</v>
      </c>
      <c r="E158" t="s">
        <v>6302</v>
      </c>
      <c r="F158" t="s">
        <v>4230</v>
      </c>
      <c r="G158" t="s">
        <v>218</v>
      </c>
      <c r="H158" s="31">
        <v>45164</v>
      </c>
      <c r="I158" s="31">
        <v>45290</v>
      </c>
      <c r="J158" t="s">
        <v>9</v>
      </c>
      <c r="K158" s="13">
        <v>6464</v>
      </c>
      <c r="L158" s="13">
        <v>6464</v>
      </c>
      <c r="M158" s="154" t="s">
        <v>6564</v>
      </c>
    </row>
    <row r="159" spans="1:13" x14ac:dyDescent="0.25">
      <c r="A159" s="154" t="s">
        <v>6563</v>
      </c>
      <c r="B159" s="154" t="s">
        <v>6342</v>
      </c>
      <c r="C159" t="s">
        <v>6202</v>
      </c>
      <c r="D159" t="s">
        <v>1177</v>
      </c>
      <c r="E159" t="s">
        <v>1176</v>
      </c>
      <c r="F159" t="s">
        <v>4230</v>
      </c>
      <c r="G159" t="s">
        <v>218</v>
      </c>
      <c r="H159" s="31">
        <v>45164</v>
      </c>
      <c r="I159" s="31">
        <v>45290</v>
      </c>
      <c r="J159" t="s">
        <v>9</v>
      </c>
      <c r="K159" s="13">
        <v>6014.058</v>
      </c>
      <c r="L159" s="13">
        <v>6014.058</v>
      </c>
      <c r="M159" s="154" t="s">
        <v>6562</v>
      </c>
    </row>
    <row r="160" spans="1:13" x14ac:dyDescent="0.25">
      <c r="A160" s="154" t="s">
        <v>6561</v>
      </c>
      <c r="B160" s="154" t="s">
        <v>6560</v>
      </c>
      <c r="C160" t="s">
        <v>6202</v>
      </c>
      <c r="D160" t="s">
        <v>6292</v>
      </c>
      <c r="E160" t="s">
        <v>6291</v>
      </c>
      <c r="F160" t="s">
        <v>3111</v>
      </c>
      <c r="G160" t="s">
        <v>218</v>
      </c>
      <c r="H160" s="31">
        <v>45168</v>
      </c>
      <c r="I160" s="31">
        <v>45290</v>
      </c>
      <c r="J160" t="s">
        <v>9</v>
      </c>
      <c r="K160" s="13">
        <v>1839.7449999999999</v>
      </c>
      <c r="L160" s="13">
        <v>1839.7449999999999</v>
      </c>
      <c r="M160" s="154" t="s">
        <v>6559</v>
      </c>
    </row>
    <row r="161" spans="1:13" x14ac:dyDescent="0.25">
      <c r="A161" s="154" t="s">
        <v>6558</v>
      </c>
      <c r="B161" s="154" t="s">
        <v>6557</v>
      </c>
      <c r="C161" t="s">
        <v>6202</v>
      </c>
      <c r="D161" t="s">
        <v>6556</v>
      </c>
      <c r="E161" t="s">
        <v>6555</v>
      </c>
      <c r="F161">
        <v>12</v>
      </c>
      <c r="G161" t="s">
        <v>218</v>
      </c>
      <c r="H161" s="31">
        <v>45162</v>
      </c>
      <c r="I161" s="31">
        <v>45291</v>
      </c>
      <c r="J161" t="s">
        <v>9</v>
      </c>
      <c r="K161" s="13">
        <v>2725.7339999999999</v>
      </c>
      <c r="L161" s="13">
        <v>2725.7339999999999</v>
      </c>
      <c r="M161" s="154" t="s">
        <v>6554</v>
      </c>
    </row>
    <row r="162" spans="1:13" x14ac:dyDescent="0.25">
      <c r="A162" s="154" t="s">
        <v>6553</v>
      </c>
      <c r="B162" s="154" t="s">
        <v>6552</v>
      </c>
      <c r="C162" t="s">
        <v>6202</v>
      </c>
      <c r="D162" t="s">
        <v>6551</v>
      </c>
      <c r="E162" t="s">
        <v>6550</v>
      </c>
      <c r="F162">
        <v>12</v>
      </c>
      <c r="G162" t="s">
        <v>218</v>
      </c>
      <c r="H162" s="31">
        <v>45187</v>
      </c>
      <c r="I162" s="31">
        <v>45291</v>
      </c>
      <c r="J162" t="s">
        <v>9</v>
      </c>
      <c r="K162" s="13">
        <v>3000</v>
      </c>
      <c r="L162" s="13">
        <v>3000</v>
      </c>
      <c r="M162" s="154" t="s">
        <v>6549</v>
      </c>
    </row>
    <row r="163" spans="1:13" x14ac:dyDescent="0.25">
      <c r="A163" s="154" t="s">
        <v>6548</v>
      </c>
      <c r="B163" s="154" t="s">
        <v>6547</v>
      </c>
      <c r="C163" t="s">
        <v>6202</v>
      </c>
      <c r="D163" t="s">
        <v>1113</v>
      </c>
      <c r="E163" t="s">
        <v>1114</v>
      </c>
      <c r="F163">
        <v>12</v>
      </c>
      <c r="G163" t="s">
        <v>218</v>
      </c>
      <c r="H163" s="31">
        <v>45188</v>
      </c>
      <c r="I163" s="31">
        <v>45291</v>
      </c>
      <c r="J163" t="s">
        <v>9</v>
      </c>
      <c r="K163" s="13">
        <v>7000</v>
      </c>
      <c r="L163" s="13">
        <v>7000</v>
      </c>
      <c r="M163" s="154" t="s">
        <v>6546</v>
      </c>
    </row>
    <row r="164" spans="1:13" x14ac:dyDescent="0.25">
      <c r="A164" s="154" t="s">
        <v>6545</v>
      </c>
      <c r="B164" s="154" t="s">
        <v>6544</v>
      </c>
      <c r="C164" t="s">
        <v>6202</v>
      </c>
      <c r="D164" t="s">
        <v>6543</v>
      </c>
      <c r="E164" t="s">
        <v>6542</v>
      </c>
      <c r="F164">
        <v>12</v>
      </c>
      <c r="G164" t="s">
        <v>218</v>
      </c>
      <c r="H164" s="31">
        <v>45191</v>
      </c>
      <c r="I164" s="31">
        <v>45291</v>
      </c>
      <c r="J164" t="s">
        <v>9</v>
      </c>
      <c r="K164" s="13">
        <v>6844.5950000000003</v>
      </c>
      <c r="L164" s="13">
        <v>6844.5950000000003</v>
      </c>
      <c r="M164" s="154" t="s">
        <v>6541</v>
      </c>
    </row>
    <row r="165" spans="1:13" x14ac:dyDescent="0.25">
      <c r="A165" s="154" t="s">
        <v>6540</v>
      </c>
      <c r="B165" s="154" t="s">
        <v>6539</v>
      </c>
      <c r="C165" t="s">
        <v>6202</v>
      </c>
      <c r="D165" t="s">
        <v>6311</v>
      </c>
      <c r="E165" t="s">
        <v>6310</v>
      </c>
      <c r="F165" t="s">
        <v>4940</v>
      </c>
      <c r="G165" t="s">
        <v>218</v>
      </c>
      <c r="H165" s="31">
        <v>45159</v>
      </c>
      <c r="I165" s="31">
        <v>45291</v>
      </c>
      <c r="J165" t="s">
        <v>9</v>
      </c>
      <c r="K165" s="13">
        <v>28252.329000000002</v>
      </c>
      <c r="L165" s="13">
        <v>28252.329000000002</v>
      </c>
      <c r="M165" s="154" t="s">
        <v>6538</v>
      </c>
    </row>
    <row r="166" spans="1:13" x14ac:dyDescent="0.25">
      <c r="A166" s="154" t="s">
        <v>6537</v>
      </c>
      <c r="B166" s="154" t="s">
        <v>6536</v>
      </c>
      <c r="C166" t="s">
        <v>6202</v>
      </c>
      <c r="D166" t="s">
        <v>6535</v>
      </c>
      <c r="E166" t="s">
        <v>6534</v>
      </c>
      <c r="F166" t="s">
        <v>4940</v>
      </c>
      <c r="G166" t="s">
        <v>218</v>
      </c>
      <c r="H166" s="31">
        <v>45175</v>
      </c>
      <c r="I166" s="31">
        <v>45291</v>
      </c>
      <c r="J166" t="s">
        <v>9</v>
      </c>
      <c r="K166" s="13">
        <v>4330.4840000000004</v>
      </c>
      <c r="L166" s="13">
        <v>4330.4840000000004</v>
      </c>
      <c r="M166" s="154" t="s">
        <v>6533</v>
      </c>
    </row>
    <row r="167" spans="1:13" x14ac:dyDescent="0.25">
      <c r="A167" s="154" t="s">
        <v>6532</v>
      </c>
      <c r="B167" s="154" t="s">
        <v>6531</v>
      </c>
      <c r="C167" t="s">
        <v>6202</v>
      </c>
      <c r="D167" t="s">
        <v>6530</v>
      </c>
      <c r="E167" t="s">
        <v>6529</v>
      </c>
      <c r="F167" t="s">
        <v>4940</v>
      </c>
      <c r="G167" t="s">
        <v>218</v>
      </c>
      <c r="H167" s="31">
        <v>45182</v>
      </c>
      <c r="I167" s="31">
        <v>45291</v>
      </c>
      <c r="J167" t="s">
        <v>9</v>
      </c>
      <c r="K167" s="13">
        <v>2589.2399999999998</v>
      </c>
      <c r="L167" s="13">
        <v>2589.2399999999998</v>
      </c>
      <c r="M167" s="154" t="s">
        <v>6528</v>
      </c>
    </row>
    <row r="168" spans="1:13" x14ac:dyDescent="0.25">
      <c r="A168" s="154" t="s">
        <v>6527</v>
      </c>
      <c r="B168" s="154" t="s">
        <v>6427</v>
      </c>
      <c r="C168" t="s">
        <v>6202</v>
      </c>
      <c r="D168" t="s">
        <v>6526</v>
      </c>
      <c r="E168" t="s">
        <v>6525</v>
      </c>
      <c r="F168" t="s">
        <v>4940</v>
      </c>
      <c r="G168" t="s">
        <v>218</v>
      </c>
      <c r="H168" s="31">
        <v>45188</v>
      </c>
      <c r="I168" s="31">
        <v>45291</v>
      </c>
      <c r="J168" t="s">
        <v>9</v>
      </c>
      <c r="K168" s="13">
        <v>2178.16</v>
      </c>
      <c r="L168" s="13">
        <v>2178.16</v>
      </c>
      <c r="M168" s="154" t="s">
        <v>6524</v>
      </c>
    </row>
    <row r="169" spans="1:13" x14ac:dyDescent="0.25">
      <c r="A169" s="154" t="s">
        <v>6523</v>
      </c>
      <c r="B169" s="154" t="s">
        <v>6518</v>
      </c>
      <c r="C169" t="s">
        <v>6202</v>
      </c>
      <c r="D169" t="s">
        <v>6522</v>
      </c>
      <c r="E169" t="s">
        <v>6521</v>
      </c>
      <c r="F169" t="s">
        <v>4940</v>
      </c>
      <c r="G169" t="s">
        <v>218</v>
      </c>
      <c r="H169" s="31">
        <v>45190</v>
      </c>
      <c r="I169" s="31">
        <v>45291</v>
      </c>
      <c r="J169" t="s">
        <v>9</v>
      </c>
      <c r="K169" s="13">
        <v>2092.0949999999998</v>
      </c>
      <c r="L169" s="13">
        <v>2092.0949999999998</v>
      </c>
      <c r="M169" s="154" t="s">
        <v>6520</v>
      </c>
    </row>
    <row r="170" spans="1:13" x14ac:dyDescent="0.25">
      <c r="A170" s="154" t="s">
        <v>6519</v>
      </c>
      <c r="B170" s="154" t="s">
        <v>6518</v>
      </c>
      <c r="C170" t="s">
        <v>6202</v>
      </c>
      <c r="D170" t="s">
        <v>6517</v>
      </c>
      <c r="E170" t="s">
        <v>6516</v>
      </c>
      <c r="F170" t="s">
        <v>4940</v>
      </c>
      <c r="G170" t="s">
        <v>218</v>
      </c>
      <c r="H170" s="31">
        <v>45190</v>
      </c>
      <c r="I170" s="31">
        <v>45291</v>
      </c>
      <c r="J170" t="s">
        <v>9</v>
      </c>
      <c r="K170" s="13">
        <v>5799.54</v>
      </c>
      <c r="L170" s="13">
        <v>5799.54</v>
      </c>
      <c r="M170" s="154" t="s">
        <v>6515</v>
      </c>
    </row>
    <row r="171" spans="1:13" x14ac:dyDescent="0.25">
      <c r="A171" s="154" t="s">
        <v>6514</v>
      </c>
      <c r="B171" s="154" t="s">
        <v>6450</v>
      </c>
      <c r="C171" t="s">
        <v>6202</v>
      </c>
      <c r="D171" t="s">
        <v>6449</v>
      </c>
      <c r="E171" t="s">
        <v>6448</v>
      </c>
      <c r="F171" t="s">
        <v>4940</v>
      </c>
      <c r="G171" t="s">
        <v>218</v>
      </c>
      <c r="H171" s="31">
        <v>45191</v>
      </c>
      <c r="I171" s="31">
        <v>45291</v>
      </c>
      <c r="J171" t="s">
        <v>9</v>
      </c>
      <c r="K171" s="13">
        <v>1120</v>
      </c>
      <c r="L171" s="13">
        <v>1120</v>
      </c>
      <c r="M171" s="154" t="s">
        <v>6513</v>
      </c>
    </row>
    <row r="172" spans="1:13" x14ac:dyDescent="0.25">
      <c r="A172" s="154" t="s">
        <v>6512</v>
      </c>
      <c r="B172" s="154" t="s">
        <v>6511</v>
      </c>
      <c r="C172" t="s">
        <v>6202</v>
      </c>
      <c r="D172" t="s">
        <v>6510</v>
      </c>
      <c r="E172" t="s">
        <v>6509</v>
      </c>
      <c r="F172" t="s">
        <v>4940</v>
      </c>
      <c r="G172" t="s">
        <v>218</v>
      </c>
      <c r="H172" s="31">
        <v>45195</v>
      </c>
      <c r="I172" s="31">
        <v>45291</v>
      </c>
      <c r="J172" t="s">
        <v>9</v>
      </c>
      <c r="K172" s="13">
        <v>874.19799999999998</v>
      </c>
      <c r="L172" s="13">
        <v>874.19799999999998</v>
      </c>
      <c r="M172" s="154" t="s">
        <v>6508</v>
      </c>
    </row>
    <row r="173" spans="1:13" x14ac:dyDescent="0.25">
      <c r="A173" s="154" t="s">
        <v>6507</v>
      </c>
      <c r="B173" s="154" t="s">
        <v>6506</v>
      </c>
      <c r="C173" t="s">
        <v>6202</v>
      </c>
      <c r="D173" t="s">
        <v>717</v>
      </c>
      <c r="E173" t="s">
        <v>716</v>
      </c>
      <c r="F173" t="s">
        <v>4230</v>
      </c>
      <c r="G173" t="s">
        <v>218</v>
      </c>
      <c r="H173" s="31">
        <v>45166</v>
      </c>
      <c r="I173" s="31">
        <v>45291</v>
      </c>
      <c r="J173" t="s">
        <v>9</v>
      </c>
      <c r="K173" s="13">
        <v>5965.5649999999996</v>
      </c>
      <c r="L173" s="13">
        <v>5965.5649999999996</v>
      </c>
      <c r="M173" s="154" t="s">
        <v>6505</v>
      </c>
    </row>
    <row r="174" spans="1:13" x14ac:dyDescent="0.25">
      <c r="A174" s="154" t="s">
        <v>6504</v>
      </c>
      <c r="B174" s="154" t="s">
        <v>6503</v>
      </c>
      <c r="C174" t="s">
        <v>6202</v>
      </c>
      <c r="D174" t="s">
        <v>499</v>
      </c>
      <c r="E174" t="s">
        <v>498</v>
      </c>
      <c r="F174" t="s">
        <v>4230</v>
      </c>
      <c r="G174" t="s">
        <v>218</v>
      </c>
      <c r="H174" s="31">
        <v>45167</v>
      </c>
      <c r="I174" s="31">
        <v>45291</v>
      </c>
      <c r="J174" t="s">
        <v>9</v>
      </c>
      <c r="K174" s="13">
        <v>2150</v>
      </c>
      <c r="L174" s="13">
        <v>2150</v>
      </c>
      <c r="M174" s="154" t="s">
        <v>6502</v>
      </c>
    </row>
    <row r="175" spans="1:13" x14ac:dyDescent="0.25">
      <c r="A175" s="154" t="s">
        <v>6501</v>
      </c>
      <c r="B175" s="154" t="s">
        <v>6500</v>
      </c>
      <c r="C175" t="s">
        <v>6202</v>
      </c>
      <c r="D175" t="s">
        <v>1175</v>
      </c>
      <c r="E175" t="s">
        <v>1174</v>
      </c>
      <c r="F175" t="s">
        <v>4230</v>
      </c>
      <c r="G175" t="s">
        <v>218</v>
      </c>
      <c r="H175" s="31">
        <v>45169</v>
      </c>
      <c r="I175" s="31">
        <v>45291</v>
      </c>
      <c r="J175" t="s">
        <v>9</v>
      </c>
      <c r="K175" s="13">
        <v>1415</v>
      </c>
      <c r="L175" s="13">
        <v>1415</v>
      </c>
      <c r="M175" s="154" t="s">
        <v>6499</v>
      </c>
    </row>
    <row r="176" spans="1:13" x14ac:dyDescent="0.25">
      <c r="A176" s="154" t="s">
        <v>6498</v>
      </c>
      <c r="B176" s="154" t="s">
        <v>6497</v>
      </c>
      <c r="C176" t="s">
        <v>6202</v>
      </c>
      <c r="D176" t="s">
        <v>846</v>
      </c>
      <c r="E176" t="s">
        <v>845</v>
      </c>
      <c r="F176" t="s">
        <v>4230</v>
      </c>
      <c r="G176" t="s">
        <v>218</v>
      </c>
      <c r="H176" s="31">
        <v>45182</v>
      </c>
      <c r="I176" s="31">
        <v>45291</v>
      </c>
      <c r="J176" t="s">
        <v>9</v>
      </c>
      <c r="K176" s="13">
        <v>2495.308</v>
      </c>
      <c r="L176" s="13">
        <v>2495.308</v>
      </c>
      <c r="M176" s="154" t="s">
        <v>6496</v>
      </c>
    </row>
    <row r="177" spans="1:13" x14ac:dyDescent="0.25">
      <c r="A177" s="154" t="s">
        <v>6495</v>
      </c>
      <c r="B177" s="154" t="s">
        <v>6494</v>
      </c>
      <c r="C177" t="s">
        <v>6202</v>
      </c>
      <c r="D177" t="s">
        <v>1189</v>
      </c>
      <c r="E177" t="s">
        <v>1188</v>
      </c>
      <c r="F177" t="s">
        <v>4230</v>
      </c>
      <c r="G177" t="s">
        <v>218</v>
      </c>
      <c r="H177" s="31">
        <v>45188</v>
      </c>
      <c r="I177" s="31">
        <v>45291</v>
      </c>
      <c r="J177" t="s">
        <v>9</v>
      </c>
      <c r="K177" s="13">
        <v>4100</v>
      </c>
      <c r="L177" s="13">
        <v>4100</v>
      </c>
      <c r="M177" s="154" t="s">
        <v>6493</v>
      </c>
    </row>
    <row r="178" spans="1:13" x14ac:dyDescent="0.25">
      <c r="A178" s="154" t="s">
        <v>6492</v>
      </c>
      <c r="B178" s="154" t="s">
        <v>6491</v>
      </c>
      <c r="C178" t="s">
        <v>6202</v>
      </c>
      <c r="D178" t="s">
        <v>6490</v>
      </c>
      <c r="E178" t="s">
        <v>6489</v>
      </c>
      <c r="F178" t="s">
        <v>3661</v>
      </c>
      <c r="G178" t="s">
        <v>218</v>
      </c>
      <c r="H178" s="31">
        <v>45180</v>
      </c>
      <c r="I178" s="31">
        <v>45291</v>
      </c>
      <c r="J178" t="s">
        <v>9</v>
      </c>
      <c r="K178" s="13">
        <v>6804.5559999999996</v>
      </c>
      <c r="L178" s="13">
        <v>6804.5559999999996</v>
      </c>
      <c r="M178" s="154" t="s">
        <v>6488</v>
      </c>
    </row>
    <row r="179" spans="1:13" x14ac:dyDescent="0.25">
      <c r="A179" s="154" t="s">
        <v>6487</v>
      </c>
      <c r="B179" s="154" t="s">
        <v>6486</v>
      </c>
      <c r="C179" t="s">
        <v>6202</v>
      </c>
      <c r="D179" t="s">
        <v>6485</v>
      </c>
      <c r="E179" t="s">
        <v>6484</v>
      </c>
      <c r="F179" t="s">
        <v>3661</v>
      </c>
      <c r="G179" t="s">
        <v>218</v>
      </c>
      <c r="H179" s="31">
        <v>45188</v>
      </c>
      <c r="I179" s="31">
        <v>45291</v>
      </c>
      <c r="J179" t="s">
        <v>9</v>
      </c>
      <c r="K179" s="13">
        <v>7631.5609999999997</v>
      </c>
      <c r="L179" s="13">
        <v>7631.5609999999997</v>
      </c>
      <c r="M179" s="154" t="s">
        <v>6483</v>
      </c>
    </row>
    <row r="180" spans="1:13" x14ac:dyDescent="0.25">
      <c r="A180" s="154" t="s">
        <v>6482</v>
      </c>
      <c r="B180" s="154" t="s">
        <v>6481</v>
      </c>
      <c r="C180" t="s">
        <v>6202</v>
      </c>
      <c r="D180" t="s">
        <v>6480</v>
      </c>
      <c r="E180" t="s">
        <v>6479</v>
      </c>
      <c r="F180" t="s">
        <v>3661</v>
      </c>
      <c r="G180" t="s">
        <v>218</v>
      </c>
      <c r="H180" s="31">
        <v>45191</v>
      </c>
      <c r="I180" s="31">
        <v>45291</v>
      </c>
      <c r="J180" t="s">
        <v>9</v>
      </c>
      <c r="K180" s="13">
        <v>4062.4479999999999</v>
      </c>
      <c r="L180" s="13">
        <v>4062.4479999999999</v>
      </c>
      <c r="M180" s="154" t="s">
        <v>6478</v>
      </c>
    </row>
    <row r="181" spans="1:13" x14ac:dyDescent="0.25">
      <c r="A181" s="154" t="s">
        <v>6477</v>
      </c>
      <c r="B181" s="154" t="s">
        <v>6476</v>
      </c>
      <c r="C181" t="s">
        <v>6202</v>
      </c>
      <c r="D181" t="s">
        <v>6475</v>
      </c>
      <c r="E181" t="s">
        <v>6474</v>
      </c>
      <c r="F181" t="s">
        <v>3274</v>
      </c>
      <c r="G181" t="s">
        <v>218</v>
      </c>
      <c r="H181" s="31">
        <v>45188</v>
      </c>
      <c r="I181" s="31">
        <v>45291</v>
      </c>
      <c r="J181" t="s">
        <v>9</v>
      </c>
      <c r="K181" s="13">
        <v>11676.544</v>
      </c>
      <c r="L181" s="13">
        <v>11676.544</v>
      </c>
      <c r="M181" s="154" t="s">
        <v>6473</v>
      </c>
    </row>
    <row r="182" spans="1:13" x14ac:dyDescent="0.25">
      <c r="A182" s="154" t="s">
        <v>6472</v>
      </c>
      <c r="B182" s="154" t="s">
        <v>6471</v>
      </c>
      <c r="C182" t="s">
        <v>6202</v>
      </c>
      <c r="D182" t="s">
        <v>6470</v>
      </c>
      <c r="E182" t="s">
        <v>6469</v>
      </c>
      <c r="F182" t="s">
        <v>3111</v>
      </c>
      <c r="G182" t="s">
        <v>218</v>
      </c>
      <c r="H182" s="31">
        <v>45168</v>
      </c>
      <c r="I182" s="31">
        <v>45291</v>
      </c>
      <c r="J182" t="s">
        <v>9</v>
      </c>
      <c r="K182" s="13">
        <v>10000</v>
      </c>
      <c r="L182" s="13">
        <v>10000</v>
      </c>
      <c r="M182" s="154" t="s">
        <v>6468</v>
      </c>
    </row>
    <row r="183" spans="1:13" x14ac:dyDescent="0.25">
      <c r="A183" s="154" t="s">
        <v>6467</v>
      </c>
      <c r="B183" s="154" t="s">
        <v>6466</v>
      </c>
      <c r="C183" t="s">
        <v>6202</v>
      </c>
      <c r="D183" t="s">
        <v>6465</v>
      </c>
      <c r="E183" t="s">
        <v>6464</v>
      </c>
      <c r="F183" t="s">
        <v>3111</v>
      </c>
      <c r="G183" t="s">
        <v>218</v>
      </c>
      <c r="H183" s="31">
        <v>45176</v>
      </c>
      <c r="I183" s="31">
        <v>45291</v>
      </c>
      <c r="J183" t="s">
        <v>9</v>
      </c>
      <c r="K183" s="13">
        <v>11603.191000000001</v>
      </c>
      <c r="L183" s="13">
        <v>11603.191000000001</v>
      </c>
      <c r="M183" s="154" t="s">
        <v>6463</v>
      </c>
    </row>
    <row r="184" spans="1:13" x14ac:dyDescent="0.25">
      <c r="A184" s="154" t="s">
        <v>6462</v>
      </c>
      <c r="B184" s="154" t="s">
        <v>6413</v>
      </c>
      <c r="C184" t="s">
        <v>6202</v>
      </c>
      <c r="D184" t="s">
        <v>6412</v>
      </c>
      <c r="E184" t="s">
        <v>6411</v>
      </c>
      <c r="F184" t="s">
        <v>4940</v>
      </c>
      <c r="G184" t="s">
        <v>218</v>
      </c>
      <c r="H184" s="31">
        <v>45181</v>
      </c>
      <c r="I184" s="31">
        <v>45293</v>
      </c>
      <c r="J184" t="s">
        <v>9</v>
      </c>
      <c r="K184" s="13">
        <v>8643.9779999999992</v>
      </c>
      <c r="L184" s="13">
        <v>8643.9779999999992</v>
      </c>
      <c r="M184" s="154" t="s">
        <v>6461</v>
      </c>
    </row>
    <row r="185" spans="1:13" x14ac:dyDescent="0.25">
      <c r="A185" s="154" t="s">
        <v>6460</v>
      </c>
      <c r="B185" s="154" t="s">
        <v>6459</v>
      </c>
      <c r="C185" t="s">
        <v>6202</v>
      </c>
      <c r="D185" t="s">
        <v>6282</v>
      </c>
      <c r="E185" t="s">
        <v>6281</v>
      </c>
      <c r="F185">
        <v>12</v>
      </c>
      <c r="G185" t="s">
        <v>218</v>
      </c>
      <c r="H185" s="31">
        <v>45162</v>
      </c>
      <c r="I185" s="31">
        <v>45296</v>
      </c>
      <c r="J185" t="s">
        <v>9</v>
      </c>
      <c r="K185" s="13">
        <v>3138.5210000000002</v>
      </c>
      <c r="L185" s="13">
        <v>3138.5210000000002</v>
      </c>
      <c r="M185" s="154" t="s">
        <v>6458</v>
      </c>
    </row>
    <row r="186" spans="1:13" x14ac:dyDescent="0.25">
      <c r="A186" s="154" t="s">
        <v>6457</v>
      </c>
      <c r="B186" s="154" t="s">
        <v>6456</v>
      </c>
      <c r="C186" t="s">
        <v>6202</v>
      </c>
      <c r="D186" t="s">
        <v>6277</v>
      </c>
      <c r="E186" t="s">
        <v>6276</v>
      </c>
      <c r="F186">
        <v>12</v>
      </c>
      <c r="G186" t="s">
        <v>218</v>
      </c>
      <c r="H186" s="31">
        <v>45167</v>
      </c>
      <c r="I186" s="31">
        <v>45296</v>
      </c>
      <c r="J186" t="s">
        <v>9</v>
      </c>
      <c r="K186" s="13">
        <v>15122.741</v>
      </c>
      <c r="L186" s="13">
        <v>15122.741</v>
      </c>
      <c r="M186" s="154" t="s">
        <v>6455</v>
      </c>
    </row>
    <row r="187" spans="1:13" x14ac:dyDescent="0.25">
      <c r="A187" s="154" t="s">
        <v>6454</v>
      </c>
      <c r="B187" s="154" t="s">
        <v>6453</v>
      </c>
      <c r="C187" t="s">
        <v>6202</v>
      </c>
      <c r="D187" t="s">
        <v>6287</v>
      </c>
      <c r="E187" t="s">
        <v>6286</v>
      </c>
      <c r="F187">
        <v>12</v>
      </c>
      <c r="G187" t="s">
        <v>218</v>
      </c>
      <c r="H187" s="31">
        <v>45168</v>
      </c>
      <c r="I187" s="31">
        <v>45296</v>
      </c>
      <c r="J187" t="s">
        <v>9</v>
      </c>
      <c r="K187" s="13">
        <v>3900</v>
      </c>
      <c r="L187" s="13">
        <v>3900</v>
      </c>
      <c r="M187" s="154" t="s">
        <v>6452</v>
      </c>
    </row>
    <row r="188" spans="1:13" x14ac:dyDescent="0.25">
      <c r="A188" s="154" t="s">
        <v>6451</v>
      </c>
      <c r="B188" s="154" t="s">
        <v>6450</v>
      </c>
      <c r="C188" t="s">
        <v>6202</v>
      </c>
      <c r="D188" t="s">
        <v>6449</v>
      </c>
      <c r="E188" t="s">
        <v>6448</v>
      </c>
      <c r="F188" t="s">
        <v>4940</v>
      </c>
      <c r="G188" t="s">
        <v>218</v>
      </c>
      <c r="H188" s="31">
        <v>45191</v>
      </c>
      <c r="I188" s="31">
        <v>45296</v>
      </c>
      <c r="J188" t="s">
        <v>9</v>
      </c>
      <c r="K188" s="13">
        <v>1131.2429999999999</v>
      </c>
      <c r="L188" s="13">
        <v>1131.2429999999999</v>
      </c>
      <c r="M188" s="154" t="s">
        <v>6447</v>
      </c>
    </row>
    <row r="189" spans="1:13" x14ac:dyDescent="0.25">
      <c r="A189" s="154" t="s">
        <v>6446</v>
      </c>
      <c r="B189" s="154" t="s">
        <v>6435</v>
      </c>
      <c r="C189" t="s">
        <v>6202</v>
      </c>
      <c r="D189" t="s">
        <v>6256</v>
      </c>
      <c r="E189" t="s">
        <v>6255</v>
      </c>
      <c r="F189">
        <v>12</v>
      </c>
      <c r="G189" t="s">
        <v>218</v>
      </c>
      <c r="H189" s="31">
        <v>45163</v>
      </c>
      <c r="I189" s="31">
        <v>45299</v>
      </c>
      <c r="J189" t="s">
        <v>9</v>
      </c>
      <c r="K189" s="13">
        <v>3368</v>
      </c>
      <c r="L189" s="13">
        <v>3368</v>
      </c>
      <c r="M189" s="154" t="s">
        <v>6445</v>
      </c>
    </row>
    <row r="190" spans="1:13" x14ac:dyDescent="0.25">
      <c r="A190" s="154" t="s">
        <v>6444</v>
      </c>
      <c r="B190" s="154" t="s">
        <v>6443</v>
      </c>
      <c r="C190" t="s">
        <v>6202</v>
      </c>
      <c r="D190" t="s">
        <v>6442</v>
      </c>
      <c r="E190" t="s">
        <v>6441</v>
      </c>
      <c r="F190" t="s">
        <v>4940</v>
      </c>
      <c r="G190" t="s">
        <v>218</v>
      </c>
      <c r="H190" s="31">
        <v>45187</v>
      </c>
      <c r="I190" s="31">
        <v>45299</v>
      </c>
      <c r="J190" t="s">
        <v>9</v>
      </c>
      <c r="K190" s="13">
        <v>4722.2910000000002</v>
      </c>
      <c r="L190" s="13">
        <v>4722.2910000000002</v>
      </c>
      <c r="M190" s="154" t="s">
        <v>6440</v>
      </c>
    </row>
    <row r="191" spans="1:13" x14ac:dyDescent="0.25">
      <c r="A191" s="154" t="s">
        <v>6439</v>
      </c>
      <c r="B191" s="154" t="s">
        <v>6438</v>
      </c>
      <c r="C191" t="s">
        <v>6202</v>
      </c>
      <c r="D191" t="s">
        <v>123</v>
      </c>
      <c r="E191" t="s">
        <v>124</v>
      </c>
      <c r="F191" t="s">
        <v>4230</v>
      </c>
      <c r="G191" t="s">
        <v>218</v>
      </c>
      <c r="H191" s="31">
        <v>45191</v>
      </c>
      <c r="I191" s="31">
        <v>45299</v>
      </c>
      <c r="J191" t="s">
        <v>9</v>
      </c>
      <c r="K191" s="13">
        <v>2261</v>
      </c>
      <c r="L191" s="13">
        <v>2261</v>
      </c>
      <c r="M191" s="154" t="s">
        <v>6437</v>
      </c>
    </row>
    <row r="192" spans="1:13" x14ac:dyDescent="0.25">
      <c r="A192" s="154" t="s">
        <v>6436</v>
      </c>
      <c r="B192" s="154" t="s">
        <v>6435</v>
      </c>
      <c r="C192" t="s">
        <v>6202</v>
      </c>
      <c r="D192" t="s">
        <v>6256</v>
      </c>
      <c r="E192" t="s">
        <v>6255</v>
      </c>
      <c r="F192">
        <v>12</v>
      </c>
      <c r="G192" t="s">
        <v>218</v>
      </c>
      <c r="H192" s="31">
        <v>45163</v>
      </c>
      <c r="I192" s="31">
        <v>45301</v>
      </c>
      <c r="J192" t="s">
        <v>9</v>
      </c>
      <c r="K192" s="13">
        <v>3375.3020000000001</v>
      </c>
      <c r="L192" s="13">
        <v>3375.3020000000001</v>
      </c>
      <c r="M192" s="154" t="s">
        <v>6434</v>
      </c>
    </row>
    <row r="193" spans="1:13" x14ac:dyDescent="0.25">
      <c r="A193" s="154" t="s">
        <v>6433</v>
      </c>
      <c r="B193" s="154" t="s">
        <v>6432</v>
      </c>
      <c r="C193" t="s">
        <v>6202</v>
      </c>
      <c r="D193" t="s">
        <v>6431</v>
      </c>
      <c r="E193" t="s">
        <v>6430</v>
      </c>
      <c r="F193" t="s">
        <v>4940</v>
      </c>
      <c r="G193" t="s">
        <v>218</v>
      </c>
      <c r="H193" s="31">
        <v>45169</v>
      </c>
      <c r="I193" s="31">
        <v>45301</v>
      </c>
      <c r="J193" t="s">
        <v>9</v>
      </c>
      <c r="K193" s="13">
        <v>14435.079</v>
      </c>
      <c r="L193" s="13">
        <v>14435.079</v>
      </c>
      <c r="M193" s="154" t="s">
        <v>6429</v>
      </c>
    </row>
    <row r="194" spans="1:13" x14ac:dyDescent="0.25">
      <c r="A194" s="154" t="s">
        <v>6428</v>
      </c>
      <c r="B194" s="154" t="s">
        <v>6427</v>
      </c>
      <c r="C194" t="s">
        <v>6202</v>
      </c>
      <c r="D194" t="s">
        <v>6426</v>
      </c>
      <c r="E194" t="s">
        <v>6425</v>
      </c>
      <c r="F194" t="s">
        <v>4940</v>
      </c>
      <c r="G194" t="s">
        <v>218</v>
      </c>
      <c r="H194" s="31">
        <v>45188</v>
      </c>
      <c r="I194" s="31">
        <v>45301</v>
      </c>
      <c r="J194" t="s">
        <v>9</v>
      </c>
      <c r="K194" s="13">
        <v>3396.739</v>
      </c>
      <c r="L194" s="13">
        <v>3396.739</v>
      </c>
      <c r="M194" s="154" t="s">
        <v>6424</v>
      </c>
    </row>
    <row r="195" spans="1:13" x14ac:dyDescent="0.25">
      <c r="A195" s="154" t="s">
        <v>6423</v>
      </c>
      <c r="B195" s="154" t="s">
        <v>6408</v>
      </c>
      <c r="C195" t="s">
        <v>6202</v>
      </c>
      <c r="D195" t="s">
        <v>1181</v>
      </c>
      <c r="E195" t="s">
        <v>1180</v>
      </c>
      <c r="F195" t="s">
        <v>4230</v>
      </c>
      <c r="G195" t="s">
        <v>218</v>
      </c>
      <c r="H195" s="31">
        <v>45138</v>
      </c>
      <c r="I195" s="31">
        <v>45301</v>
      </c>
      <c r="J195" t="s">
        <v>9</v>
      </c>
      <c r="K195" s="13">
        <v>2400</v>
      </c>
      <c r="L195" s="13">
        <v>2400</v>
      </c>
      <c r="M195" s="154" t="s">
        <v>6422</v>
      </c>
    </row>
    <row r="196" spans="1:13" x14ac:dyDescent="0.25">
      <c r="A196" s="154" t="s">
        <v>6421</v>
      </c>
      <c r="B196" s="154" t="s">
        <v>6420</v>
      </c>
      <c r="C196" t="s">
        <v>6202</v>
      </c>
      <c r="D196" t="s">
        <v>1175</v>
      </c>
      <c r="E196" t="s">
        <v>1174</v>
      </c>
      <c r="F196" t="s">
        <v>4230</v>
      </c>
      <c r="G196" t="s">
        <v>218</v>
      </c>
      <c r="H196" s="31">
        <v>45169</v>
      </c>
      <c r="I196" s="31">
        <v>45303</v>
      </c>
      <c r="J196" t="s">
        <v>9</v>
      </c>
      <c r="K196" s="13">
        <v>1420</v>
      </c>
      <c r="L196" s="13">
        <v>1420</v>
      </c>
      <c r="M196" s="154" t="s">
        <v>6419</v>
      </c>
    </row>
    <row r="197" spans="1:13" x14ac:dyDescent="0.25">
      <c r="A197" s="154" t="s">
        <v>6418</v>
      </c>
      <c r="B197" s="154" t="s">
        <v>6283</v>
      </c>
      <c r="C197" t="s">
        <v>6202</v>
      </c>
      <c r="D197" t="s">
        <v>6282</v>
      </c>
      <c r="E197" t="s">
        <v>6281</v>
      </c>
      <c r="F197">
        <v>12</v>
      </c>
      <c r="G197" t="s">
        <v>218</v>
      </c>
      <c r="H197" s="31">
        <v>45191</v>
      </c>
      <c r="I197" s="31">
        <v>45306</v>
      </c>
      <c r="J197" t="s">
        <v>9</v>
      </c>
      <c r="K197" s="13">
        <v>3100</v>
      </c>
      <c r="L197" s="13">
        <v>3100</v>
      </c>
      <c r="M197" s="154" t="s">
        <v>6417</v>
      </c>
    </row>
    <row r="198" spans="1:13" x14ac:dyDescent="0.25">
      <c r="A198" s="154" t="s">
        <v>6416</v>
      </c>
      <c r="B198" s="154" t="s">
        <v>6257</v>
      </c>
      <c r="C198" t="s">
        <v>6202</v>
      </c>
      <c r="D198" t="s">
        <v>6256</v>
      </c>
      <c r="E198" t="s">
        <v>6255</v>
      </c>
      <c r="F198">
        <v>12</v>
      </c>
      <c r="G198" t="s">
        <v>218</v>
      </c>
      <c r="H198" s="31">
        <v>45194</v>
      </c>
      <c r="I198" s="31">
        <v>45306</v>
      </c>
      <c r="J198" t="s">
        <v>9</v>
      </c>
      <c r="K198" s="13">
        <v>2944</v>
      </c>
      <c r="L198" s="13">
        <v>2944</v>
      </c>
      <c r="M198" s="154" t="s">
        <v>6415</v>
      </c>
    </row>
    <row r="199" spans="1:13" x14ac:dyDescent="0.25">
      <c r="A199" s="154" t="s">
        <v>6414</v>
      </c>
      <c r="B199" s="154" t="s">
        <v>6413</v>
      </c>
      <c r="C199" t="s">
        <v>6202</v>
      </c>
      <c r="D199" t="s">
        <v>6412</v>
      </c>
      <c r="E199" t="s">
        <v>6411</v>
      </c>
      <c r="F199" t="s">
        <v>4940</v>
      </c>
      <c r="G199" t="s">
        <v>218</v>
      </c>
      <c r="H199" s="31">
        <v>45181</v>
      </c>
      <c r="I199" s="31">
        <v>45306</v>
      </c>
      <c r="J199" t="s">
        <v>9</v>
      </c>
      <c r="K199" s="13">
        <v>8000</v>
      </c>
      <c r="L199" s="13">
        <v>8000</v>
      </c>
      <c r="M199" s="154" t="s">
        <v>6410</v>
      </c>
    </row>
    <row r="200" spans="1:13" x14ac:dyDescent="0.25">
      <c r="A200" s="154" t="s">
        <v>6409</v>
      </c>
      <c r="B200" s="154" t="s">
        <v>6408</v>
      </c>
      <c r="C200" t="s">
        <v>6202</v>
      </c>
      <c r="D200" t="s">
        <v>1181</v>
      </c>
      <c r="E200" t="s">
        <v>1180</v>
      </c>
      <c r="F200" t="s">
        <v>4230</v>
      </c>
      <c r="G200" t="s">
        <v>218</v>
      </c>
      <c r="H200" s="31">
        <v>45138</v>
      </c>
      <c r="I200" s="31">
        <v>45306</v>
      </c>
      <c r="J200" t="s">
        <v>9</v>
      </c>
      <c r="K200" s="13">
        <v>2400</v>
      </c>
      <c r="L200" s="13">
        <v>2400</v>
      </c>
      <c r="M200" s="154" t="s">
        <v>6407</v>
      </c>
    </row>
    <row r="201" spans="1:13" x14ac:dyDescent="0.25">
      <c r="A201" s="154" t="s">
        <v>6406</v>
      </c>
      <c r="B201" s="154" t="s">
        <v>6405</v>
      </c>
      <c r="C201" t="s">
        <v>6202</v>
      </c>
      <c r="D201" t="s">
        <v>123</v>
      </c>
      <c r="E201" t="s">
        <v>124</v>
      </c>
      <c r="F201" t="s">
        <v>4230</v>
      </c>
      <c r="G201" t="s">
        <v>218</v>
      </c>
      <c r="H201" s="31">
        <v>45191</v>
      </c>
      <c r="I201" s="31">
        <v>45306</v>
      </c>
      <c r="J201" t="s">
        <v>9</v>
      </c>
      <c r="K201" s="13">
        <v>2262</v>
      </c>
      <c r="L201" s="13">
        <v>2262</v>
      </c>
      <c r="M201" s="154" t="s">
        <v>6404</v>
      </c>
    </row>
    <row r="202" spans="1:13" x14ac:dyDescent="0.25">
      <c r="A202" s="154" t="s">
        <v>6403</v>
      </c>
      <c r="B202" s="154" t="s">
        <v>6402</v>
      </c>
      <c r="C202" t="s">
        <v>6202</v>
      </c>
      <c r="D202" t="s">
        <v>6218</v>
      </c>
      <c r="E202" t="s">
        <v>6217</v>
      </c>
      <c r="F202" t="s">
        <v>3661</v>
      </c>
      <c r="G202" t="s">
        <v>218</v>
      </c>
      <c r="H202" s="31">
        <v>45153</v>
      </c>
      <c r="I202" s="31">
        <v>45306</v>
      </c>
      <c r="J202" t="s">
        <v>9</v>
      </c>
      <c r="K202" s="13">
        <v>5300</v>
      </c>
      <c r="L202" s="13">
        <v>5300</v>
      </c>
      <c r="M202" s="154" t="s">
        <v>6401</v>
      </c>
    </row>
    <row r="203" spans="1:13" x14ac:dyDescent="0.25">
      <c r="A203" s="154" t="s">
        <v>6400</v>
      </c>
      <c r="B203" s="154" t="s">
        <v>6399</v>
      </c>
      <c r="C203" t="s">
        <v>6202</v>
      </c>
      <c r="D203" t="s">
        <v>6218</v>
      </c>
      <c r="E203" t="s">
        <v>6217</v>
      </c>
      <c r="F203" t="s">
        <v>3661</v>
      </c>
      <c r="G203" t="s">
        <v>218</v>
      </c>
      <c r="H203" s="31">
        <v>45153</v>
      </c>
      <c r="I203" s="31">
        <v>45306</v>
      </c>
      <c r="J203" t="s">
        <v>9</v>
      </c>
      <c r="K203" s="13">
        <v>5500</v>
      </c>
      <c r="L203" s="13">
        <v>5500</v>
      </c>
      <c r="M203" s="154" t="s">
        <v>6398</v>
      </c>
    </row>
    <row r="204" spans="1:13" x14ac:dyDescent="0.25">
      <c r="A204" s="154" t="s">
        <v>6397</v>
      </c>
      <c r="B204" s="154" t="s">
        <v>6396</v>
      </c>
      <c r="C204" t="s">
        <v>6202</v>
      </c>
      <c r="D204" t="s">
        <v>6218</v>
      </c>
      <c r="E204" t="s">
        <v>6217</v>
      </c>
      <c r="F204" t="s">
        <v>3661</v>
      </c>
      <c r="G204" t="s">
        <v>218</v>
      </c>
      <c r="H204" s="31">
        <v>45180</v>
      </c>
      <c r="I204" s="31">
        <v>45306</v>
      </c>
      <c r="J204" t="s">
        <v>9</v>
      </c>
      <c r="K204" s="13">
        <v>6450</v>
      </c>
      <c r="L204" s="13">
        <v>6450</v>
      </c>
      <c r="M204" s="154" t="s">
        <v>6395</v>
      </c>
    </row>
    <row r="205" spans="1:13" x14ac:dyDescent="0.25">
      <c r="A205" s="154" t="s">
        <v>6394</v>
      </c>
      <c r="B205" s="154" t="s">
        <v>6393</v>
      </c>
      <c r="C205" t="s">
        <v>6202</v>
      </c>
      <c r="D205" t="s">
        <v>6329</v>
      </c>
      <c r="E205" t="s">
        <v>6328</v>
      </c>
      <c r="F205" t="s">
        <v>3661</v>
      </c>
      <c r="G205" t="s">
        <v>218</v>
      </c>
      <c r="H205" s="31">
        <v>45182</v>
      </c>
      <c r="I205" s="31">
        <v>45306</v>
      </c>
      <c r="J205" t="s">
        <v>9</v>
      </c>
      <c r="K205" s="13">
        <v>5000</v>
      </c>
      <c r="L205" s="13">
        <v>5000</v>
      </c>
      <c r="M205" s="154" t="s">
        <v>6392</v>
      </c>
    </row>
    <row r="206" spans="1:13" x14ac:dyDescent="0.25">
      <c r="A206" s="154" t="s">
        <v>6391</v>
      </c>
      <c r="B206" s="154" t="s">
        <v>6390</v>
      </c>
      <c r="C206" t="s">
        <v>6202</v>
      </c>
      <c r="D206" t="s">
        <v>6292</v>
      </c>
      <c r="E206" t="s">
        <v>6291</v>
      </c>
      <c r="F206" t="s">
        <v>3111</v>
      </c>
      <c r="G206" t="s">
        <v>218</v>
      </c>
      <c r="H206" s="31">
        <v>45190</v>
      </c>
      <c r="I206" s="31">
        <v>45306</v>
      </c>
      <c r="J206" t="s">
        <v>9</v>
      </c>
      <c r="K206" s="13">
        <v>9806.4</v>
      </c>
      <c r="L206" s="13">
        <v>9806.4</v>
      </c>
      <c r="M206" s="154" t="s">
        <v>6389</v>
      </c>
    </row>
    <row r="207" spans="1:13" x14ac:dyDescent="0.25">
      <c r="A207" s="154" t="s">
        <v>6388</v>
      </c>
      <c r="B207" s="154" t="s">
        <v>6312</v>
      </c>
      <c r="C207" t="s">
        <v>6202</v>
      </c>
      <c r="D207" t="s">
        <v>6311</v>
      </c>
      <c r="E207" t="s">
        <v>6310</v>
      </c>
      <c r="F207" t="s">
        <v>4940</v>
      </c>
      <c r="G207" t="s">
        <v>218</v>
      </c>
      <c r="H207" s="31">
        <v>45194</v>
      </c>
      <c r="I207" s="31">
        <v>45307</v>
      </c>
      <c r="J207" t="s">
        <v>9</v>
      </c>
      <c r="K207" s="13">
        <v>31500</v>
      </c>
      <c r="L207" s="13">
        <v>31500</v>
      </c>
      <c r="M207" s="154" t="s">
        <v>6387</v>
      </c>
    </row>
    <row r="208" spans="1:13" x14ac:dyDescent="0.25">
      <c r="A208" s="154" t="s">
        <v>6386</v>
      </c>
      <c r="B208" s="154" t="s">
        <v>6385</v>
      </c>
      <c r="C208" t="s">
        <v>6202</v>
      </c>
      <c r="D208" t="s">
        <v>499</v>
      </c>
      <c r="E208" t="s">
        <v>498</v>
      </c>
      <c r="F208" t="s">
        <v>4230</v>
      </c>
      <c r="G208" t="s">
        <v>218</v>
      </c>
      <c r="H208" s="31">
        <v>45167</v>
      </c>
      <c r="I208" s="31">
        <v>45309</v>
      </c>
      <c r="J208" t="s">
        <v>9</v>
      </c>
      <c r="K208" s="13">
        <v>2155.261</v>
      </c>
      <c r="L208" s="13">
        <v>2155.261</v>
      </c>
      <c r="M208" s="154" t="s">
        <v>6384</v>
      </c>
    </row>
    <row r="209" spans="1:13" x14ac:dyDescent="0.25">
      <c r="A209" s="154" t="s">
        <v>6383</v>
      </c>
      <c r="B209" s="154" t="s">
        <v>6382</v>
      </c>
      <c r="C209" t="s">
        <v>6202</v>
      </c>
      <c r="D209" t="s">
        <v>1175</v>
      </c>
      <c r="E209" t="s">
        <v>1174</v>
      </c>
      <c r="F209" t="s">
        <v>4230</v>
      </c>
      <c r="G209" t="s">
        <v>218</v>
      </c>
      <c r="H209" s="31">
        <v>45169</v>
      </c>
      <c r="I209" s="31">
        <v>45309</v>
      </c>
      <c r="J209" t="s">
        <v>9</v>
      </c>
      <c r="K209" s="13">
        <v>1425</v>
      </c>
      <c r="L209" s="13">
        <v>1425</v>
      </c>
      <c r="M209" s="154" t="s">
        <v>6381</v>
      </c>
    </row>
    <row r="210" spans="1:13" x14ac:dyDescent="0.25">
      <c r="A210" s="154" t="s">
        <v>6380</v>
      </c>
      <c r="B210" s="154" t="s">
        <v>6379</v>
      </c>
      <c r="C210" t="s">
        <v>6202</v>
      </c>
      <c r="D210" t="s">
        <v>1185</v>
      </c>
      <c r="E210" t="s">
        <v>1184</v>
      </c>
      <c r="F210" t="s">
        <v>4230</v>
      </c>
      <c r="G210" t="s">
        <v>218</v>
      </c>
      <c r="H210" s="31">
        <v>45192</v>
      </c>
      <c r="I210" s="31">
        <v>45309</v>
      </c>
      <c r="J210" t="s">
        <v>9</v>
      </c>
      <c r="K210" s="13">
        <v>3600</v>
      </c>
      <c r="L210" s="13">
        <v>3600</v>
      </c>
      <c r="M210" s="154" t="s">
        <v>6378</v>
      </c>
    </row>
    <row r="211" spans="1:13" x14ac:dyDescent="0.25">
      <c r="A211" s="154" t="s">
        <v>6377</v>
      </c>
      <c r="B211" s="154" t="s">
        <v>6257</v>
      </c>
      <c r="C211" t="s">
        <v>6202</v>
      </c>
      <c r="D211" t="s">
        <v>6256</v>
      </c>
      <c r="E211" t="s">
        <v>6255</v>
      </c>
      <c r="F211">
        <v>12</v>
      </c>
      <c r="G211" t="s">
        <v>218</v>
      </c>
      <c r="H211" s="31">
        <v>45194</v>
      </c>
      <c r="I211" s="31">
        <v>45310</v>
      </c>
      <c r="J211" t="s">
        <v>9</v>
      </c>
      <c r="K211" s="13">
        <v>2944</v>
      </c>
      <c r="L211" s="13">
        <v>2944</v>
      </c>
      <c r="M211" s="154" t="s">
        <v>6376</v>
      </c>
    </row>
    <row r="212" spans="1:13" x14ac:dyDescent="0.25">
      <c r="A212" s="154" t="s">
        <v>6375</v>
      </c>
      <c r="B212" s="154" t="s">
        <v>6374</v>
      </c>
      <c r="C212" t="s">
        <v>6202</v>
      </c>
      <c r="D212" t="s">
        <v>1173</v>
      </c>
      <c r="E212" t="s">
        <v>1172</v>
      </c>
      <c r="F212" t="s">
        <v>4230</v>
      </c>
      <c r="G212" t="s">
        <v>218</v>
      </c>
      <c r="H212" s="31">
        <v>45134</v>
      </c>
      <c r="I212" s="31">
        <v>45310</v>
      </c>
      <c r="J212" t="s">
        <v>9</v>
      </c>
      <c r="K212" s="13">
        <v>47983.353999999999</v>
      </c>
      <c r="L212" s="13">
        <v>47983.353999999999</v>
      </c>
      <c r="M212" s="154" t="s">
        <v>6373</v>
      </c>
    </row>
    <row r="213" spans="1:13" x14ac:dyDescent="0.25">
      <c r="A213" s="154" t="s">
        <v>6372</v>
      </c>
      <c r="B213" s="154" t="s">
        <v>6371</v>
      </c>
      <c r="C213" t="s">
        <v>6202</v>
      </c>
      <c r="D213" t="s">
        <v>123</v>
      </c>
      <c r="E213" t="s">
        <v>124</v>
      </c>
      <c r="F213" t="s">
        <v>4230</v>
      </c>
      <c r="G213" t="s">
        <v>218</v>
      </c>
      <c r="H213" s="31">
        <v>45191</v>
      </c>
      <c r="I213" s="31">
        <v>45310</v>
      </c>
      <c r="J213" t="s">
        <v>9</v>
      </c>
      <c r="K213" s="13">
        <v>2263</v>
      </c>
      <c r="L213" s="13">
        <v>2263</v>
      </c>
      <c r="M213" s="154" t="s">
        <v>6370</v>
      </c>
    </row>
    <row r="214" spans="1:13" x14ac:dyDescent="0.25">
      <c r="A214" s="154" t="s">
        <v>6369</v>
      </c>
      <c r="B214" s="154" t="s">
        <v>6368</v>
      </c>
      <c r="C214" t="s">
        <v>6202</v>
      </c>
      <c r="D214" t="s">
        <v>1181</v>
      </c>
      <c r="E214" t="s">
        <v>1180</v>
      </c>
      <c r="F214" t="s">
        <v>4230</v>
      </c>
      <c r="G214" t="s">
        <v>218</v>
      </c>
      <c r="H214" s="31">
        <v>45138</v>
      </c>
      <c r="I214" s="31">
        <v>45311</v>
      </c>
      <c r="J214" t="s">
        <v>9</v>
      </c>
      <c r="K214" s="13">
        <v>2269.6849999999999</v>
      </c>
      <c r="L214" s="13">
        <v>2269.6849999999999</v>
      </c>
      <c r="M214" s="154" t="s">
        <v>6367</v>
      </c>
    </row>
    <row r="215" spans="1:13" x14ac:dyDescent="0.25">
      <c r="A215" s="154" t="s">
        <v>6366</v>
      </c>
      <c r="B215" s="154" t="s">
        <v>6365</v>
      </c>
      <c r="C215" t="s">
        <v>6202</v>
      </c>
      <c r="D215" t="s">
        <v>1175</v>
      </c>
      <c r="E215" t="s">
        <v>1174</v>
      </c>
      <c r="F215" t="s">
        <v>4230</v>
      </c>
      <c r="G215" t="s">
        <v>218</v>
      </c>
      <c r="H215" s="31">
        <v>45169</v>
      </c>
      <c r="I215" s="31">
        <v>45315</v>
      </c>
      <c r="J215" t="s">
        <v>9</v>
      </c>
      <c r="K215" s="13">
        <v>1426</v>
      </c>
      <c r="L215" s="13">
        <v>1426</v>
      </c>
      <c r="M215" s="154" t="s">
        <v>6364</v>
      </c>
    </row>
    <row r="216" spans="1:13" x14ac:dyDescent="0.25">
      <c r="A216" s="154" t="s">
        <v>6363</v>
      </c>
      <c r="B216" s="154" t="s">
        <v>6362</v>
      </c>
      <c r="C216" t="s">
        <v>6202</v>
      </c>
      <c r="D216" t="s">
        <v>1185</v>
      </c>
      <c r="E216" t="s">
        <v>1184</v>
      </c>
      <c r="F216" t="s">
        <v>4230</v>
      </c>
      <c r="G216" t="s">
        <v>218</v>
      </c>
      <c r="H216" s="31">
        <v>45192</v>
      </c>
      <c r="I216" s="31">
        <v>45315</v>
      </c>
      <c r="J216" t="s">
        <v>9</v>
      </c>
      <c r="K216" s="13">
        <v>3882.7710000000002</v>
      </c>
      <c r="L216" s="13">
        <v>3882.7710000000002</v>
      </c>
      <c r="M216" s="154" t="s">
        <v>6361</v>
      </c>
    </row>
    <row r="217" spans="1:13" x14ac:dyDescent="0.25">
      <c r="A217" s="154" t="s">
        <v>6360</v>
      </c>
      <c r="B217" s="154" t="s">
        <v>6359</v>
      </c>
      <c r="C217" t="s">
        <v>6202</v>
      </c>
      <c r="D217" t="s">
        <v>5651</v>
      </c>
      <c r="E217" t="s">
        <v>5650</v>
      </c>
      <c r="F217">
        <v>12</v>
      </c>
      <c r="G217" t="s">
        <v>218</v>
      </c>
      <c r="H217" s="31">
        <v>45159</v>
      </c>
      <c r="I217" s="31">
        <v>45316</v>
      </c>
      <c r="J217" t="s">
        <v>9</v>
      </c>
      <c r="K217" s="13">
        <v>14125.962</v>
      </c>
      <c r="L217" s="13">
        <v>14125.962</v>
      </c>
      <c r="M217" s="154" t="s">
        <v>6358</v>
      </c>
    </row>
    <row r="218" spans="1:13" x14ac:dyDescent="0.25">
      <c r="A218" s="154" t="s">
        <v>6357</v>
      </c>
      <c r="B218" s="154" t="s">
        <v>6312</v>
      </c>
      <c r="C218" t="s">
        <v>6202</v>
      </c>
      <c r="D218" t="s">
        <v>6311</v>
      </c>
      <c r="E218" t="s">
        <v>6310</v>
      </c>
      <c r="F218" t="s">
        <v>4940</v>
      </c>
      <c r="G218" t="s">
        <v>218</v>
      </c>
      <c r="H218" s="31">
        <v>45194</v>
      </c>
      <c r="I218" s="31">
        <v>45316</v>
      </c>
      <c r="J218" t="s">
        <v>9</v>
      </c>
      <c r="K218" s="13">
        <v>31489</v>
      </c>
      <c r="L218" s="13">
        <v>31489</v>
      </c>
      <c r="M218" s="154" t="s">
        <v>6356</v>
      </c>
    </row>
    <row r="219" spans="1:13" x14ac:dyDescent="0.25">
      <c r="A219" s="154" t="s">
        <v>6355</v>
      </c>
      <c r="B219" s="154" t="s">
        <v>6354</v>
      </c>
      <c r="C219" t="s">
        <v>6202</v>
      </c>
      <c r="D219" t="s">
        <v>6329</v>
      </c>
      <c r="E219" t="s">
        <v>6328</v>
      </c>
      <c r="F219" t="s">
        <v>3661</v>
      </c>
      <c r="G219" t="s">
        <v>218</v>
      </c>
      <c r="H219" s="31">
        <v>45182</v>
      </c>
      <c r="I219" s="31">
        <v>45316</v>
      </c>
      <c r="J219" t="s">
        <v>9</v>
      </c>
      <c r="K219" s="13">
        <v>5000</v>
      </c>
      <c r="L219" s="13">
        <v>5000</v>
      </c>
      <c r="M219" s="154" t="s">
        <v>6353</v>
      </c>
    </row>
    <row r="220" spans="1:13" x14ac:dyDescent="0.25">
      <c r="A220" s="154" t="s">
        <v>6352</v>
      </c>
      <c r="B220" s="154" t="s">
        <v>6288</v>
      </c>
      <c r="C220" t="s">
        <v>6202</v>
      </c>
      <c r="D220" t="s">
        <v>6287</v>
      </c>
      <c r="E220" t="s">
        <v>6286</v>
      </c>
      <c r="F220">
        <v>12</v>
      </c>
      <c r="G220" t="s">
        <v>218</v>
      </c>
      <c r="H220" s="31">
        <v>45191</v>
      </c>
      <c r="I220" s="31">
        <v>45317</v>
      </c>
      <c r="J220" t="s">
        <v>9</v>
      </c>
      <c r="K220" s="13">
        <v>11029.437</v>
      </c>
      <c r="L220" s="13">
        <v>11029.437</v>
      </c>
      <c r="M220" s="154" t="s">
        <v>6351</v>
      </c>
    </row>
    <row r="221" spans="1:13" x14ac:dyDescent="0.25">
      <c r="A221" s="154" t="s">
        <v>6350</v>
      </c>
      <c r="B221" s="154" t="s">
        <v>6257</v>
      </c>
      <c r="C221" t="s">
        <v>6202</v>
      </c>
      <c r="D221" t="s">
        <v>6256</v>
      </c>
      <c r="E221" t="s">
        <v>6255</v>
      </c>
      <c r="F221">
        <v>12</v>
      </c>
      <c r="G221" t="s">
        <v>218</v>
      </c>
      <c r="H221" s="31">
        <v>45194</v>
      </c>
      <c r="I221" s="31">
        <v>45317</v>
      </c>
      <c r="J221" t="s">
        <v>9</v>
      </c>
      <c r="K221" s="13">
        <v>2944</v>
      </c>
      <c r="L221" s="13">
        <v>2944</v>
      </c>
      <c r="M221" s="154" t="s">
        <v>6349</v>
      </c>
    </row>
    <row r="222" spans="1:13" x14ac:dyDescent="0.25">
      <c r="A222" s="154" t="s">
        <v>6348</v>
      </c>
      <c r="B222" s="154" t="s">
        <v>6347</v>
      </c>
      <c r="C222" t="s">
        <v>6202</v>
      </c>
      <c r="D222" t="s">
        <v>123</v>
      </c>
      <c r="E222" t="s">
        <v>124</v>
      </c>
      <c r="F222" t="s">
        <v>4230</v>
      </c>
      <c r="G222" t="s">
        <v>218</v>
      </c>
      <c r="H222" s="31">
        <v>45191</v>
      </c>
      <c r="I222" s="31">
        <v>45317</v>
      </c>
      <c r="J222" t="s">
        <v>9</v>
      </c>
      <c r="K222" s="13">
        <v>2264</v>
      </c>
      <c r="L222" s="13">
        <v>2264</v>
      </c>
      <c r="M222" s="154" t="s">
        <v>6346</v>
      </c>
    </row>
    <row r="223" spans="1:13" x14ac:dyDescent="0.25">
      <c r="A223" s="154" t="s">
        <v>6345</v>
      </c>
      <c r="B223" s="154" t="s">
        <v>6283</v>
      </c>
      <c r="C223" t="s">
        <v>6202</v>
      </c>
      <c r="D223" t="s">
        <v>6282</v>
      </c>
      <c r="E223" t="s">
        <v>6281</v>
      </c>
      <c r="F223">
        <v>12</v>
      </c>
      <c r="G223" t="s">
        <v>218</v>
      </c>
      <c r="H223" s="31">
        <v>45191</v>
      </c>
      <c r="I223" s="31">
        <v>45321</v>
      </c>
      <c r="J223" t="s">
        <v>9</v>
      </c>
      <c r="K223" s="13">
        <v>3100</v>
      </c>
      <c r="L223" s="13">
        <v>3100</v>
      </c>
      <c r="M223" s="154" t="s">
        <v>6344</v>
      </c>
    </row>
    <row r="224" spans="1:13" x14ac:dyDescent="0.25">
      <c r="A224" s="154" t="s">
        <v>6343</v>
      </c>
      <c r="B224" s="154" t="s">
        <v>6342</v>
      </c>
      <c r="C224" t="s">
        <v>6202</v>
      </c>
      <c r="D224" t="s">
        <v>1177</v>
      </c>
      <c r="E224" t="s">
        <v>1176</v>
      </c>
      <c r="F224" t="s">
        <v>4230</v>
      </c>
      <c r="G224" t="s">
        <v>218</v>
      </c>
      <c r="H224" s="31">
        <v>45164</v>
      </c>
      <c r="I224" s="31">
        <v>45321</v>
      </c>
      <c r="J224" t="s">
        <v>9</v>
      </c>
      <c r="K224" s="13">
        <v>6000</v>
      </c>
      <c r="L224" s="13">
        <v>6000</v>
      </c>
      <c r="M224" s="154" t="s">
        <v>6341</v>
      </c>
    </row>
    <row r="225" spans="1:13" x14ac:dyDescent="0.25">
      <c r="A225" s="154" t="s">
        <v>6340</v>
      </c>
      <c r="B225" s="154" t="s">
        <v>6339</v>
      </c>
      <c r="C225" t="s">
        <v>6202</v>
      </c>
      <c r="D225" t="s">
        <v>1177</v>
      </c>
      <c r="E225" t="s">
        <v>1176</v>
      </c>
      <c r="F225" t="s">
        <v>4230</v>
      </c>
      <c r="G225" t="s">
        <v>218</v>
      </c>
      <c r="H225" s="31">
        <v>45191</v>
      </c>
      <c r="I225" s="31">
        <v>45321</v>
      </c>
      <c r="J225" t="s">
        <v>9</v>
      </c>
      <c r="K225" s="13">
        <v>8000</v>
      </c>
      <c r="L225" s="13">
        <v>8000</v>
      </c>
      <c r="M225" s="154" t="s">
        <v>6338</v>
      </c>
    </row>
    <row r="226" spans="1:13" x14ac:dyDescent="0.25">
      <c r="A226" s="154" t="s">
        <v>6337</v>
      </c>
      <c r="B226" s="154" t="s">
        <v>6336</v>
      </c>
      <c r="C226" t="s">
        <v>6202</v>
      </c>
      <c r="D226" t="s">
        <v>123</v>
      </c>
      <c r="E226" t="s">
        <v>124</v>
      </c>
      <c r="F226" t="s">
        <v>4230</v>
      </c>
      <c r="G226" t="s">
        <v>218</v>
      </c>
      <c r="H226" s="31">
        <v>45191</v>
      </c>
      <c r="I226" s="31">
        <v>45321</v>
      </c>
      <c r="J226" t="s">
        <v>9</v>
      </c>
      <c r="K226" s="13">
        <v>2256.0129999999999</v>
      </c>
      <c r="L226" s="13">
        <v>2256.0129999999999</v>
      </c>
      <c r="M226" s="154" t="s">
        <v>6335</v>
      </c>
    </row>
    <row r="227" spans="1:13" x14ac:dyDescent="0.25">
      <c r="A227" s="154" t="s">
        <v>6334</v>
      </c>
      <c r="B227" s="154" t="s">
        <v>6333</v>
      </c>
      <c r="C227" t="s">
        <v>6202</v>
      </c>
      <c r="D227" t="s">
        <v>1193</v>
      </c>
      <c r="E227" t="s">
        <v>1192</v>
      </c>
      <c r="F227" t="s">
        <v>4230</v>
      </c>
      <c r="G227" t="s">
        <v>218</v>
      </c>
      <c r="H227" s="31">
        <v>45194</v>
      </c>
      <c r="I227" s="31">
        <v>45321</v>
      </c>
      <c r="J227" t="s">
        <v>9</v>
      </c>
      <c r="K227" s="13">
        <v>3566.0880000000002</v>
      </c>
      <c r="L227" s="13">
        <v>3566.0880000000002</v>
      </c>
      <c r="M227" s="154" t="s">
        <v>6332</v>
      </c>
    </row>
    <row r="228" spans="1:13" x14ac:dyDescent="0.25">
      <c r="A228" s="154" t="s">
        <v>6331</v>
      </c>
      <c r="B228" s="154" t="s">
        <v>6330</v>
      </c>
      <c r="C228" t="s">
        <v>6202</v>
      </c>
      <c r="D228" t="s">
        <v>6329</v>
      </c>
      <c r="E228" t="s">
        <v>6328</v>
      </c>
      <c r="F228" t="s">
        <v>3661</v>
      </c>
      <c r="G228" t="s">
        <v>218</v>
      </c>
      <c r="H228" s="31">
        <v>45182</v>
      </c>
      <c r="I228" s="31">
        <v>45321</v>
      </c>
      <c r="J228" t="s">
        <v>9</v>
      </c>
      <c r="K228" s="13">
        <v>5000</v>
      </c>
      <c r="L228" s="13">
        <v>5000</v>
      </c>
      <c r="M228" s="154" t="s">
        <v>6327</v>
      </c>
    </row>
    <row r="229" spans="1:13" x14ac:dyDescent="0.25">
      <c r="A229" s="154" t="s">
        <v>6326</v>
      </c>
      <c r="B229" s="154" t="s">
        <v>6325</v>
      </c>
      <c r="C229" t="s">
        <v>6202</v>
      </c>
      <c r="D229" t="s">
        <v>6213</v>
      </c>
      <c r="E229" t="s">
        <v>6212</v>
      </c>
      <c r="F229">
        <v>12</v>
      </c>
      <c r="G229" t="s">
        <v>218</v>
      </c>
      <c r="H229" s="31">
        <v>45155</v>
      </c>
      <c r="I229" s="31">
        <v>45322</v>
      </c>
      <c r="J229" t="s">
        <v>9</v>
      </c>
      <c r="K229" s="13">
        <v>4394.384</v>
      </c>
      <c r="L229" s="13">
        <v>4394.384</v>
      </c>
      <c r="M229" s="154" t="s">
        <v>6324</v>
      </c>
    </row>
    <row r="230" spans="1:13" x14ac:dyDescent="0.25">
      <c r="A230" s="154" t="s">
        <v>6323</v>
      </c>
      <c r="B230" s="154" t="s">
        <v>6322</v>
      </c>
      <c r="C230" t="s">
        <v>6202</v>
      </c>
      <c r="D230" t="s">
        <v>6321</v>
      </c>
      <c r="E230" t="s">
        <v>6320</v>
      </c>
      <c r="F230" t="s">
        <v>4940</v>
      </c>
      <c r="G230" t="s">
        <v>218</v>
      </c>
      <c r="H230" s="31">
        <v>45160</v>
      </c>
      <c r="I230" s="31">
        <v>45322</v>
      </c>
      <c r="J230" t="s">
        <v>9</v>
      </c>
      <c r="K230" s="13">
        <v>37000</v>
      </c>
      <c r="L230" s="13">
        <v>37000</v>
      </c>
      <c r="M230" s="154" t="s">
        <v>6319</v>
      </c>
    </row>
    <row r="231" spans="1:13" x14ac:dyDescent="0.25">
      <c r="A231" s="154" t="s">
        <v>6318</v>
      </c>
      <c r="B231" s="154" t="s">
        <v>6317</v>
      </c>
      <c r="C231" t="s">
        <v>6202</v>
      </c>
      <c r="D231" t="s">
        <v>6316</v>
      </c>
      <c r="E231" t="s">
        <v>6315</v>
      </c>
      <c r="F231" t="s">
        <v>4940</v>
      </c>
      <c r="G231" t="s">
        <v>218</v>
      </c>
      <c r="H231" s="31">
        <v>45167</v>
      </c>
      <c r="I231" s="31">
        <v>45322</v>
      </c>
      <c r="J231" t="s">
        <v>9</v>
      </c>
      <c r="K231" s="13">
        <v>950.846</v>
      </c>
      <c r="L231" s="13">
        <v>950.846</v>
      </c>
      <c r="M231" s="154" t="s">
        <v>6314</v>
      </c>
    </row>
    <row r="232" spans="1:13" x14ac:dyDescent="0.25">
      <c r="A232" s="154" t="s">
        <v>6313</v>
      </c>
      <c r="B232" s="154" t="s">
        <v>6312</v>
      </c>
      <c r="C232" t="s">
        <v>6202</v>
      </c>
      <c r="D232" t="s">
        <v>6311</v>
      </c>
      <c r="E232" t="s">
        <v>6310</v>
      </c>
      <c r="F232" t="s">
        <v>4940</v>
      </c>
      <c r="G232" t="s">
        <v>218</v>
      </c>
      <c r="H232" s="31">
        <v>45194</v>
      </c>
      <c r="I232" s="31">
        <v>45322</v>
      </c>
      <c r="J232" t="s">
        <v>9</v>
      </c>
      <c r="K232" s="13">
        <v>31487.690999999999</v>
      </c>
      <c r="L232" s="13">
        <v>31487.690999999999</v>
      </c>
      <c r="M232" s="154" t="s">
        <v>6309</v>
      </c>
    </row>
    <row r="233" spans="1:13" x14ac:dyDescent="0.25">
      <c r="A233" s="154" t="s">
        <v>6308</v>
      </c>
      <c r="B233" s="154" t="s">
        <v>6307</v>
      </c>
      <c r="C233" t="s">
        <v>6202</v>
      </c>
      <c r="D233" t="s">
        <v>1175</v>
      </c>
      <c r="E233" t="s">
        <v>1174</v>
      </c>
      <c r="F233" t="s">
        <v>4230</v>
      </c>
      <c r="G233" t="s">
        <v>218</v>
      </c>
      <c r="H233" s="31">
        <v>45169</v>
      </c>
      <c r="I233" s="31">
        <v>45322</v>
      </c>
      <c r="J233" t="s">
        <v>9</v>
      </c>
      <c r="K233" s="13">
        <v>1365.85</v>
      </c>
      <c r="L233" s="13">
        <v>1365.85</v>
      </c>
      <c r="M233" s="154" t="s">
        <v>6306</v>
      </c>
    </row>
    <row r="234" spans="1:13" x14ac:dyDescent="0.25">
      <c r="A234" s="154" t="s">
        <v>6305</v>
      </c>
      <c r="B234" s="154" t="s">
        <v>6304</v>
      </c>
      <c r="C234" t="s">
        <v>6202</v>
      </c>
      <c r="D234" t="s">
        <v>6303</v>
      </c>
      <c r="E234" t="s">
        <v>6302</v>
      </c>
      <c r="F234" t="s">
        <v>4230</v>
      </c>
      <c r="G234" t="s">
        <v>218</v>
      </c>
      <c r="H234" s="31">
        <v>45175</v>
      </c>
      <c r="I234" s="31">
        <v>45322</v>
      </c>
      <c r="J234" t="s">
        <v>9</v>
      </c>
      <c r="K234" s="13">
        <v>6375</v>
      </c>
      <c r="L234" s="13">
        <v>6375</v>
      </c>
      <c r="M234" s="154" t="s">
        <v>6301</v>
      </c>
    </row>
    <row r="235" spans="1:13" x14ac:dyDescent="0.25">
      <c r="A235" s="154" t="s">
        <v>6300</v>
      </c>
      <c r="B235" s="154" t="s">
        <v>6299</v>
      </c>
      <c r="C235" t="s">
        <v>6202</v>
      </c>
      <c r="D235" t="s">
        <v>6218</v>
      </c>
      <c r="E235" t="s">
        <v>6217</v>
      </c>
      <c r="F235" t="s">
        <v>3661</v>
      </c>
      <c r="G235" t="s">
        <v>218</v>
      </c>
      <c r="H235" s="31">
        <v>45180</v>
      </c>
      <c r="I235" s="31">
        <v>45322</v>
      </c>
      <c r="J235" t="s">
        <v>9</v>
      </c>
      <c r="K235" s="13">
        <v>6600</v>
      </c>
      <c r="L235" s="13">
        <v>6600</v>
      </c>
      <c r="M235" s="154" t="s">
        <v>6298</v>
      </c>
    </row>
    <row r="236" spans="1:13" x14ac:dyDescent="0.25">
      <c r="A236" s="154" t="s">
        <v>6297</v>
      </c>
      <c r="B236" s="154" t="s">
        <v>6296</v>
      </c>
      <c r="C236" t="s">
        <v>6202</v>
      </c>
      <c r="D236" t="s">
        <v>6218</v>
      </c>
      <c r="E236" t="s">
        <v>6217</v>
      </c>
      <c r="F236" t="s">
        <v>3661</v>
      </c>
      <c r="G236" t="s">
        <v>218</v>
      </c>
      <c r="H236" s="31">
        <v>45180</v>
      </c>
      <c r="I236" s="31">
        <v>45322</v>
      </c>
      <c r="J236" t="s">
        <v>9</v>
      </c>
      <c r="K236" s="13">
        <v>6700</v>
      </c>
      <c r="L236" s="13">
        <v>6700</v>
      </c>
      <c r="M236" s="154" t="s">
        <v>6295</v>
      </c>
    </row>
    <row r="237" spans="1:13" x14ac:dyDescent="0.25">
      <c r="A237" s="154" t="s">
        <v>6294</v>
      </c>
      <c r="B237" s="154" t="s">
        <v>6293</v>
      </c>
      <c r="C237" t="s">
        <v>6202</v>
      </c>
      <c r="D237" t="s">
        <v>6292</v>
      </c>
      <c r="E237" t="s">
        <v>6291</v>
      </c>
      <c r="F237" t="s">
        <v>3111</v>
      </c>
      <c r="G237" t="s">
        <v>218</v>
      </c>
      <c r="H237" s="31">
        <v>45190</v>
      </c>
      <c r="I237" s="31">
        <v>45322</v>
      </c>
      <c r="J237" t="s">
        <v>9</v>
      </c>
      <c r="K237" s="13">
        <v>9000</v>
      </c>
      <c r="L237" s="13">
        <v>9000</v>
      </c>
      <c r="M237" s="154" t="s">
        <v>6290</v>
      </c>
    </row>
    <row r="238" spans="1:13" x14ac:dyDescent="0.25">
      <c r="A238" s="154" t="s">
        <v>6289</v>
      </c>
      <c r="B238" s="154" t="s">
        <v>6288</v>
      </c>
      <c r="C238" t="s">
        <v>6202</v>
      </c>
      <c r="D238" t="s">
        <v>6287</v>
      </c>
      <c r="E238" t="s">
        <v>6286</v>
      </c>
      <c r="F238">
        <v>12</v>
      </c>
      <c r="G238" t="s">
        <v>218</v>
      </c>
      <c r="H238" s="31">
        <v>45191</v>
      </c>
      <c r="I238" s="31">
        <v>45327</v>
      </c>
      <c r="J238" t="s">
        <v>9</v>
      </c>
      <c r="K238" s="13">
        <v>11000</v>
      </c>
      <c r="L238" s="13">
        <v>11000</v>
      </c>
      <c r="M238" s="154" t="s">
        <v>6285</v>
      </c>
    </row>
    <row r="239" spans="1:13" x14ac:dyDescent="0.25">
      <c r="A239" s="154" t="s">
        <v>6284</v>
      </c>
      <c r="B239" s="154" t="s">
        <v>6283</v>
      </c>
      <c r="C239" t="s">
        <v>6202</v>
      </c>
      <c r="D239" t="s">
        <v>6282</v>
      </c>
      <c r="E239" t="s">
        <v>6281</v>
      </c>
      <c r="F239">
        <v>12</v>
      </c>
      <c r="G239" t="s">
        <v>218</v>
      </c>
      <c r="H239" s="31">
        <v>45191</v>
      </c>
      <c r="I239" s="31">
        <v>45327</v>
      </c>
      <c r="J239" t="s">
        <v>9</v>
      </c>
      <c r="K239" s="13">
        <v>3152.3270000000002</v>
      </c>
      <c r="L239" s="13">
        <v>3152.3270000000002</v>
      </c>
      <c r="M239" s="154" t="s">
        <v>6280</v>
      </c>
    </row>
    <row r="240" spans="1:13" x14ac:dyDescent="0.25">
      <c r="A240" s="154" t="s">
        <v>6279</v>
      </c>
      <c r="B240" s="154" t="s">
        <v>6278</v>
      </c>
      <c r="C240" t="s">
        <v>6202</v>
      </c>
      <c r="D240" t="s">
        <v>6277</v>
      </c>
      <c r="E240" t="s">
        <v>6276</v>
      </c>
      <c r="F240">
        <v>12</v>
      </c>
      <c r="G240" t="s">
        <v>218</v>
      </c>
      <c r="H240" s="31">
        <v>45191</v>
      </c>
      <c r="I240" s="31">
        <v>45327</v>
      </c>
      <c r="J240" t="s">
        <v>9</v>
      </c>
      <c r="K240" s="13">
        <v>27545.946</v>
      </c>
      <c r="L240" s="13">
        <v>27545.946</v>
      </c>
      <c r="M240" s="154" t="s">
        <v>6275</v>
      </c>
    </row>
    <row r="241" spans="1:13" x14ac:dyDescent="0.25">
      <c r="A241" s="154" t="s">
        <v>6274</v>
      </c>
      <c r="B241" s="154" t="s">
        <v>6257</v>
      </c>
      <c r="C241" t="s">
        <v>6202</v>
      </c>
      <c r="D241" t="s">
        <v>6256</v>
      </c>
      <c r="E241" t="s">
        <v>6255</v>
      </c>
      <c r="F241">
        <v>12</v>
      </c>
      <c r="G241" t="s">
        <v>218</v>
      </c>
      <c r="H241" s="31">
        <v>45194</v>
      </c>
      <c r="I241" s="31">
        <v>45329</v>
      </c>
      <c r="J241" t="s">
        <v>9</v>
      </c>
      <c r="K241" s="13">
        <v>2944</v>
      </c>
      <c r="L241" s="13">
        <v>2944</v>
      </c>
      <c r="M241" s="154" t="s">
        <v>6273</v>
      </c>
    </row>
    <row r="242" spans="1:13" x14ac:dyDescent="0.25">
      <c r="A242" s="154" t="s">
        <v>6264</v>
      </c>
      <c r="B242" s="154" t="s">
        <v>6263</v>
      </c>
      <c r="C242" t="s">
        <v>6202</v>
      </c>
      <c r="D242" t="s">
        <v>1181</v>
      </c>
      <c r="E242" t="s">
        <v>1180</v>
      </c>
      <c r="F242" t="s">
        <v>4230</v>
      </c>
      <c r="G242" t="s">
        <v>218</v>
      </c>
      <c r="H242" s="31">
        <v>45167</v>
      </c>
      <c r="I242" s="31">
        <v>45332</v>
      </c>
      <c r="J242" t="s">
        <v>9</v>
      </c>
      <c r="K242" s="13">
        <v>2178.942</v>
      </c>
      <c r="L242" s="13">
        <v>2178.942</v>
      </c>
      <c r="M242" s="154" t="s">
        <v>6262</v>
      </c>
    </row>
    <row r="243" spans="1:13" x14ac:dyDescent="0.25">
      <c r="A243" s="154" t="s">
        <v>6261</v>
      </c>
      <c r="B243" s="154" t="s">
        <v>6260</v>
      </c>
      <c r="C243" t="s">
        <v>6202</v>
      </c>
      <c r="D243" t="s">
        <v>1175</v>
      </c>
      <c r="E243" t="s">
        <v>1174</v>
      </c>
      <c r="F243" t="s">
        <v>4230</v>
      </c>
      <c r="G243" t="s">
        <v>218</v>
      </c>
      <c r="H243" s="31">
        <v>45187</v>
      </c>
      <c r="I243" s="31">
        <v>45333</v>
      </c>
      <c r="J243" t="s">
        <v>9</v>
      </c>
      <c r="K243" s="13">
        <v>1343</v>
      </c>
      <c r="L243" s="13">
        <v>1343</v>
      </c>
      <c r="M243" s="154" t="s">
        <v>6259</v>
      </c>
    </row>
    <row r="244" spans="1:13" x14ac:dyDescent="0.25">
      <c r="A244" s="154" t="s">
        <v>6258</v>
      </c>
      <c r="B244" s="154" t="s">
        <v>6257</v>
      </c>
      <c r="C244" t="s">
        <v>6202</v>
      </c>
      <c r="D244" t="s">
        <v>6256</v>
      </c>
      <c r="E244" t="s">
        <v>6255</v>
      </c>
      <c r="F244">
        <v>12</v>
      </c>
      <c r="G244" t="s">
        <v>218</v>
      </c>
      <c r="H244" s="31">
        <v>45194</v>
      </c>
      <c r="I244" s="31">
        <v>45334</v>
      </c>
      <c r="J244" t="s">
        <v>9</v>
      </c>
      <c r="K244" s="13">
        <v>2944.1320000000001</v>
      </c>
      <c r="L244" s="13">
        <v>2944.1320000000001</v>
      </c>
      <c r="M244" s="154" t="s">
        <v>6254</v>
      </c>
    </row>
    <row r="245" spans="1:13" x14ac:dyDescent="0.25">
      <c r="A245" s="154" t="s">
        <v>6253</v>
      </c>
      <c r="B245" s="154" t="s">
        <v>6252</v>
      </c>
      <c r="C245" t="s">
        <v>6202</v>
      </c>
      <c r="D245" t="s">
        <v>1181</v>
      </c>
      <c r="E245" t="s">
        <v>1180</v>
      </c>
      <c r="F245" t="s">
        <v>4230</v>
      </c>
      <c r="G245" t="s">
        <v>218</v>
      </c>
      <c r="H245" s="31">
        <v>45167</v>
      </c>
      <c r="I245" s="31">
        <v>45337</v>
      </c>
      <c r="J245" t="s">
        <v>9</v>
      </c>
      <c r="K245" s="13">
        <v>2178.942</v>
      </c>
      <c r="L245" s="13">
        <v>2178.942</v>
      </c>
      <c r="M245" s="154" t="s">
        <v>6251</v>
      </c>
    </row>
    <row r="246" spans="1:13" x14ac:dyDescent="0.25">
      <c r="A246" s="154" t="s">
        <v>6250</v>
      </c>
      <c r="B246" s="154" t="s">
        <v>6249</v>
      </c>
      <c r="C246" t="s">
        <v>6202</v>
      </c>
      <c r="D246" t="s">
        <v>1177</v>
      </c>
      <c r="E246" t="s">
        <v>1176</v>
      </c>
      <c r="F246" t="s">
        <v>4230</v>
      </c>
      <c r="G246" t="s">
        <v>218</v>
      </c>
      <c r="H246" s="31">
        <v>45191</v>
      </c>
      <c r="I246" s="31">
        <v>45337</v>
      </c>
      <c r="J246" t="s">
        <v>9</v>
      </c>
      <c r="K246" s="13">
        <v>7276.634</v>
      </c>
      <c r="L246" s="13">
        <v>7276.634</v>
      </c>
      <c r="M246" s="154" t="s">
        <v>6248</v>
      </c>
    </row>
    <row r="247" spans="1:13" x14ac:dyDescent="0.25">
      <c r="A247" s="154" t="s">
        <v>6247</v>
      </c>
      <c r="B247" s="154" t="s">
        <v>6246</v>
      </c>
      <c r="C247" t="s">
        <v>6202</v>
      </c>
      <c r="D247" t="s">
        <v>6218</v>
      </c>
      <c r="E247" t="s">
        <v>6217</v>
      </c>
      <c r="F247" t="s">
        <v>3661</v>
      </c>
      <c r="G247" t="s">
        <v>218</v>
      </c>
      <c r="H247" s="31">
        <v>45180</v>
      </c>
      <c r="I247" s="31">
        <v>45337</v>
      </c>
      <c r="J247" t="s">
        <v>9</v>
      </c>
      <c r="K247" s="13">
        <v>6550</v>
      </c>
      <c r="L247" s="13">
        <v>6550</v>
      </c>
      <c r="M247" s="154" t="s">
        <v>6245</v>
      </c>
    </row>
    <row r="248" spans="1:13" x14ac:dyDescent="0.25">
      <c r="A248" s="154" t="s">
        <v>6244</v>
      </c>
      <c r="B248" s="154" t="s">
        <v>6243</v>
      </c>
      <c r="C248" t="s">
        <v>6202</v>
      </c>
      <c r="D248" t="s">
        <v>6218</v>
      </c>
      <c r="E248" t="s">
        <v>6217</v>
      </c>
      <c r="F248" t="s">
        <v>3661</v>
      </c>
      <c r="G248" t="s">
        <v>218</v>
      </c>
      <c r="H248" s="31">
        <v>45180</v>
      </c>
      <c r="I248" s="31">
        <v>45337</v>
      </c>
      <c r="J248" t="s">
        <v>9</v>
      </c>
      <c r="K248" s="13">
        <v>6800</v>
      </c>
      <c r="L248" s="13">
        <v>6800</v>
      </c>
      <c r="M248" s="154" t="s">
        <v>6242</v>
      </c>
    </row>
    <row r="249" spans="1:13" x14ac:dyDescent="0.25">
      <c r="A249" s="154" t="s">
        <v>6241</v>
      </c>
      <c r="B249" s="154" t="s">
        <v>6240</v>
      </c>
      <c r="C249" t="s">
        <v>6202</v>
      </c>
      <c r="D249" t="s">
        <v>6218</v>
      </c>
      <c r="E249" t="s">
        <v>6217</v>
      </c>
      <c r="F249" t="s">
        <v>3661</v>
      </c>
      <c r="G249" t="s">
        <v>218</v>
      </c>
      <c r="H249" s="31">
        <v>45180</v>
      </c>
      <c r="I249" s="31">
        <v>45337</v>
      </c>
      <c r="J249" t="s">
        <v>9</v>
      </c>
      <c r="K249" s="13">
        <v>7000</v>
      </c>
      <c r="L249" s="13">
        <v>7000</v>
      </c>
      <c r="M249" s="154" t="s">
        <v>6239</v>
      </c>
    </row>
    <row r="250" spans="1:13" x14ac:dyDescent="0.25">
      <c r="A250" s="154" t="s">
        <v>6238</v>
      </c>
      <c r="B250" s="154" t="s">
        <v>6237</v>
      </c>
      <c r="C250" t="s">
        <v>6202</v>
      </c>
      <c r="D250" t="s">
        <v>1175</v>
      </c>
      <c r="E250" t="s">
        <v>1174</v>
      </c>
      <c r="F250" t="s">
        <v>4230</v>
      </c>
      <c r="G250" t="s">
        <v>218</v>
      </c>
      <c r="H250" s="31">
        <v>45187</v>
      </c>
      <c r="I250" s="31">
        <v>45338</v>
      </c>
      <c r="J250" t="s">
        <v>9</v>
      </c>
      <c r="K250" s="13">
        <v>1344</v>
      </c>
      <c r="L250" s="13">
        <v>1344</v>
      </c>
      <c r="M250" s="154" t="s">
        <v>6236</v>
      </c>
    </row>
    <row r="251" spans="1:13" x14ac:dyDescent="0.25">
      <c r="A251" s="154" t="s">
        <v>6235</v>
      </c>
      <c r="B251" s="154" t="s">
        <v>6234</v>
      </c>
      <c r="C251" t="s">
        <v>6202</v>
      </c>
      <c r="D251" t="s">
        <v>1173</v>
      </c>
      <c r="E251" t="s">
        <v>1172</v>
      </c>
      <c r="F251" t="s">
        <v>4230</v>
      </c>
      <c r="G251" t="s">
        <v>218</v>
      </c>
      <c r="H251" s="31">
        <v>45162</v>
      </c>
      <c r="I251" s="31">
        <v>45341</v>
      </c>
      <c r="J251" t="s">
        <v>9</v>
      </c>
      <c r="K251" s="13">
        <v>4382.3209999999999</v>
      </c>
      <c r="L251" s="13">
        <v>4382.3209999999999</v>
      </c>
      <c r="M251" s="154" t="s">
        <v>6233</v>
      </c>
    </row>
    <row r="252" spans="1:13" x14ac:dyDescent="0.25">
      <c r="A252" s="154" t="s">
        <v>6232</v>
      </c>
      <c r="B252" s="154" t="s">
        <v>6231</v>
      </c>
      <c r="C252" t="s">
        <v>6202</v>
      </c>
      <c r="D252" t="s">
        <v>1175</v>
      </c>
      <c r="E252" t="s">
        <v>1174</v>
      </c>
      <c r="F252" t="s">
        <v>4230</v>
      </c>
      <c r="G252" t="s">
        <v>218</v>
      </c>
      <c r="H252" s="31">
        <v>45187</v>
      </c>
      <c r="I252" s="31">
        <v>45343</v>
      </c>
      <c r="J252" t="s">
        <v>9</v>
      </c>
      <c r="K252" s="13">
        <v>1345</v>
      </c>
      <c r="L252" s="13">
        <v>1345</v>
      </c>
      <c r="M252" s="154" t="s">
        <v>6230</v>
      </c>
    </row>
    <row r="253" spans="1:13" x14ac:dyDescent="0.25">
      <c r="A253" s="154" t="s">
        <v>6229</v>
      </c>
      <c r="B253" s="154" t="s">
        <v>6228</v>
      </c>
      <c r="C253" t="s">
        <v>6202</v>
      </c>
      <c r="D253" t="s">
        <v>5651</v>
      </c>
      <c r="E253" t="s">
        <v>5650</v>
      </c>
      <c r="F253">
        <v>12</v>
      </c>
      <c r="G253" t="s">
        <v>218</v>
      </c>
      <c r="H253" s="31">
        <v>45189</v>
      </c>
      <c r="I253" s="31">
        <v>45347</v>
      </c>
      <c r="J253" t="s">
        <v>9</v>
      </c>
      <c r="K253" s="13">
        <v>14605.424000000001</v>
      </c>
      <c r="L253" s="13">
        <v>14605.424000000001</v>
      </c>
      <c r="M253" s="154" t="s">
        <v>6227</v>
      </c>
    </row>
    <row r="254" spans="1:13" x14ac:dyDescent="0.25">
      <c r="A254" s="154" t="s">
        <v>6226</v>
      </c>
      <c r="B254" s="154" t="s">
        <v>6225</v>
      </c>
      <c r="C254" t="s">
        <v>6202</v>
      </c>
      <c r="D254" t="s">
        <v>1175</v>
      </c>
      <c r="E254" t="s">
        <v>1174</v>
      </c>
      <c r="F254" t="s">
        <v>4230</v>
      </c>
      <c r="G254" t="s">
        <v>218</v>
      </c>
      <c r="H254" s="31">
        <v>45187</v>
      </c>
      <c r="I254" s="31">
        <v>45347</v>
      </c>
      <c r="J254" t="s">
        <v>9</v>
      </c>
      <c r="K254" s="13">
        <v>1346</v>
      </c>
      <c r="L254" s="13">
        <v>1346</v>
      </c>
      <c r="M254" s="154" t="s">
        <v>6224</v>
      </c>
    </row>
    <row r="255" spans="1:13" x14ac:dyDescent="0.25">
      <c r="A255" s="154" t="s">
        <v>6223</v>
      </c>
      <c r="B255" s="154" t="s">
        <v>6222</v>
      </c>
      <c r="C255" t="s">
        <v>6202</v>
      </c>
      <c r="D255" t="s">
        <v>6218</v>
      </c>
      <c r="E255" t="s">
        <v>6217</v>
      </c>
      <c r="F255" t="s">
        <v>3661</v>
      </c>
      <c r="G255" t="s">
        <v>218</v>
      </c>
      <c r="H255" s="31">
        <v>45180</v>
      </c>
      <c r="I255" s="31">
        <v>45350</v>
      </c>
      <c r="J255" t="s">
        <v>9</v>
      </c>
      <c r="K255" s="13">
        <v>6651.0280000000002</v>
      </c>
      <c r="L255" s="13">
        <v>6651.0280000000002</v>
      </c>
      <c r="M255" s="154" t="s">
        <v>6221</v>
      </c>
    </row>
    <row r="256" spans="1:13" x14ac:dyDescent="0.25">
      <c r="A256" s="154" t="s">
        <v>6220</v>
      </c>
      <c r="B256" s="154" t="s">
        <v>6219</v>
      </c>
      <c r="C256" t="s">
        <v>6202</v>
      </c>
      <c r="D256" t="s">
        <v>6218</v>
      </c>
      <c r="E256" t="s">
        <v>6217</v>
      </c>
      <c r="F256" t="s">
        <v>3661</v>
      </c>
      <c r="G256" t="s">
        <v>218</v>
      </c>
      <c r="H256" s="31">
        <v>45180</v>
      </c>
      <c r="I256" s="31">
        <v>45350</v>
      </c>
      <c r="J256" t="s">
        <v>9</v>
      </c>
      <c r="K256" s="13">
        <v>6900</v>
      </c>
      <c r="L256" s="13">
        <v>6900</v>
      </c>
      <c r="M256" s="154" t="s">
        <v>6216</v>
      </c>
    </row>
    <row r="257" spans="1:13" x14ac:dyDescent="0.25">
      <c r="A257" s="154" t="s">
        <v>6215</v>
      </c>
      <c r="B257" s="154" t="s">
        <v>6214</v>
      </c>
      <c r="C257" t="s">
        <v>6202</v>
      </c>
      <c r="D257" t="s">
        <v>6213</v>
      </c>
      <c r="E257" t="s">
        <v>6212</v>
      </c>
      <c r="F257">
        <v>12</v>
      </c>
      <c r="G257" t="s">
        <v>218</v>
      </c>
      <c r="H257" s="31">
        <v>45162</v>
      </c>
      <c r="I257" s="31">
        <v>45351</v>
      </c>
      <c r="J257" t="s">
        <v>9</v>
      </c>
      <c r="K257" s="13">
        <v>4394.384</v>
      </c>
      <c r="L257" s="13">
        <v>4394.384</v>
      </c>
      <c r="M257" s="154" t="s">
        <v>6211</v>
      </c>
    </row>
    <row r="258" spans="1:13" x14ac:dyDescent="0.25">
      <c r="A258" s="154" t="s">
        <v>6210</v>
      </c>
      <c r="B258" s="154" t="s">
        <v>6209</v>
      </c>
      <c r="C258" t="s">
        <v>6202</v>
      </c>
      <c r="D258" t="s">
        <v>1175</v>
      </c>
      <c r="E258" t="s">
        <v>1174</v>
      </c>
      <c r="F258" t="s">
        <v>4230</v>
      </c>
      <c r="G258" t="s">
        <v>218</v>
      </c>
      <c r="H258" s="31">
        <v>45187</v>
      </c>
      <c r="I258" s="31">
        <v>45351</v>
      </c>
      <c r="J258" t="s">
        <v>9</v>
      </c>
      <c r="K258" s="13">
        <v>1347</v>
      </c>
      <c r="L258" s="13">
        <v>1347</v>
      </c>
      <c r="M258" s="154" t="s">
        <v>6208</v>
      </c>
    </row>
    <row r="259" spans="1:13" x14ac:dyDescent="0.25">
      <c r="A259" s="154" t="s">
        <v>6207</v>
      </c>
      <c r="B259" s="154" t="s">
        <v>6206</v>
      </c>
      <c r="C259" t="s">
        <v>6202</v>
      </c>
      <c r="D259" t="s">
        <v>1175</v>
      </c>
      <c r="E259" t="s">
        <v>1174</v>
      </c>
      <c r="F259" t="s">
        <v>4230</v>
      </c>
      <c r="G259" t="s">
        <v>218</v>
      </c>
      <c r="H259" s="31">
        <v>45187</v>
      </c>
      <c r="I259" s="31">
        <v>45362</v>
      </c>
      <c r="J259" t="s">
        <v>9</v>
      </c>
      <c r="K259" s="13">
        <v>1339.6579999999999</v>
      </c>
      <c r="L259" s="13">
        <v>1339.6579999999999</v>
      </c>
      <c r="M259" s="154" t="s">
        <v>6205</v>
      </c>
    </row>
    <row r="260" spans="1:13" x14ac:dyDescent="0.25">
      <c r="A260" s="154" t="s">
        <v>6204</v>
      </c>
      <c r="B260" s="154" t="s">
        <v>6203</v>
      </c>
      <c r="C260" t="s">
        <v>6202</v>
      </c>
      <c r="D260" t="s">
        <v>1173</v>
      </c>
      <c r="E260" t="s">
        <v>1172</v>
      </c>
      <c r="F260" t="s">
        <v>4230</v>
      </c>
      <c r="G260" t="s">
        <v>218</v>
      </c>
      <c r="H260" s="31">
        <v>45191</v>
      </c>
      <c r="I260" s="31">
        <v>45370</v>
      </c>
      <c r="J260" t="s">
        <v>9</v>
      </c>
      <c r="K260" s="13">
        <v>32962.862000000001</v>
      </c>
      <c r="L260" s="13">
        <v>32962.862000000001</v>
      </c>
      <c r="M260" s="154" t="s">
        <v>6201</v>
      </c>
    </row>
  </sheetData>
  <sortState xmlns:xlrd2="http://schemas.microsoft.com/office/spreadsheetml/2017/richdata2" ref="A2:M260">
    <sortCondition ref="I2:I260"/>
  </sortState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08E35-AD82-4042-9F0B-417382376C9A}">
  <dimension ref="A1:G44"/>
  <sheetViews>
    <sheetView workbookViewId="0">
      <selection activeCell="G14" sqref="G14"/>
    </sheetView>
  </sheetViews>
  <sheetFormatPr baseColWidth="10" defaultColWidth="9.140625" defaultRowHeight="15" x14ac:dyDescent="0.25"/>
  <cols>
    <col min="1" max="1" width="10.7109375" style="607" bestFit="1" customWidth="1"/>
    <col min="2" max="2" width="21.28515625" style="607" bestFit="1" customWidth="1"/>
    <col min="3" max="3" width="11" style="608" bestFit="1" customWidth="1"/>
    <col min="4" max="4" width="8.28515625" style="607" bestFit="1" customWidth="1"/>
    <col min="5" max="5" width="26.140625" style="607" bestFit="1" customWidth="1"/>
    <col min="6" max="6" width="10.7109375" style="607" bestFit="1" customWidth="1"/>
    <col min="7" max="7" width="7.7109375" style="607" bestFit="1" customWidth="1"/>
    <col min="8" max="16384" width="9.140625" style="607"/>
  </cols>
  <sheetData>
    <row r="1" spans="1:7" x14ac:dyDescent="0.25">
      <c r="A1" s="607" t="s">
        <v>6</v>
      </c>
      <c r="B1" s="607" t="s">
        <v>7180</v>
      </c>
      <c r="C1" s="608" t="s">
        <v>11</v>
      </c>
      <c r="D1" s="607" t="s">
        <v>7179</v>
      </c>
      <c r="E1" s="607" t="s">
        <v>6270</v>
      </c>
      <c r="F1" s="607" t="s">
        <v>7178</v>
      </c>
      <c r="G1" s="607" t="s">
        <v>7177</v>
      </c>
    </row>
    <row r="2" spans="1:7" x14ac:dyDescent="0.25">
      <c r="A2" s="607" t="s">
        <v>7089</v>
      </c>
      <c r="B2" s="607" t="s">
        <v>7176</v>
      </c>
      <c r="C2" s="608">
        <v>1623.865</v>
      </c>
      <c r="D2" s="607" t="s">
        <v>7175</v>
      </c>
      <c r="E2" s="607" t="s">
        <v>7143</v>
      </c>
      <c r="F2" s="607" t="s">
        <v>7099</v>
      </c>
      <c r="G2" s="607" t="s">
        <v>7084</v>
      </c>
    </row>
    <row r="3" spans="1:7" x14ac:dyDescent="0.25">
      <c r="A3" s="607" t="s">
        <v>7089</v>
      </c>
      <c r="B3" s="607" t="s">
        <v>7174</v>
      </c>
      <c r="C3" s="608">
        <v>1189.617</v>
      </c>
      <c r="D3" s="607" t="s">
        <v>7173</v>
      </c>
      <c r="E3" s="607" t="s">
        <v>7143</v>
      </c>
      <c r="F3" s="607" t="s">
        <v>7099</v>
      </c>
      <c r="G3" s="607" t="s">
        <v>7084</v>
      </c>
    </row>
    <row r="4" spans="1:7" x14ac:dyDescent="0.25">
      <c r="A4" s="607" t="s">
        <v>7089</v>
      </c>
      <c r="B4" s="607" t="s">
        <v>7171</v>
      </c>
      <c r="C4" s="608">
        <v>7500</v>
      </c>
      <c r="D4" s="607" t="s">
        <v>7172</v>
      </c>
      <c r="E4" s="607" t="s">
        <v>7143</v>
      </c>
      <c r="F4" s="607" t="s">
        <v>7099</v>
      </c>
      <c r="G4" s="607" t="s">
        <v>7084</v>
      </c>
    </row>
    <row r="5" spans="1:7" x14ac:dyDescent="0.25">
      <c r="A5" s="607" t="s">
        <v>7089</v>
      </c>
      <c r="B5" s="607" t="s">
        <v>7171</v>
      </c>
      <c r="C5" s="608">
        <v>5000</v>
      </c>
      <c r="D5" s="607" t="s">
        <v>7170</v>
      </c>
      <c r="E5" s="607" t="s">
        <v>7143</v>
      </c>
      <c r="F5" s="607" t="s">
        <v>7099</v>
      </c>
      <c r="G5" s="607" t="s">
        <v>7084</v>
      </c>
    </row>
    <row r="6" spans="1:7" x14ac:dyDescent="0.25">
      <c r="A6" s="607" t="s">
        <v>7089</v>
      </c>
      <c r="B6" s="607" t="s">
        <v>7169</v>
      </c>
      <c r="C6" s="608">
        <v>430.81599999999997</v>
      </c>
      <c r="D6" s="607" t="s">
        <v>7168</v>
      </c>
      <c r="E6" s="607" t="s">
        <v>7143</v>
      </c>
      <c r="F6" s="607" t="s">
        <v>7099</v>
      </c>
      <c r="G6" s="607" t="s">
        <v>7084</v>
      </c>
    </row>
    <row r="7" spans="1:7" x14ac:dyDescent="0.25">
      <c r="A7" s="607" t="s">
        <v>7089</v>
      </c>
      <c r="B7" s="607" t="s">
        <v>7167</v>
      </c>
      <c r="C7" s="608">
        <v>1236.0160000000001</v>
      </c>
      <c r="D7" s="607" t="s">
        <v>7166</v>
      </c>
      <c r="E7" s="607" t="s">
        <v>7143</v>
      </c>
      <c r="F7" s="607" t="s">
        <v>7099</v>
      </c>
      <c r="G7" s="607" t="s">
        <v>7084</v>
      </c>
    </row>
    <row r="8" spans="1:7" x14ac:dyDescent="0.25">
      <c r="A8" s="607" t="s">
        <v>7089</v>
      </c>
      <c r="B8" s="607" t="s">
        <v>7165</v>
      </c>
      <c r="C8" s="608">
        <v>724.74599999999998</v>
      </c>
      <c r="D8" s="607" t="s">
        <v>7164</v>
      </c>
      <c r="E8" s="607" t="s">
        <v>7143</v>
      </c>
      <c r="F8" s="607" t="s">
        <v>7099</v>
      </c>
      <c r="G8" s="607" t="s">
        <v>7084</v>
      </c>
    </row>
    <row r="9" spans="1:7" x14ac:dyDescent="0.25">
      <c r="A9" s="607" t="s">
        <v>7089</v>
      </c>
      <c r="B9" s="607" t="s">
        <v>7163</v>
      </c>
      <c r="C9" s="608">
        <v>6331.7669999999998</v>
      </c>
      <c r="D9" s="607" t="s">
        <v>7162</v>
      </c>
      <c r="E9" s="607" t="s">
        <v>7143</v>
      </c>
      <c r="F9" s="607" t="s">
        <v>7099</v>
      </c>
      <c r="G9" s="607" t="s">
        <v>7084</v>
      </c>
    </row>
    <row r="10" spans="1:7" x14ac:dyDescent="0.25">
      <c r="A10" s="607" t="s">
        <v>7089</v>
      </c>
      <c r="B10" s="607" t="s">
        <v>7161</v>
      </c>
      <c r="C10" s="608">
        <v>4675.21</v>
      </c>
      <c r="D10" s="607" t="s">
        <v>7160</v>
      </c>
      <c r="E10" s="607" t="s">
        <v>7143</v>
      </c>
      <c r="F10" s="607" t="s">
        <v>7099</v>
      </c>
      <c r="G10" s="607" t="s">
        <v>7084</v>
      </c>
    </row>
    <row r="11" spans="1:7" x14ac:dyDescent="0.25">
      <c r="A11" s="607" t="s">
        <v>7089</v>
      </c>
      <c r="B11" s="607" t="s">
        <v>7159</v>
      </c>
      <c r="C11" s="608">
        <v>5823.9380000000001</v>
      </c>
      <c r="D11" s="607" t="s">
        <v>7158</v>
      </c>
      <c r="E11" s="607" t="s">
        <v>7143</v>
      </c>
      <c r="F11" s="607" t="s">
        <v>7099</v>
      </c>
      <c r="G11" s="607" t="s">
        <v>7084</v>
      </c>
    </row>
    <row r="12" spans="1:7" x14ac:dyDescent="0.25">
      <c r="A12" s="607" t="s">
        <v>7089</v>
      </c>
      <c r="B12" s="607" t="s">
        <v>7157</v>
      </c>
      <c r="C12" s="608">
        <v>2682.4229999999998</v>
      </c>
      <c r="D12" s="607" t="s">
        <v>7156</v>
      </c>
      <c r="E12" s="607" t="s">
        <v>7143</v>
      </c>
      <c r="F12" s="607" t="s">
        <v>7099</v>
      </c>
      <c r="G12" s="607" t="s">
        <v>7084</v>
      </c>
    </row>
    <row r="13" spans="1:7" x14ac:dyDescent="0.25">
      <c r="A13" s="607" t="s">
        <v>7089</v>
      </c>
      <c r="B13" s="607" t="s">
        <v>7155</v>
      </c>
      <c r="C13" s="608">
        <v>1767.452</v>
      </c>
      <c r="D13" s="607" t="s">
        <v>7154</v>
      </c>
      <c r="E13" s="607" t="s">
        <v>7143</v>
      </c>
      <c r="F13" s="607" t="s">
        <v>7099</v>
      </c>
      <c r="G13" s="607" t="s">
        <v>7084</v>
      </c>
    </row>
    <row r="14" spans="1:7" x14ac:dyDescent="0.25">
      <c r="A14" s="607" t="s">
        <v>7089</v>
      </c>
      <c r="B14" s="607" t="s">
        <v>7153</v>
      </c>
      <c r="C14" s="608">
        <v>7357.31</v>
      </c>
      <c r="D14" s="607" t="s">
        <v>7152</v>
      </c>
      <c r="E14" s="607" t="s">
        <v>7143</v>
      </c>
      <c r="F14" s="607" t="s">
        <v>7099</v>
      </c>
      <c r="G14" s="607" t="s">
        <v>7084</v>
      </c>
    </row>
    <row r="15" spans="1:7" x14ac:dyDescent="0.25">
      <c r="A15" s="607" t="s">
        <v>7089</v>
      </c>
      <c r="B15" s="607" t="s">
        <v>7151</v>
      </c>
      <c r="C15" s="608">
        <v>1573.08</v>
      </c>
      <c r="D15" s="607" t="s">
        <v>7150</v>
      </c>
      <c r="E15" s="607" t="s">
        <v>7143</v>
      </c>
      <c r="F15" s="607" t="s">
        <v>7099</v>
      </c>
      <c r="G15" s="607" t="s">
        <v>7084</v>
      </c>
    </row>
    <row r="16" spans="1:7" x14ac:dyDescent="0.25">
      <c r="A16" s="607" t="s">
        <v>7089</v>
      </c>
      <c r="B16" s="607" t="s">
        <v>7149</v>
      </c>
      <c r="C16" s="608">
        <v>1543</v>
      </c>
      <c r="D16" s="607" t="s">
        <v>7148</v>
      </c>
      <c r="E16" s="607" t="s">
        <v>7143</v>
      </c>
      <c r="F16" s="607" t="s">
        <v>7099</v>
      </c>
      <c r="G16" s="607" t="s">
        <v>7084</v>
      </c>
    </row>
    <row r="17" spans="1:7" x14ac:dyDescent="0.25">
      <c r="A17" s="607" t="s">
        <v>7089</v>
      </c>
      <c r="B17" s="607" t="s">
        <v>7147</v>
      </c>
      <c r="C17" s="608">
        <v>700</v>
      </c>
      <c r="D17" s="607" t="s">
        <v>7146</v>
      </c>
      <c r="E17" s="607" t="s">
        <v>7143</v>
      </c>
      <c r="F17" s="607" t="s">
        <v>7099</v>
      </c>
      <c r="G17" s="607" t="s">
        <v>7084</v>
      </c>
    </row>
    <row r="18" spans="1:7" x14ac:dyDescent="0.25">
      <c r="A18" s="607" t="s">
        <v>7089</v>
      </c>
      <c r="B18" s="607" t="s">
        <v>7145</v>
      </c>
      <c r="C18" s="608">
        <v>4261.6880000000001</v>
      </c>
      <c r="D18" s="607" t="s">
        <v>7144</v>
      </c>
      <c r="E18" s="607" t="s">
        <v>7143</v>
      </c>
      <c r="F18" s="607" t="s">
        <v>7099</v>
      </c>
      <c r="G18" s="607" t="s">
        <v>7084</v>
      </c>
    </row>
    <row r="19" spans="1:7" x14ac:dyDescent="0.25">
      <c r="A19" s="607" t="s">
        <v>7109</v>
      </c>
      <c r="B19" s="607" t="s">
        <v>7142</v>
      </c>
      <c r="C19" s="608">
        <v>250</v>
      </c>
      <c r="D19" s="607" t="s">
        <v>7141</v>
      </c>
      <c r="E19" s="607" t="s">
        <v>7106</v>
      </c>
      <c r="G19" s="607" t="s">
        <v>7084</v>
      </c>
    </row>
    <row r="20" spans="1:7" x14ac:dyDescent="0.25">
      <c r="A20" s="607" t="s">
        <v>7109</v>
      </c>
      <c r="B20" s="607" t="s">
        <v>7140</v>
      </c>
      <c r="C20" s="608">
        <v>2623.1350000000002</v>
      </c>
      <c r="D20" s="607" t="s">
        <v>7139</v>
      </c>
      <c r="E20" s="607" t="s">
        <v>7106</v>
      </c>
      <c r="G20" s="607" t="s">
        <v>7084</v>
      </c>
    </row>
    <row r="21" spans="1:7" x14ac:dyDescent="0.25">
      <c r="A21" s="607" t="s">
        <v>7109</v>
      </c>
      <c r="B21" s="607" t="s">
        <v>7137</v>
      </c>
      <c r="C21" s="608">
        <v>3762.95</v>
      </c>
      <c r="D21" s="607" t="s">
        <v>7138</v>
      </c>
      <c r="E21" s="607" t="s">
        <v>7106</v>
      </c>
      <c r="G21" s="607" t="s">
        <v>7084</v>
      </c>
    </row>
    <row r="22" spans="1:7" x14ac:dyDescent="0.25">
      <c r="A22" s="607" t="s">
        <v>7109</v>
      </c>
      <c r="B22" s="607" t="s">
        <v>7137</v>
      </c>
      <c r="C22" s="608">
        <v>3780</v>
      </c>
      <c r="D22" s="607" t="s">
        <v>7136</v>
      </c>
      <c r="E22" s="607" t="s">
        <v>7106</v>
      </c>
      <c r="G22" s="607" t="s">
        <v>7084</v>
      </c>
    </row>
    <row r="23" spans="1:7" x14ac:dyDescent="0.25">
      <c r="A23" s="607" t="s">
        <v>7109</v>
      </c>
      <c r="B23" s="607" t="s">
        <v>7135</v>
      </c>
      <c r="C23" s="608">
        <v>1467.5830000000001</v>
      </c>
      <c r="D23" s="607" t="s">
        <v>257</v>
      </c>
      <c r="E23" s="607" t="s">
        <v>7106</v>
      </c>
      <c r="G23" s="607" t="s">
        <v>7084</v>
      </c>
    </row>
    <row r="24" spans="1:7" x14ac:dyDescent="0.25">
      <c r="A24" s="607" t="s">
        <v>7109</v>
      </c>
      <c r="B24" s="607" t="s">
        <v>7134</v>
      </c>
      <c r="C24" s="608">
        <v>314.82600000000002</v>
      </c>
      <c r="D24" s="607" t="s">
        <v>7133</v>
      </c>
      <c r="E24" s="607" t="s">
        <v>7106</v>
      </c>
      <c r="G24" s="607" t="s">
        <v>7084</v>
      </c>
    </row>
    <row r="25" spans="1:7" x14ac:dyDescent="0.25">
      <c r="A25" s="607" t="s">
        <v>7109</v>
      </c>
      <c r="B25" s="607" t="s">
        <v>7132</v>
      </c>
      <c r="C25" s="608">
        <v>1500</v>
      </c>
      <c r="D25" s="607" t="s">
        <v>7131</v>
      </c>
      <c r="E25" s="607" t="s">
        <v>7106</v>
      </c>
      <c r="G25" s="607" t="s">
        <v>7084</v>
      </c>
    </row>
    <row r="26" spans="1:7" x14ac:dyDescent="0.25">
      <c r="A26" s="607" t="s">
        <v>7109</v>
      </c>
      <c r="B26" s="607" t="s">
        <v>7130</v>
      </c>
      <c r="C26" s="608">
        <v>3500</v>
      </c>
      <c r="D26" s="607" t="s">
        <v>7129</v>
      </c>
      <c r="E26" s="607" t="s">
        <v>7106</v>
      </c>
      <c r="G26" s="607" t="s">
        <v>7084</v>
      </c>
    </row>
    <row r="27" spans="1:7" x14ac:dyDescent="0.25">
      <c r="A27" s="607" t="s">
        <v>7109</v>
      </c>
      <c r="B27" s="607" t="s">
        <v>7128</v>
      </c>
      <c r="C27" s="608">
        <v>3000.8009999999999</v>
      </c>
      <c r="D27" s="607" t="s">
        <v>7127</v>
      </c>
      <c r="E27" s="607" t="s">
        <v>7106</v>
      </c>
      <c r="G27" s="607" t="s">
        <v>7084</v>
      </c>
    </row>
    <row r="28" spans="1:7" x14ac:dyDescent="0.25">
      <c r="A28" s="607" t="s">
        <v>7109</v>
      </c>
      <c r="B28" s="607" t="s">
        <v>7121</v>
      </c>
      <c r="C28" s="608">
        <v>21126.691999999999</v>
      </c>
      <c r="D28" s="607" t="s">
        <v>7126</v>
      </c>
      <c r="E28" s="607" t="s">
        <v>7106</v>
      </c>
      <c r="G28" s="607" t="s">
        <v>7084</v>
      </c>
    </row>
    <row r="29" spans="1:7" x14ac:dyDescent="0.25">
      <c r="A29" s="607" t="s">
        <v>7109</v>
      </c>
      <c r="B29" s="607" t="s">
        <v>7125</v>
      </c>
      <c r="C29" s="608">
        <v>6831.5590000000002</v>
      </c>
      <c r="D29" s="607" t="s">
        <v>7124</v>
      </c>
      <c r="E29" s="607" t="s">
        <v>7106</v>
      </c>
      <c r="G29" s="607" t="s">
        <v>7084</v>
      </c>
    </row>
    <row r="30" spans="1:7" x14ac:dyDescent="0.25">
      <c r="A30" s="607" t="s">
        <v>7109</v>
      </c>
      <c r="B30" s="607" t="s">
        <v>7123</v>
      </c>
      <c r="C30" s="608">
        <v>1839.0329999999999</v>
      </c>
      <c r="D30" s="607" t="s">
        <v>7122</v>
      </c>
      <c r="E30" s="607" t="s">
        <v>7106</v>
      </c>
      <c r="G30" s="607" t="s">
        <v>7084</v>
      </c>
    </row>
    <row r="31" spans="1:7" x14ac:dyDescent="0.25">
      <c r="A31" s="607" t="s">
        <v>7109</v>
      </c>
      <c r="B31" s="607" t="s">
        <v>7121</v>
      </c>
      <c r="C31" s="608">
        <v>2240.0509999999999</v>
      </c>
      <c r="D31" s="607" t="s">
        <v>7120</v>
      </c>
      <c r="E31" s="607" t="s">
        <v>7106</v>
      </c>
      <c r="G31" s="607" t="s">
        <v>7084</v>
      </c>
    </row>
    <row r="32" spans="1:7" x14ac:dyDescent="0.25">
      <c r="A32" s="607" t="s">
        <v>7109</v>
      </c>
      <c r="B32" s="607" t="s">
        <v>7119</v>
      </c>
      <c r="C32" s="608">
        <v>5575.0290000000005</v>
      </c>
      <c r="D32" s="607" t="s">
        <v>7118</v>
      </c>
      <c r="E32" s="607" t="s">
        <v>7106</v>
      </c>
      <c r="G32" s="607" t="s">
        <v>7084</v>
      </c>
    </row>
    <row r="33" spans="1:7" x14ac:dyDescent="0.25">
      <c r="A33" s="607" t="s">
        <v>7109</v>
      </c>
      <c r="B33" s="607" t="s">
        <v>7117</v>
      </c>
      <c r="C33" s="608">
        <v>250.44800000000001</v>
      </c>
      <c r="D33" s="607" t="s">
        <v>7116</v>
      </c>
      <c r="E33" s="607" t="s">
        <v>7106</v>
      </c>
      <c r="G33" s="607" t="s">
        <v>7084</v>
      </c>
    </row>
    <row r="34" spans="1:7" x14ac:dyDescent="0.25">
      <c r="A34" s="607" t="s">
        <v>7109</v>
      </c>
      <c r="B34" s="607" t="s">
        <v>7115</v>
      </c>
      <c r="C34" s="608">
        <v>3132.1619999999998</v>
      </c>
      <c r="D34" s="607" t="s">
        <v>7114</v>
      </c>
      <c r="E34" s="607" t="s">
        <v>7106</v>
      </c>
      <c r="G34" s="607" t="s">
        <v>7084</v>
      </c>
    </row>
    <row r="35" spans="1:7" x14ac:dyDescent="0.25">
      <c r="A35" s="607" t="s">
        <v>7109</v>
      </c>
      <c r="B35" s="607" t="s">
        <v>7113</v>
      </c>
      <c r="C35" s="608">
        <v>1000</v>
      </c>
      <c r="D35" s="607" t="s">
        <v>7112</v>
      </c>
      <c r="E35" s="607" t="s">
        <v>7106</v>
      </c>
      <c r="G35" s="607" t="s">
        <v>7084</v>
      </c>
    </row>
    <row r="36" spans="1:7" x14ac:dyDescent="0.25">
      <c r="A36" s="607" t="s">
        <v>7109</v>
      </c>
      <c r="B36" s="607" t="s">
        <v>7111</v>
      </c>
      <c r="C36" s="608">
        <v>311</v>
      </c>
      <c r="D36" s="607" t="s">
        <v>7110</v>
      </c>
      <c r="E36" s="607" t="s">
        <v>7106</v>
      </c>
      <c r="G36" s="607" t="s">
        <v>7084</v>
      </c>
    </row>
    <row r="37" spans="1:7" x14ac:dyDescent="0.25">
      <c r="A37" s="607" t="s">
        <v>7109</v>
      </c>
      <c r="B37" s="607" t="s">
        <v>7108</v>
      </c>
      <c r="C37" s="608">
        <v>1000</v>
      </c>
      <c r="D37" s="607" t="s">
        <v>7107</v>
      </c>
      <c r="E37" s="607" t="s">
        <v>7106</v>
      </c>
      <c r="G37" s="607" t="s">
        <v>7084</v>
      </c>
    </row>
    <row r="38" spans="1:7" x14ac:dyDescent="0.25">
      <c r="A38" s="607" t="s">
        <v>7098</v>
      </c>
      <c r="B38" s="607" t="s">
        <v>7105</v>
      </c>
      <c r="C38" s="608">
        <v>6113.8090000000002</v>
      </c>
      <c r="D38" s="607" t="s">
        <v>7104</v>
      </c>
      <c r="E38" s="607" t="s">
        <v>7086</v>
      </c>
      <c r="F38" s="607" t="s">
        <v>7090</v>
      </c>
      <c r="G38" s="607" t="s">
        <v>7084</v>
      </c>
    </row>
    <row r="39" spans="1:7" x14ac:dyDescent="0.25">
      <c r="A39" s="607" t="s">
        <v>7098</v>
      </c>
      <c r="B39" s="607" t="s">
        <v>7103</v>
      </c>
      <c r="C39" s="608">
        <v>11671.913</v>
      </c>
      <c r="D39" s="607" t="s">
        <v>7102</v>
      </c>
      <c r="E39" s="607" t="s">
        <v>7086</v>
      </c>
      <c r="F39" s="607" t="s">
        <v>7090</v>
      </c>
      <c r="G39" s="607" t="s">
        <v>7084</v>
      </c>
    </row>
    <row r="40" spans="1:7" x14ac:dyDescent="0.25">
      <c r="A40" s="607" t="s">
        <v>7098</v>
      </c>
      <c r="B40" s="607" t="s">
        <v>7101</v>
      </c>
      <c r="C40" s="608">
        <v>2045.913</v>
      </c>
      <c r="D40" s="607" t="s">
        <v>7100</v>
      </c>
      <c r="E40" s="607" t="s">
        <v>7086</v>
      </c>
      <c r="F40" s="607" t="s">
        <v>7099</v>
      </c>
      <c r="G40" s="607" t="s">
        <v>7084</v>
      </c>
    </row>
    <row r="41" spans="1:7" x14ac:dyDescent="0.25">
      <c r="A41" s="607" t="s">
        <v>7098</v>
      </c>
      <c r="B41" s="607" t="s">
        <v>7097</v>
      </c>
      <c r="C41" s="608">
        <v>900</v>
      </c>
      <c r="D41" s="607" t="s">
        <v>7096</v>
      </c>
      <c r="E41" s="607" t="s">
        <v>7086</v>
      </c>
      <c r="F41" s="607" t="s">
        <v>7090</v>
      </c>
      <c r="G41" s="607" t="s">
        <v>7084</v>
      </c>
    </row>
    <row r="42" spans="1:7" x14ac:dyDescent="0.25">
      <c r="A42" s="607" t="s">
        <v>7093</v>
      </c>
      <c r="B42" s="607" t="s">
        <v>7095</v>
      </c>
      <c r="C42" s="608">
        <v>350</v>
      </c>
      <c r="D42" s="607" t="s">
        <v>7094</v>
      </c>
      <c r="E42" s="607" t="s">
        <v>7086</v>
      </c>
      <c r="F42" s="607" t="s">
        <v>7090</v>
      </c>
      <c r="G42" s="607" t="s">
        <v>7084</v>
      </c>
    </row>
    <row r="43" spans="1:7" x14ac:dyDescent="0.25">
      <c r="A43" s="607" t="s">
        <v>7093</v>
      </c>
      <c r="B43" s="607" t="s">
        <v>7092</v>
      </c>
      <c r="C43" s="608">
        <v>1800</v>
      </c>
      <c r="D43" s="607" t="s">
        <v>7091</v>
      </c>
      <c r="E43" s="607" t="s">
        <v>7086</v>
      </c>
      <c r="F43" s="607" t="s">
        <v>7090</v>
      </c>
      <c r="G43" s="607" t="s">
        <v>7084</v>
      </c>
    </row>
    <row r="44" spans="1:7" x14ac:dyDescent="0.25">
      <c r="A44" s="607" t="s">
        <v>7089</v>
      </c>
      <c r="B44" s="607" t="s">
        <v>7088</v>
      </c>
      <c r="C44" s="608">
        <v>5200</v>
      </c>
      <c r="D44" s="607" t="s">
        <v>7087</v>
      </c>
      <c r="E44" s="607" t="s">
        <v>7086</v>
      </c>
      <c r="F44" s="607" t="s">
        <v>7085</v>
      </c>
      <c r="G44" s="607" t="s">
        <v>7084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D3322-2924-4A26-82EA-95976F19F210}">
  <dimension ref="A1:G1966"/>
  <sheetViews>
    <sheetView workbookViewId="0">
      <selection activeCell="Q19" sqref="Q19"/>
    </sheetView>
  </sheetViews>
  <sheetFormatPr baseColWidth="10" defaultRowHeight="15" x14ac:dyDescent="0.25"/>
  <sheetData>
    <row r="1" spans="1:7" x14ac:dyDescent="0.25">
      <c r="A1" s="154" t="s">
        <v>11350</v>
      </c>
      <c r="D1" t="s">
        <v>8288</v>
      </c>
      <c r="E1" t="s">
        <v>11349</v>
      </c>
      <c r="F1" t="s">
        <v>11348</v>
      </c>
      <c r="G1" t="s">
        <v>8285</v>
      </c>
    </row>
    <row r="2" spans="1:7" x14ac:dyDescent="0.25">
      <c r="A2" s="154" t="s">
        <v>8284</v>
      </c>
      <c r="B2">
        <v>1</v>
      </c>
      <c r="D2" t="s">
        <v>58</v>
      </c>
      <c r="E2" t="s">
        <v>8283</v>
      </c>
      <c r="G2" t="s">
        <v>11272</v>
      </c>
    </row>
    <row r="4" spans="1:7" x14ac:dyDescent="0.25">
      <c r="A4" s="154" t="s">
        <v>2940</v>
      </c>
      <c r="B4" t="s">
        <v>94</v>
      </c>
      <c r="C4" t="s">
        <v>95</v>
      </c>
      <c r="D4" t="s">
        <v>597</v>
      </c>
      <c r="E4" t="s">
        <v>6</v>
      </c>
      <c r="F4" t="s">
        <v>2939</v>
      </c>
      <c r="G4" t="s">
        <v>2938</v>
      </c>
    </row>
    <row r="5" spans="1:7" x14ac:dyDescent="0.25">
      <c r="A5" s="154" t="s">
        <v>8368</v>
      </c>
      <c r="B5" t="s">
        <v>8368</v>
      </c>
      <c r="C5" t="s">
        <v>8370</v>
      </c>
      <c r="D5" t="s">
        <v>8369</v>
      </c>
      <c r="E5" t="s">
        <v>8368</v>
      </c>
      <c r="F5" t="s">
        <v>8367</v>
      </c>
      <c r="G5" t="s">
        <v>8366</v>
      </c>
    </row>
    <row r="7" spans="1:7" x14ac:dyDescent="0.25">
      <c r="A7" s="154" t="s">
        <v>8276</v>
      </c>
      <c r="B7">
        <v>12</v>
      </c>
      <c r="C7" t="s">
        <v>11347</v>
      </c>
    </row>
    <row r="9" spans="1:7" x14ac:dyDescent="0.25">
      <c r="A9" s="154" t="s">
        <v>11346</v>
      </c>
      <c r="B9" t="s">
        <v>374</v>
      </c>
      <c r="C9" t="s">
        <v>339</v>
      </c>
      <c r="D9" t="s">
        <v>11342</v>
      </c>
      <c r="E9" s="31">
        <v>45230</v>
      </c>
      <c r="F9" s="31">
        <v>45301</v>
      </c>
      <c r="G9" t="s">
        <v>11341</v>
      </c>
    </row>
    <row r="10" spans="1:7" x14ac:dyDescent="0.25">
      <c r="A10" s="154" t="s">
        <v>6156</v>
      </c>
      <c r="B10" t="s">
        <v>112</v>
      </c>
      <c r="C10" t="s">
        <v>113</v>
      </c>
      <c r="D10" t="s">
        <v>10932</v>
      </c>
      <c r="E10" s="31">
        <v>45168</v>
      </c>
      <c r="F10" s="31">
        <v>45284</v>
      </c>
      <c r="G10" t="s">
        <v>6155</v>
      </c>
    </row>
    <row r="11" spans="1:7" x14ac:dyDescent="0.25">
      <c r="A11" s="154" t="s">
        <v>11345</v>
      </c>
      <c r="B11" t="s">
        <v>374</v>
      </c>
      <c r="C11" t="s">
        <v>339</v>
      </c>
      <c r="D11" t="s">
        <v>11342</v>
      </c>
      <c r="E11" s="31">
        <v>45230</v>
      </c>
      <c r="F11" s="31">
        <v>45291</v>
      </c>
      <c r="G11" t="s">
        <v>11341</v>
      </c>
    </row>
    <row r="12" spans="1:7" x14ac:dyDescent="0.25">
      <c r="A12" s="154" t="s">
        <v>6167</v>
      </c>
      <c r="B12" t="s">
        <v>808</v>
      </c>
      <c r="C12" t="s">
        <v>807</v>
      </c>
      <c r="D12" t="s">
        <v>11344</v>
      </c>
      <c r="E12" s="31">
        <v>45203</v>
      </c>
      <c r="F12" s="31">
        <v>45284</v>
      </c>
      <c r="G12" t="s">
        <v>5408</v>
      </c>
    </row>
    <row r="13" spans="1:7" x14ac:dyDescent="0.25">
      <c r="A13" s="154" t="s">
        <v>11343</v>
      </c>
      <c r="B13" t="s">
        <v>374</v>
      </c>
      <c r="C13" t="s">
        <v>339</v>
      </c>
      <c r="D13" t="s">
        <v>11342</v>
      </c>
      <c r="E13" s="31">
        <v>45230</v>
      </c>
      <c r="F13" s="31">
        <v>45280</v>
      </c>
      <c r="G13" t="s">
        <v>11341</v>
      </c>
    </row>
    <row r="14" spans="1:7" x14ac:dyDescent="0.25">
      <c r="A14" s="154" t="s">
        <v>6159</v>
      </c>
      <c r="B14" t="s">
        <v>112</v>
      </c>
      <c r="C14" t="s">
        <v>113</v>
      </c>
      <c r="D14" t="s">
        <v>10932</v>
      </c>
      <c r="E14" s="31">
        <v>45168</v>
      </c>
      <c r="F14" s="31">
        <v>45278</v>
      </c>
      <c r="G14" t="s">
        <v>6158</v>
      </c>
    </row>
    <row r="15" spans="1:7" x14ac:dyDescent="0.25">
      <c r="A15" s="154" t="s">
        <v>11340</v>
      </c>
      <c r="B15" t="s">
        <v>482</v>
      </c>
      <c r="C15" t="s">
        <v>107</v>
      </c>
      <c r="D15" t="s">
        <v>11336</v>
      </c>
      <c r="E15" s="31">
        <v>45230</v>
      </c>
      <c r="F15" s="31">
        <v>45291</v>
      </c>
      <c r="G15" t="s">
        <v>11339</v>
      </c>
    </row>
    <row r="16" spans="1:7" x14ac:dyDescent="0.25">
      <c r="A16" s="154" t="s">
        <v>6057</v>
      </c>
      <c r="B16" t="s">
        <v>318</v>
      </c>
      <c r="C16" t="s">
        <v>144</v>
      </c>
      <c r="D16" t="s">
        <v>11338</v>
      </c>
      <c r="E16" s="31">
        <v>45187</v>
      </c>
      <c r="F16" s="31">
        <v>45316</v>
      </c>
      <c r="G16" t="s">
        <v>6056</v>
      </c>
    </row>
    <row r="17" spans="1:7" x14ac:dyDescent="0.25">
      <c r="A17" s="154" t="s">
        <v>11337</v>
      </c>
      <c r="B17" t="s">
        <v>482</v>
      </c>
      <c r="C17" t="s">
        <v>107</v>
      </c>
      <c r="D17" t="s">
        <v>11336</v>
      </c>
      <c r="E17" s="31">
        <v>45230</v>
      </c>
      <c r="F17" s="31">
        <v>45322</v>
      </c>
      <c r="G17" t="s">
        <v>11335</v>
      </c>
    </row>
    <row r="18" spans="1:7" x14ac:dyDescent="0.25">
      <c r="A18" s="154" t="s">
        <v>6053</v>
      </c>
      <c r="B18" t="s">
        <v>5186</v>
      </c>
      <c r="C18" t="s">
        <v>5185</v>
      </c>
      <c r="D18" t="s">
        <v>11334</v>
      </c>
      <c r="E18" s="31">
        <v>45189</v>
      </c>
      <c r="F18" s="31">
        <v>45337</v>
      </c>
      <c r="G18" t="s">
        <v>6052</v>
      </c>
    </row>
    <row r="19" spans="1:7" x14ac:dyDescent="0.25">
      <c r="A19" s="154" t="s">
        <v>11333</v>
      </c>
      <c r="B19" t="s">
        <v>112</v>
      </c>
      <c r="C19" t="s">
        <v>113</v>
      </c>
      <c r="D19" t="s">
        <v>10182</v>
      </c>
      <c r="E19" s="31">
        <v>45260</v>
      </c>
      <c r="F19" s="31">
        <v>45371</v>
      </c>
      <c r="G19" t="s">
        <v>11332</v>
      </c>
    </row>
    <row r="20" spans="1:7" x14ac:dyDescent="0.25">
      <c r="A20" s="154" t="s">
        <v>6166</v>
      </c>
      <c r="B20" t="s">
        <v>1167</v>
      </c>
      <c r="C20" t="s">
        <v>1168</v>
      </c>
      <c r="D20" t="s">
        <v>11331</v>
      </c>
      <c r="E20" s="31">
        <v>45166</v>
      </c>
      <c r="F20" s="31">
        <v>45266</v>
      </c>
      <c r="G20" t="s">
        <v>6165</v>
      </c>
    </row>
    <row r="21" spans="1:7" x14ac:dyDescent="0.25">
      <c r="A21" s="154" t="s">
        <v>11330</v>
      </c>
      <c r="B21" t="s">
        <v>309</v>
      </c>
      <c r="C21" t="s">
        <v>267</v>
      </c>
      <c r="D21" t="s">
        <v>10914</v>
      </c>
      <c r="E21" s="31">
        <v>45225</v>
      </c>
      <c r="F21" s="31">
        <v>45332</v>
      </c>
      <c r="G21" t="s">
        <v>11329</v>
      </c>
    </row>
    <row r="22" spans="1:7" x14ac:dyDescent="0.25">
      <c r="A22" s="154" t="s">
        <v>5511</v>
      </c>
      <c r="B22" t="s">
        <v>387</v>
      </c>
      <c r="C22" t="s">
        <v>145</v>
      </c>
      <c r="D22" t="s">
        <v>11328</v>
      </c>
      <c r="E22" s="31">
        <v>45169</v>
      </c>
      <c r="F22" s="31">
        <v>45275</v>
      </c>
      <c r="G22" t="s">
        <v>5083</v>
      </c>
    </row>
    <row r="23" spans="1:7" x14ac:dyDescent="0.25">
      <c r="A23" s="154" t="s">
        <v>11327</v>
      </c>
      <c r="B23" t="s">
        <v>309</v>
      </c>
      <c r="C23" t="s">
        <v>267</v>
      </c>
      <c r="D23" t="s">
        <v>11326</v>
      </c>
      <c r="E23" s="31">
        <v>45225</v>
      </c>
      <c r="F23" s="31">
        <v>45311</v>
      </c>
      <c r="G23" t="s">
        <v>11325</v>
      </c>
    </row>
    <row r="24" spans="1:7" x14ac:dyDescent="0.25">
      <c r="A24" s="154" t="s">
        <v>11324</v>
      </c>
      <c r="B24" t="s">
        <v>5478</v>
      </c>
      <c r="C24" t="s">
        <v>5477</v>
      </c>
      <c r="D24" t="s">
        <v>11323</v>
      </c>
      <c r="E24" s="31">
        <v>45217</v>
      </c>
      <c r="F24" s="31">
        <v>45293</v>
      </c>
      <c r="G24" t="s">
        <v>11322</v>
      </c>
    </row>
    <row r="25" spans="1:7" x14ac:dyDescent="0.25">
      <c r="A25" s="154" t="s">
        <v>5042</v>
      </c>
      <c r="B25" t="s">
        <v>1035</v>
      </c>
      <c r="C25" t="s">
        <v>1036</v>
      </c>
      <c r="D25" t="s">
        <v>11321</v>
      </c>
      <c r="E25" s="31">
        <v>45204</v>
      </c>
      <c r="F25" s="31">
        <v>45291</v>
      </c>
      <c r="G25" t="s">
        <v>5041</v>
      </c>
    </row>
    <row r="26" spans="1:7" x14ac:dyDescent="0.25">
      <c r="A26" s="154" t="s">
        <v>11320</v>
      </c>
      <c r="B26" t="s">
        <v>11319</v>
      </c>
      <c r="C26" t="s">
        <v>11318</v>
      </c>
      <c r="D26" t="s">
        <v>11317</v>
      </c>
      <c r="E26" s="31">
        <v>45238</v>
      </c>
      <c r="F26" s="31">
        <v>45295</v>
      </c>
      <c r="G26" t="s">
        <v>11316</v>
      </c>
    </row>
    <row r="27" spans="1:7" x14ac:dyDescent="0.25">
      <c r="A27" s="154" t="s">
        <v>11315</v>
      </c>
      <c r="B27" t="s">
        <v>5035</v>
      </c>
      <c r="C27" t="s">
        <v>5034</v>
      </c>
      <c r="D27" t="s">
        <v>11314</v>
      </c>
      <c r="E27" s="31">
        <v>45222</v>
      </c>
      <c r="F27" s="31">
        <v>45318</v>
      </c>
      <c r="G27" t="s">
        <v>11313</v>
      </c>
    </row>
    <row r="28" spans="1:7" x14ac:dyDescent="0.25">
      <c r="A28" s="154" t="s">
        <v>11312</v>
      </c>
      <c r="B28" t="s">
        <v>1112</v>
      </c>
      <c r="C28" t="s">
        <v>528</v>
      </c>
      <c r="D28" t="s">
        <v>11311</v>
      </c>
      <c r="E28" s="31">
        <v>45230</v>
      </c>
      <c r="F28" s="31">
        <v>45317</v>
      </c>
      <c r="G28" t="s">
        <v>11310</v>
      </c>
    </row>
    <row r="29" spans="1:7" x14ac:dyDescent="0.25">
      <c r="A29" s="154" t="s">
        <v>11309</v>
      </c>
      <c r="B29" t="s">
        <v>112</v>
      </c>
      <c r="C29" t="s">
        <v>113</v>
      </c>
      <c r="D29" t="s">
        <v>10906</v>
      </c>
      <c r="E29" s="31">
        <v>45230</v>
      </c>
      <c r="F29" s="31">
        <v>45350</v>
      </c>
      <c r="G29" t="s">
        <v>5398</v>
      </c>
    </row>
    <row r="30" spans="1:7" x14ac:dyDescent="0.25">
      <c r="A30" s="154" t="s">
        <v>6180</v>
      </c>
      <c r="B30" t="s">
        <v>6179</v>
      </c>
      <c r="C30" t="s">
        <v>6178</v>
      </c>
      <c r="D30" t="s">
        <v>11308</v>
      </c>
      <c r="E30" s="31">
        <v>45166</v>
      </c>
      <c r="F30" s="31">
        <v>45265</v>
      </c>
      <c r="G30" t="s">
        <v>6177</v>
      </c>
    </row>
    <row r="31" spans="1:7" x14ac:dyDescent="0.25">
      <c r="A31" s="154" t="s">
        <v>5036</v>
      </c>
      <c r="B31" t="s">
        <v>5035</v>
      </c>
      <c r="C31" t="s">
        <v>5034</v>
      </c>
      <c r="D31" t="s">
        <v>11307</v>
      </c>
      <c r="E31" s="31">
        <v>45190</v>
      </c>
      <c r="F31" s="31">
        <v>45280</v>
      </c>
      <c r="G31" t="s">
        <v>5033</v>
      </c>
    </row>
    <row r="32" spans="1:7" x14ac:dyDescent="0.25">
      <c r="A32" s="154" t="s">
        <v>5060</v>
      </c>
      <c r="B32" t="s">
        <v>598</v>
      </c>
      <c r="C32" t="s">
        <v>599</v>
      </c>
      <c r="D32" t="s">
        <v>9185</v>
      </c>
      <c r="E32" s="31">
        <v>45195</v>
      </c>
      <c r="F32" s="31">
        <v>45316</v>
      </c>
      <c r="G32" t="s">
        <v>5059</v>
      </c>
    </row>
    <row r="33" spans="1:7" x14ac:dyDescent="0.25">
      <c r="A33" s="154" t="s">
        <v>5031</v>
      </c>
      <c r="B33" t="s">
        <v>660</v>
      </c>
      <c r="C33" t="s">
        <v>582</v>
      </c>
      <c r="D33" t="s">
        <v>8493</v>
      </c>
      <c r="E33" s="31">
        <v>45190</v>
      </c>
      <c r="F33" s="31">
        <v>45270</v>
      </c>
      <c r="G33" t="s">
        <v>5030</v>
      </c>
    </row>
    <row r="34" spans="1:7" x14ac:dyDescent="0.25">
      <c r="A34" s="154" t="s">
        <v>6100</v>
      </c>
      <c r="B34" t="s">
        <v>5227</v>
      </c>
      <c r="C34" t="s">
        <v>5226</v>
      </c>
      <c r="D34" t="s">
        <v>8394</v>
      </c>
      <c r="E34" s="31">
        <v>45202</v>
      </c>
      <c r="F34" s="31">
        <v>45270</v>
      </c>
      <c r="G34" t="s">
        <v>4956</v>
      </c>
    </row>
    <row r="35" spans="1:7" x14ac:dyDescent="0.25">
      <c r="A35" s="154" t="s">
        <v>11306</v>
      </c>
      <c r="B35" t="s">
        <v>112</v>
      </c>
      <c r="C35" t="s">
        <v>113</v>
      </c>
      <c r="D35" t="s">
        <v>10906</v>
      </c>
      <c r="E35" s="31">
        <v>45230</v>
      </c>
      <c r="F35" s="31">
        <v>45332</v>
      </c>
      <c r="G35" t="s">
        <v>5398</v>
      </c>
    </row>
    <row r="36" spans="1:7" x14ac:dyDescent="0.25">
      <c r="A36" s="154" t="s">
        <v>5493</v>
      </c>
      <c r="B36" t="s">
        <v>598</v>
      </c>
      <c r="C36" t="s">
        <v>599</v>
      </c>
      <c r="D36" t="s">
        <v>11305</v>
      </c>
      <c r="E36" s="31">
        <v>45163</v>
      </c>
      <c r="F36" s="31">
        <v>45291</v>
      </c>
      <c r="G36" t="s">
        <v>5492</v>
      </c>
    </row>
    <row r="37" spans="1:7" x14ac:dyDescent="0.25">
      <c r="A37" s="154" t="s">
        <v>11304</v>
      </c>
      <c r="B37" t="s">
        <v>112</v>
      </c>
      <c r="C37" t="s">
        <v>113</v>
      </c>
      <c r="D37" t="s">
        <v>10906</v>
      </c>
      <c r="E37" s="31">
        <v>45230</v>
      </c>
      <c r="F37" s="31">
        <v>45337</v>
      </c>
      <c r="G37" t="s">
        <v>5398</v>
      </c>
    </row>
    <row r="38" spans="1:7" x14ac:dyDescent="0.25">
      <c r="A38" s="154" t="s">
        <v>5495</v>
      </c>
      <c r="B38" t="s">
        <v>598</v>
      </c>
      <c r="C38" t="s">
        <v>599</v>
      </c>
      <c r="D38" t="s">
        <v>11303</v>
      </c>
      <c r="E38" s="31">
        <v>45163</v>
      </c>
      <c r="F38" s="31">
        <v>45280</v>
      </c>
      <c r="G38" t="s">
        <v>5494</v>
      </c>
    </row>
    <row r="39" spans="1:7" x14ac:dyDescent="0.25">
      <c r="A39" s="154" t="s">
        <v>11302</v>
      </c>
      <c r="B39" t="s">
        <v>112</v>
      </c>
      <c r="C39" t="s">
        <v>113</v>
      </c>
      <c r="D39" t="s">
        <v>10906</v>
      </c>
      <c r="E39" s="31">
        <v>45230</v>
      </c>
      <c r="F39" s="31">
        <v>45342</v>
      </c>
      <c r="G39" t="s">
        <v>5398</v>
      </c>
    </row>
    <row r="40" spans="1:7" x14ac:dyDescent="0.25">
      <c r="A40" s="154" t="s">
        <v>5497</v>
      </c>
      <c r="B40" t="s">
        <v>598</v>
      </c>
      <c r="C40" t="s">
        <v>599</v>
      </c>
      <c r="D40" t="s">
        <v>11301</v>
      </c>
      <c r="E40" s="31">
        <v>45163</v>
      </c>
      <c r="F40" s="31">
        <v>45275</v>
      </c>
      <c r="G40" t="s">
        <v>5496</v>
      </c>
    </row>
    <row r="41" spans="1:7" x14ac:dyDescent="0.25">
      <c r="A41" s="154" t="s">
        <v>11300</v>
      </c>
      <c r="B41" t="s">
        <v>5000</v>
      </c>
      <c r="C41" t="s">
        <v>4999</v>
      </c>
      <c r="D41" t="s">
        <v>11299</v>
      </c>
      <c r="E41" s="31">
        <v>45224</v>
      </c>
      <c r="F41" s="31">
        <v>45319</v>
      </c>
      <c r="G41" t="s">
        <v>4998</v>
      </c>
    </row>
    <row r="42" spans="1:7" x14ac:dyDescent="0.25">
      <c r="A42" s="154" t="s">
        <v>11298</v>
      </c>
      <c r="B42" t="s">
        <v>5126</v>
      </c>
      <c r="C42" t="s">
        <v>955</v>
      </c>
      <c r="D42" t="s">
        <v>11297</v>
      </c>
      <c r="E42" s="31">
        <v>45223</v>
      </c>
      <c r="F42" s="31">
        <v>45291</v>
      </c>
      <c r="G42" t="s">
        <v>11296</v>
      </c>
    </row>
    <row r="43" spans="1:7" x14ac:dyDescent="0.25">
      <c r="A43" s="154" t="s">
        <v>11295</v>
      </c>
      <c r="B43" t="s">
        <v>5157</v>
      </c>
      <c r="C43" t="s">
        <v>5156</v>
      </c>
      <c r="D43" t="s">
        <v>11294</v>
      </c>
      <c r="E43" s="31">
        <v>45227</v>
      </c>
      <c r="F43" s="31">
        <v>45265</v>
      </c>
      <c r="G43" t="s">
        <v>11293</v>
      </c>
    </row>
    <row r="44" spans="1:7" x14ac:dyDescent="0.25">
      <c r="A44" s="154" t="s">
        <v>5501</v>
      </c>
      <c r="B44" t="s">
        <v>309</v>
      </c>
      <c r="C44" t="s">
        <v>267</v>
      </c>
      <c r="D44" t="s">
        <v>11292</v>
      </c>
      <c r="E44" s="31">
        <v>45163</v>
      </c>
      <c r="F44" s="31">
        <v>45270</v>
      </c>
      <c r="G44" t="s">
        <v>5500</v>
      </c>
    </row>
    <row r="45" spans="1:7" x14ac:dyDescent="0.25">
      <c r="A45" s="154" t="s">
        <v>11291</v>
      </c>
      <c r="B45" t="s">
        <v>677</v>
      </c>
      <c r="C45" t="s">
        <v>676</v>
      </c>
      <c r="D45" t="s">
        <v>11290</v>
      </c>
      <c r="E45" s="31">
        <v>45226</v>
      </c>
      <c r="F45" s="31">
        <v>45322</v>
      </c>
      <c r="G45" t="s">
        <v>11289</v>
      </c>
    </row>
    <row r="46" spans="1:7" x14ac:dyDescent="0.25">
      <c r="A46" s="154" t="s">
        <v>6022</v>
      </c>
      <c r="B46" t="s">
        <v>787</v>
      </c>
      <c r="C46" t="s">
        <v>739</v>
      </c>
      <c r="D46" t="s">
        <v>11288</v>
      </c>
      <c r="E46" s="31">
        <v>45182</v>
      </c>
      <c r="F46" s="31">
        <v>45282</v>
      </c>
      <c r="G46" t="s">
        <v>6021</v>
      </c>
    </row>
    <row r="47" spans="1:7" x14ac:dyDescent="0.25">
      <c r="A47" s="154" t="s">
        <v>5027</v>
      </c>
      <c r="B47" t="s">
        <v>464</v>
      </c>
      <c r="C47" t="s">
        <v>202</v>
      </c>
      <c r="D47" t="s">
        <v>8332</v>
      </c>
      <c r="E47" s="31">
        <v>45191</v>
      </c>
      <c r="F47" s="31">
        <v>45301</v>
      </c>
      <c r="G47" t="s">
        <v>5026</v>
      </c>
    </row>
    <row r="48" spans="1:7" x14ac:dyDescent="0.25">
      <c r="A48" s="154" t="s">
        <v>6014</v>
      </c>
      <c r="B48" t="s">
        <v>367</v>
      </c>
      <c r="C48" t="s">
        <v>366</v>
      </c>
      <c r="D48" t="s">
        <v>11287</v>
      </c>
      <c r="E48" s="31">
        <v>45199</v>
      </c>
      <c r="F48" s="31">
        <v>45267</v>
      </c>
      <c r="G48" t="s">
        <v>6013</v>
      </c>
    </row>
    <row r="49" spans="1:7" x14ac:dyDescent="0.25">
      <c r="A49" s="154" t="s">
        <v>11286</v>
      </c>
      <c r="B49" t="s">
        <v>464</v>
      </c>
      <c r="C49" t="s">
        <v>202</v>
      </c>
      <c r="D49" t="s">
        <v>8493</v>
      </c>
      <c r="E49" s="31">
        <v>45225</v>
      </c>
      <c r="F49" s="31">
        <v>45322</v>
      </c>
      <c r="G49" t="s">
        <v>11285</v>
      </c>
    </row>
    <row r="50" spans="1:7" x14ac:dyDescent="0.25">
      <c r="A50" s="154" t="s">
        <v>11284</v>
      </c>
      <c r="B50" t="s">
        <v>461</v>
      </c>
      <c r="C50" t="s">
        <v>161</v>
      </c>
      <c r="D50" t="s">
        <v>11283</v>
      </c>
      <c r="E50" s="31">
        <v>45219</v>
      </c>
      <c r="F50" s="31">
        <v>45290</v>
      </c>
      <c r="G50" t="s">
        <v>10372</v>
      </c>
    </row>
    <row r="51" spans="1:7" x14ac:dyDescent="0.25">
      <c r="A51" s="154" t="s">
        <v>11282</v>
      </c>
      <c r="B51" t="s">
        <v>464</v>
      </c>
      <c r="C51" t="s">
        <v>202</v>
      </c>
      <c r="D51" t="s">
        <v>11281</v>
      </c>
      <c r="E51" s="31">
        <v>45225</v>
      </c>
      <c r="F51" s="31">
        <v>45332</v>
      </c>
      <c r="G51" t="s">
        <v>11280</v>
      </c>
    </row>
    <row r="52" spans="1:7" x14ac:dyDescent="0.25">
      <c r="A52" s="154" t="s">
        <v>5062</v>
      </c>
      <c r="B52" t="s">
        <v>598</v>
      </c>
      <c r="C52" t="s">
        <v>599</v>
      </c>
      <c r="D52" t="s">
        <v>11279</v>
      </c>
      <c r="E52" s="31">
        <v>45195</v>
      </c>
      <c r="F52" s="31">
        <v>45311</v>
      </c>
      <c r="G52" t="s">
        <v>5061</v>
      </c>
    </row>
    <row r="53" spans="1:7" x14ac:dyDescent="0.25">
      <c r="A53" s="154" t="s">
        <v>11278</v>
      </c>
      <c r="B53" t="s">
        <v>5014</v>
      </c>
      <c r="C53" t="s">
        <v>5013</v>
      </c>
      <c r="D53" t="s">
        <v>11277</v>
      </c>
      <c r="E53" s="31">
        <v>45225</v>
      </c>
      <c r="F53" s="31">
        <v>45321</v>
      </c>
      <c r="G53" t="s">
        <v>5012</v>
      </c>
    </row>
    <row r="54" spans="1:7" x14ac:dyDescent="0.25">
      <c r="A54" s="154" t="s">
        <v>6001</v>
      </c>
      <c r="B54" t="s">
        <v>542</v>
      </c>
      <c r="C54" t="s">
        <v>200</v>
      </c>
      <c r="D54" t="s">
        <v>11276</v>
      </c>
      <c r="E54" s="31">
        <v>45204</v>
      </c>
      <c r="F54" s="31">
        <v>45296</v>
      </c>
      <c r="G54" t="s">
        <v>5073</v>
      </c>
    </row>
    <row r="55" spans="1:7" x14ac:dyDescent="0.25">
      <c r="A55" s="154" t="s">
        <v>11275</v>
      </c>
      <c r="B55" t="s">
        <v>952</v>
      </c>
      <c r="C55" t="s">
        <v>828</v>
      </c>
      <c r="D55" t="s">
        <v>11274</v>
      </c>
      <c r="E55" s="31">
        <v>45225</v>
      </c>
      <c r="F55" s="31">
        <v>45301</v>
      </c>
      <c r="G55" t="s">
        <v>11273</v>
      </c>
    </row>
    <row r="56" spans="1:7" x14ac:dyDescent="0.25">
      <c r="A56" s="154" t="s">
        <v>5695</v>
      </c>
      <c r="B56" t="s">
        <v>546</v>
      </c>
      <c r="C56" t="s">
        <v>545</v>
      </c>
      <c r="D56" t="s">
        <v>11263</v>
      </c>
      <c r="E56" s="31">
        <v>45180</v>
      </c>
      <c r="F56" s="31">
        <v>45289</v>
      </c>
      <c r="G56" t="s">
        <v>5694</v>
      </c>
    </row>
    <row r="57" spans="1:7" x14ac:dyDescent="0.25">
      <c r="A57" s="154" t="s">
        <v>8290</v>
      </c>
      <c r="B57" t="s">
        <v>8289</v>
      </c>
      <c r="D57" t="s">
        <v>8288</v>
      </c>
      <c r="E57" t="s">
        <v>8287</v>
      </c>
      <c r="F57" t="s">
        <v>8286</v>
      </c>
      <c r="G57" t="s">
        <v>8285</v>
      </c>
    </row>
    <row r="58" spans="1:7" x14ac:dyDescent="0.25">
      <c r="A58" s="154" t="s">
        <v>8284</v>
      </c>
      <c r="B58">
        <v>2</v>
      </c>
      <c r="D58" t="s">
        <v>58</v>
      </c>
      <c r="E58" t="s">
        <v>8283</v>
      </c>
      <c r="G58" t="s">
        <v>11272</v>
      </c>
    </row>
    <row r="60" spans="1:7" x14ac:dyDescent="0.25">
      <c r="A60" s="154" t="s">
        <v>2940</v>
      </c>
      <c r="B60" t="s">
        <v>94</v>
      </c>
      <c r="C60" t="s">
        <v>95</v>
      </c>
      <c r="D60" t="s">
        <v>597</v>
      </c>
      <c r="E60" t="s">
        <v>6</v>
      </c>
      <c r="F60" t="s">
        <v>2939</v>
      </c>
      <c r="G60" t="s">
        <v>2938</v>
      </c>
    </row>
    <row r="61" spans="1:7" x14ac:dyDescent="0.25">
      <c r="A61" s="154" t="s">
        <v>8368</v>
      </c>
      <c r="B61" t="s">
        <v>8368</v>
      </c>
      <c r="C61" t="s">
        <v>8370</v>
      </c>
      <c r="D61" t="s">
        <v>8369</v>
      </c>
      <c r="E61" t="s">
        <v>8368</v>
      </c>
      <c r="F61" t="s">
        <v>8367</v>
      </c>
      <c r="G61" t="s">
        <v>8366</v>
      </c>
    </row>
    <row r="62" spans="1:7" x14ac:dyDescent="0.25">
      <c r="A62" s="154" t="s">
        <v>11271</v>
      </c>
      <c r="B62" t="s">
        <v>952</v>
      </c>
      <c r="C62" t="s">
        <v>828</v>
      </c>
      <c r="D62" t="s">
        <v>8383</v>
      </c>
      <c r="E62" s="31">
        <v>45225</v>
      </c>
      <c r="F62" s="31">
        <v>45290</v>
      </c>
      <c r="G62" t="s">
        <v>11270</v>
      </c>
    </row>
    <row r="63" spans="1:7" x14ac:dyDescent="0.25">
      <c r="A63" s="154" t="s">
        <v>5699</v>
      </c>
      <c r="B63" t="s">
        <v>546</v>
      </c>
      <c r="C63" t="s">
        <v>545</v>
      </c>
      <c r="D63" t="s">
        <v>11263</v>
      </c>
      <c r="E63" s="31">
        <v>45180</v>
      </c>
      <c r="F63" s="31">
        <v>45280</v>
      </c>
      <c r="G63" t="s">
        <v>5698</v>
      </c>
    </row>
    <row r="64" spans="1:7" x14ac:dyDescent="0.25">
      <c r="A64" s="154" t="s">
        <v>11269</v>
      </c>
      <c r="B64" t="s">
        <v>337</v>
      </c>
      <c r="C64" t="s">
        <v>203</v>
      </c>
      <c r="D64" t="s">
        <v>11268</v>
      </c>
      <c r="E64" s="31">
        <v>45225</v>
      </c>
      <c r="F64" s="31">
        <v>45301</v>
      </c>
      <c r="G64" t="s">
        <v>5273</v>
      </c>
    </row>
    <row r="65" spans="1:7" x14ac:dyDescent="0.25">
      <c r="A65" s="154" t="s">
        <v>5612</v>
      </c>
      <c r="B65" t="s">
        <v>546</v>
      </c>
      <c r="C65" t="s">
        <v>545</v>
      </c>
      <c r="D65" t="s">
        <v>11263</v>
      </c>
      <c r="E65" s="31">
        <v>45180</v>
      </c>
      <c r="F65" s="31">
        <v>45270</v>
      </c>
      <c r="G65" t="s">
        <v>5611</v>
      </c>
    </row>
    <row r="66" spans="1:7" x14ac:dyDescent="0.25">
      <c r="A66" s="154" t="s">
        <v>11267</v>
      </c>
      <c r="B66" t="s">
        <v>377</v>
      </c>
      <c r="C66" t="s">
        <v>173</v>
      </c>
      <c r="D66" t="s">
        <v>11266</v>
      </c>
      <c r="E66" s="31">
        <v>45225</v>
      </c>
      <c r="F66" s="31">
        <v>45271</v>
      </c>
      <c r="G66" t="s">
        <v>6079</v>
      </c>
    </row>
    <row r="67" spans="1:7" x14ac:dyDescent="0.25">
      <c r="A67" s="154" t="s">
        <v>5706</v>
      </c>
      <c r="B67" t="s">
        <v>546</v>
      </c>
      <c r="C67" t="s">
        <v>545</v>
      </c>
      <c r="D67" t="s">
        <v>11263</v>
      </c>
      <c r="E67" s="31">
        <v>45180</v>
      </c>
      <c r="F67" s="31">
        <v>45264</v>
      </c>
      <c r="G67" t="s">
        <v>5705</v>
      </c>
    </row>
    <row r="68" spans="1:7" x14ac:dyDescent="0.25">
      <c r="A68" s="154" t="s">
        <v>11265</v>
      </c>
      <c r="B68" t="s">
        <v>377</v>
      </c>
      <c r="C68" t="s">
        <v>173</v>
      </c>
      <c r="D68" t="s">
        <v>11264</v>
      </c>
      <c r="E68" s="31">
        <v>45225</v>
      </c>
      <c r="F68" s="31">
        <v>45302</v>
      </c>
      <c r="G68" t="s">
        <v>6079</v>
      </c>
    </row>
    <row r="69" spans="1:7" x14ac:dyDescent="0.25">
      <c r="A69" s="154" t="s">
        <v>5606</v>
      </c>
      <c r="B69" t="s">
        <v>546</v>
      </c>
      <c r="C69" t="s">
        <v>545</v>
      </c>
      <c r="D69" t="s">
        <v>11263</v>
      </c>
      <c r="E69" s="31">
        <v>45180</v>
      </c>
      <c r="F69" s="31">
        <v>45301</v>
      </c>
      <c r="G69" t="s">
        <v>5605</v>
      </c>
    </row>
    <row r="70" spans="1:7" x14ac:dyDescent="0.25">
      <c r="A70" s="154" t="s">
        <v>5015</v>
      </c>
      <c r="B70" t="s">
        <v>5014</v>
      </c>
      <c r="C70" t="s">
        <v>5013</v>
      </c>
      <c r="D70" t="s">
        <v>11262</v>
      </c>
      <c r="E70" s="31">
        <v>45191</v>
      </c>
      <c r="F70" s="31">
        <v>45291</v>
      </c>
      <c r="G70" t="s">
        <v>5012</v>
      </c>
    </row>
    <row r="71" spans="1:7" x14ac:dyDescent="0.25">
      <c r="A71" s="154" t="s">
        <v>5980</v>
      </c>
      <c r="B71" t="s">
        <v>284</v>
      </c>
      <c r="C71" t="s">
        <v>128</v>
      </c>
      <c r="D71" t="s">
        <v>9482</v>
      </c>
      <c r="E71" s="31">
        <v>45162</v>
      </c>
      <c r="F71" s="31">
        <v>45287</v>
      </c>
      <c r="G71" t="s">
        <v>5979</v>
      </c>
    </row>
    <row r="72" spans="1:7" x14ac:dyDescent="0.25">
      <c r="A72" s="154" t="s">
        <v>5011</v>
      </c>
      <c r="B72" t="s">
        <v>487</v>
      </c>
      <c r="C72" t="s">
        <v>486</v>
      </c>
      <c r="D72" t="s">
        <v>11261</v>
      </c>
      <c r="E72" s="31">
        <v>45191</v>
      </c>
      <c r="F72" s="31">
        <v>45273</v>
      </c>
      <c r="G72" t="s">
        <v>4963</v>
      </c>
    </row>
    <row r="73" spans="1:7" x14ac:dyDescent="0.25">
      <c r="A73" s="154" t="s">
        <v>5977</v>
      </c>
      <c r="B73" t="s">
        <v>284</v>
      </c>
      <c r="C73" t="s">
        <v>128</v>
      </c>
      <c r="D73" t="s">
        <v>10565</v>
      </c>
      <c r="E73" s="31">
        <v>45162</v>
      </c>
      <c r="F73" s="31">
        <v>45280</v>
      </c>
      <c r="G73" t="s">
        <v>5976</v>
      </c>
    </row>
    <row r="74" spans="1:7" x14ac:dyDescent="0.25">
      <c r="A74" s="154" t="s">
        <v>5010</v>
      </c>
      <c r="B74" t="s">
        <v>487</v>
      </c>
      <c r="C74" t="s">
        <v>486</v>
      </c>
      <c r="D74" t="s">
        <v>11261</v>
      </c>
      <c r="E74" s="31">
        <v>45191</v>
      </c>
      <c r="F74" s="31">
        <v>45287</v>
      </c>
      <c r="G74" t="s">
        <v>4963</v>
      </c>
    </row>
    <row r="75" spans="1:7" x14ac:dyDescent="0.25">
      <c r="A75" s="154" t="s">
        <v>5974</v>
      </c>
      <c r="B75" t="s">
        <v>284</v>
      </c>
      <c r="C75" t="s">
        <v>128</v>
      </c>
      <c r="D75" t="s">
        <v>10562</v>
      </c>
      <c r="E75" s="31">
        <v>45162</v>
      </c>
      <c r="F75" s="31">
        <v>45289</v>
      </c>
      <c r="G75" t="s">
        <v>5973</v>
      </c>
    </row>
    <row r="76" spans="1:7" x14ac:dyDescent="0.25">
      <c r="A76" s="154" t="s">
        <v>5315</v>
      </c>
      <c r="B76" t="s">
        <v>487</v>
      </c>
      <c r="C76" t="s">
        <v>486</v>
      </c>
      <c r="D76" t="s">
        <v>11261</v>
      </c>
      <c r="E76" s="31">
        <v>45191</v>
      </c>
      <c r="F76" s="31">
        <v>45280</v>
      </c>
      <c r="G76" t="s">
        <v>4963</v>
      </c>
    </row>
    <row r="77" spans="1:7" x14ac:dyDescent="0.25">
      <c r="A77" s="154" t="s">
        <v>5971</v>
      </c>
      <c r="B77" t="s">
        <v>284</v>
      </c>
      <c r="C77" t="s">
        <v>128</v>
      </c>
      <c r="D77" t="s">
        <v>9263</v>
      </c>
      <c r="E77" s="31">
        <v>45162</v>
      </c>
      <c r="F77" s="31">
        <v>45288</v>
      </c>
      <c r="G77" t="s">
        <v>5970</v>
      </c>
    </row>
    <row r="78" spans="1:7" x14ac:dyDescent="0.25">
      <c r="A78" s="154" t="s">
        <v>5007</v>
      </c>
      <c r="B78" t="s">
        <v>487</v>
      </c>
      <c r="C78" t="s">
        <v>486</v>
      </c>
      <c r="D78" t="s">
        <v>11261</v>
      </c>
      <c r="E78" s="31">
        <v>45191</v>
      </c>
      <c r="F78" s="31">
        <v>45268</v>
      </c>
      <c r="G78" t="s">
        <v>4963</v>
      </c>
    </row>
    <row r="79" spans="1:7" x14ac:dyDescent="0.25">
      <c r="A79" s="154" t="s">
        <v>5968</v>
      </c>
      <c r="B79" t="s">
        <v>284</v>
      </c>
      <c r="C79" t="s">
        <v>128</v>
      </c>
      <c r="D79" t="s">
        <v>10545</v>
      </c>
      <c r="E79" s="31">
        <v>45162</v>
      </c>
      <c r="F79" s="31">
        <v>45298</v>
      </c>
      <c r="G79" t="s">
        <v>5967</v>
      </c>
    </row>
    <row r="80" spans="1:7" x14ac:dyDescent="0.25">
      <c r="A80" s="154" t="s">
        <v>11260</v>
      </c>
      <c r="B80" t="s">
        <v>284</v>
      </c>
      <c r="C80" t="s">
        <v>128</v>
      </c>
      <c r="D80" t="s">
        <v>10577</v>
      </c>
      <c r="E80" s="31">
        <v>45224</v>
      </c>
      <c r="F80" s="31">
        <v>45360</v>
      </c>
      <c r="G80" t="s">
        <v>11259</v>
      </c>
    </row>
    <row r="81" spans="1:7" x14ac:dyDescent="0.25">
      <c r="A81" s="154" t="s">
        <v>5964</v>
      </c>
      <c r="B81" t="s">
        <v>284</v>
      </c>
      <c r="C81" t="s">
        <v>128</v>
      </c>
      <c r="D81" t="s">
        <v>10548</v>
      </c>
      <c r="E81" s="31">
        <v>45162</v>
      </c>
      <c r="F81" s="31">
        <v>45299</v>
      </c>
      <c r="G81" t="s">
        <v>5963</v>
      </c>
    </row>
    <row r="82" spans="1:7" x14ac:dyDescent="0.25">
      <c r="A82" s="154" t="s">
        <v>11258</v>
      </c>
      <c r="B82" t="s">
        <v>284</v>
      </c>
      <c r="C82" t="s">
        <v>128</v>
      </c>
      <c r="D82" t="s">
        <v>10571</v>
      </c>
      <c r="E82" s="31">
        <v>45224</v>
      </c>
      <c r="F82" s="31">
        <v>45362</v>
      </c>
      <c r="G82" t="s">
        <v>11257</v>
      </c>
    </row>
    <row r="83" spans="1:7" x14ac:dyDescent="0.25">
      <c r="A83" s="154" t="s">
        <v>5961</v>
      </c>
      <c r="B83" t="s">
        <v>284</v>
      </c>
      <c r="C83" t="s">
        <v>128</v>
      </c>
      <c r="D83" t="s">
        <v>10568</v>
      </c>
      <c r="E83" s="31">
        <v>45162</v>
      </c>
      <c r="F83" s="31">
        <v>45281</v>
      </c>
      <c r="G83" t="s">
        <v>5960</v>
      </c>
    </row>
    <row r="84" spans="1:7" x14ac:dyDescent="0.25">
      <c r="A84" s="154" t="s">
        <v>11256</v>
      </c>
      <c r="B84" t="s">
        <v>284</v>
      </c>
      <c r="C84" t="s">
        <v>128</v>
      </c>
      <c r="D84" t="s">
        <v>11255</v>
      </c>
      <c r="E84" s="31">
        <v>45224</v>
      </c>
      <c r="F84" s="31">
        <v>45359</v>
      </c>
      <c r="G84" t="s">
        <v>11254</v>
      </c>
    </row>
    <row r="85" spans="1:7" x14ac:dyDescent="0.25">
      <c r="A85" s="154" t="s">
        <v>5631</v>
      </c>
      <c r="B85" t="s">
        <v>318</v>
      </c>
      <c r="C85" t="s">
        <v>144</v>
      </c>
      <c r="D85" t="s">
        <v>10171</v>
      </c>
      <c r="E85" s="31">
        <v>45187</v>
      </c>
      <c r="F85" s="31">
        <v>45291</v>
      </c>
      <c r="G85" t="s">
        <v>5630</v>
      </c>
    </row>
    <row r="86" spans="1:7" x14ac:dyDescent="0.25">
      <c r="A86" s="154" t="s">
        <v>11253</v>
      </c>
      <c r="B86" t="s">
        <v>284</v>
      </c>
      <c r="C86" t="s">
        <v>128</v>
      </c>
      <c r="D86" t="s">
        <v>10574</v>
      </c>
      <c r="E86" s="31">
        <v>45224</v>
      </c>
      <c r="F86" s="31">
        <v>45361</v>
      </c>
      <c r="G86" t="s">
        <v>11252</v>
      </c>
    </row>
    <row r="87" spans="1:7" x14ac:dyDescent="0.25">
      <c r="A87" s="154" t="s">
        <v>5955</v>
      </c>
      <c r="B87" t="s">
        <v>284</v>
      </c>
      <c r="C87" t="s">
        <v>128</v>
      </c>
      <c r="D87" t="s">
        <v>10574</v>
      </c>
      <c r="E87" s="31">
        <v>45162</v>
      </c>
      <c r="F87" s="31">
        <v>45304</v>
      </c>
      <c r="G87" t="s">
        <v>5954</v>
      </c>
    </row>
    <row r="88" spans="1:7" x14ac:dyDescent="0.25">
      <c r="A88" s="154" t="s">
        <v>11251</v>
      </c>
      <c r="B88" t="s">
        <v>284</v>
      </c>
      <c r="C88" t="s">
        <v>128</v>
      </c>
      <c r="D88" t="s">
        <v>11250</v>
      </c>
      <c r="E88" s="31">
        <v>45224</v>
      </c>
      <c r="F88" s="31">
        <v>45358</v>
      </c>
      <c r="G88" t="s">
        <v>11249</v>
      </c>
    </row>
    <row r="89" spans="1:7" x14ac:dyDescent="0.25">
      <c r="A89" s="154" t="s">
        <v>5951</v>
      </c>
      <c r="B89" t="s">
        <v>284</v>
      </c>
      <c r="C89" t="s">
        <v>128</v>
      </c>
      <c r="D89" t="s">
        <v>11248</v>
      </c>
      <c r="E89" s="31">
        <v>45162</v>
      </c>
      <c r="F89" s="31">
        <v>45306</v>
      </c>
      <c r="G89" t="s">
        <v>5950</v>
      </c>
    </row>
    <row r="90" spans="1:7" x14ac:dyDescent="0.25">
      <c r="A90" s="154" t="s">
        <v>11247</v>
      </c>
      <c r="B90" t="s">
        <v>284</v>
      </c>
      <c r="C90" t="s">
        <v>128</v>
      </c>
      <c r="D90" t="s">
        <v>10562</v>
      </c>
      <c r="E90" s="31">
        <v>45224</v>
      </c>
      <c r="F90" s="31">
        <v>45351</v>
      </c>
      <c r="G90" t="s">
        <v>11246</v>
      </c>
    </row>
    <row r="91" spans="1:7" x14ac:dyDescent="0.25">
      <c r="A91" s="154" t="s">
        <v>5947</v>
      </c>
      <c r="B91" t="s">
        <v>284</v>
      </c>
      <c r="C91" t="s">
        <v>128</v>
      </c>
      <c r="D91" t="s">
        <v>10571</v>
      </c>
      <c r="E91" s="31">
        <v>45162</v>
      </c>
      <c r="F91" s="31">
        <v>45303</v>
      </c>
      <c r="G91" t="s">
        <v>5946</v>
      </c>
    </row>
    <row r="92" spans="1:7" x14ac:dyDescent="0.25">
      <c r="A92" s="154" t="s">
        <v>11245</v>
      </c>
      <c r="B92" t="s">
        <v>284</v>
      </c>
      <c r="C92" t="s">
        <v>128</v>
      </c>
      <c r="D92" t="s">
        <v>9263</v>
      </c>
      <c r="E92" s="31">
        <v>45224</v>
      </c>
      <c r="F92" s="31">
        <v>45349</v>
      </c>
      <c r="G92" t="s">
        <v>11244</v>
      </c>
    </row>
    <row r="93" spans="1:7" x14ac:dyDescent="0.25">
      <c r="A93" s="154" t="s">
        <v>5943</v>
      </c>
      <c r="B93" t="s">
        <v>284</v>
      </c>
      <c r="C93" t="s">
        <v>128</v>
      </c>
      <c r="D93" t="s">
        <v>10188</v>
      </c>
      <c r="E93" s="31">
        <v>45162</v>
      </c>
      <c r="F93" s="31">
        <v>45302</v>
      </c>
      <c r="G93" t="s">
        <v>5942</v>
      </c>
    </row>
    <row r="94" spans="1:7" x14ac:dyDescent="0.25">
      <c r="A94" s="154" t="s">
        <v>11243</v>
      </c>
      <c r="B94" t="s">
        <v>284</v>
      </c>
      <c r="C94" t="s">
        <v>128</v>
      </c>
      <c r="D94" t="s">
        <v>10188</v>
      </c>
      <c r="E94" s="31">
        <v>45224</v>
      </c>
      <c r="F94" s="31">
        <v>45347</v>
      </c>
      <c r="G94" t="s">
        <v>11242</v>
      </c>
    </row>
    <row r="95" spans="1:7" x14ac:dyDescent="0.25">
      <c r="A95" s="154" t="s">
        <v>5939</v>
      </c>
      <c r="B95" t="s">
        <v>284</v>
      </c>
      <c r="C95" t="s">
        <v>128</v>
      </c>
      <c r="D95" t="s">
        <v>10554</v>
      </c>
      <c r="E95" s="31">
        <v>45162</v>
      </c>
      <c r="F95" s="31">
        <v>45301</v>
      </c>
      <c r="G95" t="s">
        <v>5938</v>
      </c>
    </row>
    <row r="96" spans="1:7" x14ac:dyDescent="0.25">
      <c r="A96" s="154" t="s">
        <v>11241</v>
      </c>
      <c r="B96" t="s">
        <v>284</v>
      </c>
      <c r="C96" t="s">
        <v>128</v>
      </c>
      <c r="D96" t="s">
        <v>10554</v>
      </c>
      <c r="E96" s="31">
        <v>45224</v>
      </c>
      <c r="F96" s="31">
        <v>45345</v>
      </c>
      <c r="G96" t="s">
        <v>11240</v>
      </c>
    </row>
    <row r="97" spans="1:7" x14ac:dyDescent="0.25">
      <c r="A97" s="154" t="s">
        <v>5935</v>
      </c>
      <c r="B97" t="s">
        <v>284</v>
      </c>
      <c r="C97" t="s">
        <v>128</v>
      </c>
      <c r="D97" t="s">
        <v>10551</v>
      </c>
      <c r="E97" s="31">
        <v>45162</v>
      </c>
      <c r="F97" s="31">
        <v>45300</v>
      </c>
      <c r="G97" t="s">
        <v>5934</v>
      </c>
    </row>
    <row r="98" spans="1:7" x14ac:dyDescent="0.25">
      <c r="A98" s="154" t="s">
        <v>11239</v>
      </c>
      <c r="B98" t="s">
        <v>284</v>
      </c>
      <c r="C98" t="s">
        <v>128</v>
      </c>
      <c r="D98" t="s">
        <v>10551</v>
      </c>
      <c r="E98" s="31">
        <v>45224</v>
      </c>
      <c r="F98" s="31">
        <v>45343</v>
      </c>
      <c r="G98" t="s">
        <v>11238</v>
      </c>
    </row>
    <row r="99" spans="1:7" x14ac:dyDescent="0.25">
      <c r="A99" s="154" t="s">
        <v>5074</v>
      </c>
      <c r="B99" t="s">
        <v>542</v>
      </c>
      <c r="C99" t="s">
        <v>200</v>
      </c>
      <c r="D99" t="s">
        <v>10901</v>
      </c>
      <c r="E99" s="31">
        <v>45204</v>
      </c>
      <c r="F99" s="31">
        <v>45285</v>
      </c>
      <c r="G99" t="s">
        <v>5073</v>
      </c>
    </row>
    <row r="100" spans="1:7" x14ac:dyDescent="0.25">
      <c r="A100" s="154" t="s">
        <v>11237</v>
      </c>
      <c r="B100" t="s">
        <v>284</v>
      </c>
      <c r="C100" t="s">
        <v>128</v>
      </c>
      <c r="D100" t="s">
        <v>10548</v>
      </c>
      <c r="E100" s="31">
        <v>45224</v>
      </c>
      <c r="F100" s="31">
        <v>45342</v>
      </c>
      <c r="G100" t="s">
        <v>11236</v>
      </c>
    </row>
    <row r="101" spans="1:7" x14ac:dyDescent="0.25">
      <c r="A101" s="154" t="s">
        <v>5075</v>
      </c>
      <c r="B101" t="s">
        <v>542</v>
      </c>
      <c r="C101" t="s">
        <v>200</v>
      </c>
      <c r="D101" t="s">
        <v>10901</v>
      </c>
      <c r="E101" s="31">
        <v>45204</v>
      </c>
      <c r="F101" s="31">
        <v>45291</v>
      </c>
      <c r="G101" t="s">
        <v>5073</v>
      </c>
    </row>
    <row r="102" spans="1:7" x14ac:dyDescent="0.25">
      <c r="A102" s="154" t="s">
        <v>11235</v>
      </c>
      <c r="B102" t="s">
        <v>787</v>
      </c>
      <c r="C102" t="s">
        <v>739</v>
      </c>
      <c r="D102" t="s">
        <v>11234</v>
      </c>
      <c r="E102" s="31">
        <v>45217</v>
      </c>
      <c r="F102" s="31">
        <v>45313</v>
      </c>
      <c r="G102" t="s">
        <v>11233</v>
      </c>
    </row>
    <row r="103" spans="1:7" x14ac:dyDescent="0.25">
      <c r="A103" s="154" t="s">
        <v>5439</v>
      </c>
      <c r="B103" t="s">
        <v>318</v>
      </c>
      <c r="C103" t="s">
        <v>144</v>
      </c>
      <c r="D103" t="s">
        <v>8406</v>
      </c>
      <c r="E103" s="31">
        <v>45187</v>
      </c>
      <c r="F103" s="31">
        <v>45306</v>
      </c>
      <c r="G103" t="s">
        <v>5438</v>
      </c>
    </row>
    <row r="104" spans="1:7" x14ac:dyDescent="0.25">
      <c r="A104" s="154" t="s">
        <v>5078</v>
      </c>
      <c r="B104" t="s">
        <v>1038</v>
      </c>
      <c r="C104" t="s">
        <v>1039</v>
      </c>
      <c r="D104" t="s">
        <v>9132</v>
      </c>
      <c r="E104" s="31">
        <v>45191</v>
      </c>
      <c r="F104" s="31">
        <v>45321</v>
      </c>
      <c r="G104" t="s">
        <v>4974</v>
      </c>
    </row>
    <row r="105" spans="1:7" x14ac:dyDescent="0.25">
      <c r="A105" s="154" t="s">
        <v>5528</v>
      </c>
      <c r="B105" t="s">
        <v>318</v>
      </c>
      <c r="C105" t="s">
        <v>144</v>
      </c>
      <c r="D105" t="s">
        <v>11232</v>
      </c>
      <c r="E105" s="31">
        <v>45187</v>
      </c>
      <c r="F105" s="31">
        <v>45301</v>
      </c>
      <c r="G105" t="s">
        <v>5527</v>
      </c>
    </row>
    <row r="106" spans="1:7" x14ac:dyDescent="0.25">
      <c r="A106" s="154" t="s">
        <v>4975</v>
      </c>
      <c r="B106" t="s">
        <v>1038</v>
      </c>
      <c r="C106" t="s">
        <v>1039</v>
      </c>
      <c r="D106" t="s">
        <v>11231</v>
      </c>
      <c r="E106" s="31">
        <v>45191</v>
      </c>
      <c r="F106" s="31">
        <v>45337</v>
      </c>
      <c r="G106" t="s">
        <v>4974</v>
      </c>
    </row>
    <row r="107" spans="1:7" x14ac:dyDescent="0.25">
      <c r="A107" s="154" t="s">
        <v>5887</v>
      </c>
      <c r="B107" t="s">
        <v>255</v>
      </c>
      <c r="C107" t="s">
        <v>104</v>
      </c>
      <c r="D107" t="s">
        <v>11230</v>
      </c>
      <c r="E107" s="31">
        <v>45183</v>
      </c>
      <c r="F107" s="31">
        <v>45275</v>
      </c>
      <c r="G107" t="s">
        <v>5301</v>
      </c>
    </row>
    <row r="108" spans="1:7" x14ac:dyDescent="0.25">
      <c r="A108" s="154" t="s">
        <v>5088</v>
      </c>
      <c r="B108" t="s">
        <v>355</v>
      </c>
      <c r="C108" t="s">
        <v>188</v>
      </c>
      <c r="D108" t="s">
        <v>11229</v>
      </c>
      <c r="E108" s="31">
        <v>45191</v>
      </c>
      <c r="F108" s="31">
        <v>45301</v>
      </c>
      <c r="G108" t="s">
        <v>5087</v>
      </c>
    </row>
    <row r="109" spans="1:7" x14ac:dyDescent="0.25">
      <c r="A109" s="154" t="s">
        <v>5346</v>
      </c>
      <c r="B109" t="s">
        <v>465</v>
      </c>
      <c r="C109" t="s">
        <v>191</v>
      </c>
      <c r="D109" t="s">
        <v>11228</v>
      </c>
      <c r="E109" s="31">
        <v>45167</v>
      </c>
      <c r="F109" s="31">
        <v>45268</v>
      </c>
      <c r="G109" t="s">
        <v>5345</v>
      </c>
    </row>
    <row r="110" spans="1:7" x14ac:dyDescent="0.25">
      <c r="A110" s="154" t="s">
        <v>11227</v>
      </c>
      <c r="B110" t="s">
        <v>373</v>
      </c>
      <c r="C110" t="s">
        <v>243</v>
      </c>
      <c r="D110" t="s">
        <v>10843</v>
      </c>
      <c r="E110" s="31">
        <v>45224</v>
      </c>
      <c r="F110" s="31">
        <v>45295</v>
      </c>
      <c r="G110" t="s">
        <v>11226</v>
      </c>
    </row>
    <row r="111" spans="1:7" x14ac:dyDescent="0.25">
      <c r="A111" s="154" t="s">
        <v>5082</v>
      </c>
      <c r="B111" t="s">
        <v>1128</v>
      </c>
      <c r="C111" t="s">
        <v>450</v>
      </c>
      <c r="D111" t="s">
        <v>11225</v>
      </c>
      <c r="E111" s="31">
        <v>45191</v>
      </c>
      <c r="F111" s="31">
        <v>45273</v>
      </c>
      <c r="G111" t="s">
        <v>5081</v>
      </c>
    </row>
    <row r="112" spans="1:7" x14ac:dyDescent="0.25">
      <c r="A112" s="154" t="s">
        <v>11224</v>
      </c>
      <c r="B112" t="s">
        <v>373</v>
      </c>
      <c r="C112" t="s">
        <v>243</v>
      </c>
      <c r="D112" t="s">
        <v>10843</v>
      </c>
      <c r="E112" s="31">
        <v>45224</v>
      </c>
      <c r="F112" s="31">
        <v>45288</v>
      </c>
      <c r="G112" t="s">
        <v>11223</v>
      </c>
    </row>
    <row r="113" spans="1:7" x14ac:dyDescent="0.25">
      <c r="A113" s="154" t="s">
        <v>8290</v>
      </c>
      <c r="B113" t="s">
        <v>8289</v>
      </c>
      <c r="D113" t="s">
        <v>8288</v>
      </c>
      <c r="E113" t="s">
        <v>8287</v>
      </c>
      <c r="F113" t="s">
        <v>8286</v>
      </c>
      <c r="G113" t="s">
        <v>8285</v>
      </c>
    </row>
    <row r="114" spans="1:7" x14ac:dyDescent="0.25">
      <c r="A114" s="154" t="s">
        <v>8284</v>
      </c>
      <c r="B114">
        <v>3</v>
      </c>
      <c r="D114" t="s">
        <v>58</v>
      </c>
      <c r="E114" t="s">
        <v>8283</v>
      </c>
      <c r="G114" t="s">
        <v>11155</v>
      </c>
    </row>
    <row r="116" spans="1:7" x14ac:dyDescent="0.25">
      <c r="A116" s="154" t="s">
        <v>2940</v>
      </c>
      <c r="B116" t="s">
        <v>94</v>
      </c>
      <c r="C116" t="s">
        <v>95</v>
      </c>
      <c r="D116" t="s">
        <v>597</v>
      </c>
      <c r="E116" t="s">
        <v>6</v>
      </c>
      <c r="F116" t="s">
        <v>2939</v>
      </c>
      <c r="G116" t="s">
        <v>2938</v>
      </c>
    </row>
    <row r="117" spans="1:7" x14ac:dyDescent="0.25">
      <c r="A117" s="154" t="s">
        <v>8368</v>
      </c>
      <c r="B117" t="s">
        <v>8368</v>
      </c>
      <c r="C117" t="s">
        <v>8370</v>
      </c>
      <c r="D117" t="s">
        <v>8369</v>
      </c>
      <c r="E117" t="s">
        <v>8368</v>
      </c>
      <c r="F117" t="s">
        <v>8367</v>
      </c>
      <c r="G117" t="s">
        <v>8366</v>
      </c>
    </row>
    <row r="118" spans="1:7" x14ac:dyDescent="0.25">
      <c r="A118" s="154" t="s">
        <v>5084</v>
      </c>
      <c r="B118" t="s">
        <v>387</v>
      </c>
      <c r="C118" t="s">
        <v>145</v>
      </c>
      <c r="D118" t="s">
        <v>11222</v>
      </c>
      <c r="E118" s="31">
        <v>45191</v>
      </c>
      <c r="F118" s="31">
        <v>45306</v>
      </c>
      <c r="G118" t="s">
        <v>5083</v>
      </c>
    </row>
    <row r="119" spans="1:7" x14ac:dyDescent="0.25">
      <c r="A119" s="154" t="s">
        <v>11221</v>
      </c>
      <c r="B119" t="s">
        <v>373</v>
      </c>
      <c r="C119" t="s">
        <v>243</v>
      </c>
      <c r="D119" t="s">
        <v>10843</v>
      </c>
      <c r="E119" s="31">
        <v>45224</v>
      </c>
      <c r="F119" s="31">
        <v>45283</v>
      </c>
      <c r="G119" t="s">
        <v>11220</v>
      </c>
    </row>
    <row r="120" spans="1:7" x14ac:dyDescent="0.25">
      <c r="A120" s="154" t="s">
        <v>11219</v>
      </c>
      <c r="B120" t="s">
        <v>660</v>
      </c>
      <c r="C120" t="s">
        <v>582</v>
      </c>
      <c r="D120" t="s">
        <v>8383</v>
      </c>
      <c r="E120" s="31">
        <v>45222</v>
      </c>
      <c r="F120" s="31">
        <v>45291</v>
      </c>
      <c r="G120" t="s">
        <v>11218</v>
      </c>
    </row>
    <row r="121" spans="1:7" x14ac:dyDescent="0.25">
      <c r="A121" s="154" t="s">
        <v>5095</v>
      </c>
      <c r="B121" t="s">
        <v>464</v>
      </c>
      <c r="C121" t="s">
        <v>202</v>
      </c>
      <c r="D121" t="s">
        <v>11217</v>
      </c>
      <c r="E121" s="31">
        <v>45191</v>
      </c>
      <c r="F121" s="31">
        <v>45291</v>
      </c>
      <c r="G121" t="s">
        <v>5094</v>
      </c>
    </row>
    <row r="122" spans="1:7" x14ac:dyDescent="0.25">
      <c r="A122" s="154" t="s">
        <v>5876</v>
      </c>
      <c r="B122" t="s">
        <v>306</v>
      </c>
      <c r="C122" t="s">
        <v>115</v>
      </c>
      <c r="D122" t="s">
        <v>10967</v>
      </c>
      <c r="E122" s="31">
        <v>45161</v>
      </c>
      <c r="F122" s="31">
        <v>45280</v>
      </c>
      <c r="G122" t="s">
        <v>5875</v>
      </c>
    </row>
    <row r="123" spans="1:7" x14ac:dyDescent="0.25">
      <c r="A123" s="154" t="s">
        <v>11216</v>
      </c>
      <c r="B123" t="s">
        <v>1112</v>
      </c>
      <c r="C123" t="s">
        <v>528</v>
      </c>
      <c r="D123" t="s">
        <v>11215</v>
      </c>
      <c r="E123" s="31">
        <v>45230</v>
      </c>
      <c r="F123" s="31">
        <v>45330</v>
      </c>
      <c r="G123" t="s">
        <v>11214</v>
      </c>
    </row>
    <row r="124" spans="1:7" x14ac:dyDescent="0.25">
      <c r="A124" s="154" t="s">
        <v>5872</v>
      </c>
      <c r="B124" t="s">
        <v>306</v>
      </c>
      <c r="C124" t="s">
        <v>115</v>
      </c>
      <c r="D124" t="s">
        <v>10967</v>
      </c>
      <c r="E124" s="31">
        <v>45161</v>
      </c>
      <c r="F124" s="31">
        <v>45275</v>
      </c>
      <c r="G124" t="s">
        <v>5871</v>
      </c>
    </row>
    <row r="125" spans="1:7" x14ac:dyDescent="0.25">
      <c r="A125" s="154" t="s">
        <v>11213</v>
      </c>
      <c r="B125" t="s">
        <v>532</v>
      </c>
      <c r="C125" t="s">
        <v>160</v>
      </c>
      <c r="D125" t="s">
        <v>10863</v>
      </c>
      <c r="E125" s="31">
        <v>45223</v>
      </c>
      <c r="F125" s="31">
        <v>45337</v>
      </c>
      <c r="G125" t="s">
        <v>11212</v>
      </c>
    </row>
    <row r="126" spans="1:7" x14ac:dyDescent="0.25">
      <c r="A126" s="154" t="s">
        <v>5868</v>
      </c>
      <c r="B126" t="s">
        <v>306</v>
      </c>
      <c r="C126" t="s">
        <v>115</v>
      </c>
      <c r="D126" t="s">
        <v>10967</v>
      </c>
      <c r="E126" s="31">
        <v>45161</v>
      </c>
      <c r="F126" s="31">
        <v>45270</v>
      </c>
      <c r="G126" t="s">
        <v>5867</v>
      </c>
    </row>
    <row r="127" spans="1:7" x14ac:dyDescent="0.25">
      <c r="A127" s="154" t="s">
        <v>11211</v>
      </c>
      <c r="B127" t="s">
        <v>532</v>
      </c>
      <c r="C127" t="s">
        <v>160</v>
      </c>
      <c r="D127" t="s">
        <v>10863</v>
      </c>
      <c r="E127" s="31">
        <v>45223</v>
      </c>
      <c r="F127" s="31">
        <v>45306</v>
      </c>
      <c r="G127" t="s">
        <v>11210</v>
      </c>
    </row>
    <row r="128" spans="1:7" x14ac:dyDescent="0.25">
      <c r="A128" s="154" t="s">
        <v>11209</v>
      </c>
      <c r="B128" t="s">
        <v>738</v>
      </c>
      <c r="C128" t="s">
        <v>737</v>
      </c>
      <c r="D128" t="s">
        <v>10479</v>
      </c>
      <c r="E128" s="31">
        <v>45229</v>
      </c>
      <c r="F128" s="31">
        <v>45327</v>
      </c>
      <c r="G128" t="s">
        <v>11208</v>
      </c>
    </row>
    <row r="129" spans="1:7" x14ac:dyDescent="0.25">
      <c r="A129" s="154" t="s">
        <v>11207</v>
      </c>
      <c r="B129" t="s">
        <v>531</v>
      </c>
      <c r="C129" t="s">
        <v>190</v>
      </c>
      <c r="D129" t="s">
        <v>11206</v>
      </c>
      <c r="E129" s="31">
        <v>45223</v>
      </c>
      <c r="F129" s="31">
        <v>45397</v>
      </c>
      <c r="G129" t="s">
        <v>11205</v>
      </c>
    </row>
    <row r="130" spans="1:7" x14ac:dyDescent="0.25">
      <c r="A130" s="154" t="s">
        <v>11204</v>
      </c>
      <c r="B130" t="s">
        <v>598</v>
      </c>
      <c r="C130" t="s">
        <v>599</v>
      </c>
      <c r="D130" t="s">
        <v>11203</v>
      </c>
      <c r="E130" s="31">
        <v>45223</v>
      </c>
      <c r="F130" s="31">
        <v>45337</v>
      </c>
      <c r="G130" t="s">
        <v>11202</v>
      </c>
    </row>
    <row r="131" spans="1:7" x14ac:dyDescent="0.25">
      <c r="A131" s="154" t="s">
        <v>11201</v>
      </c>
      <c r="B131" t="s">
        <v>531</v>
      </c>
      <c r="C131" t="s">
        <v>190</v>
      </c>
      <c r="D131" t="s">
        <v>11194</v>
      </c>
      <c r="E131" s="31">
        <v>45223</v>
      </c>
      <c r="F131" s="31">
        <v>45366</v>
      </c>
      <c r="G131" t="s">
        <v>11200</v>
      </c>
    </row>
    <row r="132" spans="1:7" x14ac:dyDescent="0.25">
      <c r="A132" s="154" t="s">
        <v>11199</v>
      </c>
      <c r="B132" t="s">
        <v>620</v>
      </c>
      <c r="C132" t="s">
        <v>619</v>
      </c>
      <c r="D132" t="s">
        <v>11095</v>
      </c>
      <c r="E132" s="31">
        <v>45237</v>
      </c>
      <c r="F132" s="31">
        <v>45304</v>
      </c>
      <c r="G132" t="s">
        <v>11094</v>
      </c>
    </row>
    <row r="133" spans="1:7" x14ac:dyDescent="0.25">
      <c r="A133" s="154" t="s">
        <v>11198</v>
      </c>
      <c r="B133" t="s">
        <v>531</v>
      </c>
      <c r="C133" t="s">
        <v>190</v>
      </c>
      <c r="D133" t="s">
        <v>11194</v>
      </c>
      <c r="E133" s="31">
        <v>45223</v>
      </c>
      <c r="F133" s="31">
        <v>45337</v>
      </c>
      <c r="G133" t="s">
        <v>11197</v>
      </c>
    </row>
    <row r="134" spans="1:7" x14ac:dyDescent="0.25">
      <c r="A134" s="154" t="s">
        <v>11196</v>
      </c>
      <c r="B134" t="s">
        <v>620</v>
      </c>
      <c r="C134" t="s">
        <v>619</v>
      </c>
      <c r="D134" t="s">
        <v>11095</v>
      </c>
      <c r="E134" s="31">
        <v>45237</v>
      </c>
      <c r="F134" s="31">
        <v>45273</v>
      </c>
      <c r="G134" t="s">
        <v>11094</v>
      </c>
    </row>
    <row r="135" spans="1:7" x14ac:dyDescent="0.25">
      <c r="A135" s="154" t="s">
        <v>11195</v>
      </c>
      <c r="B135" t="s">
        <v>531</v>
      </c>
      <c r="C135" t="s">
        <v>190</v>
      </c>
      <c r="D135" t="s">
        <v>11194</v>
      </c>
      <c r="E135" s="31">
        <v>45223</v>
      </c>
      <c r="F135" s="31">
        <v>45306</v>
      </c>
      <c r="G135" t="s">
        <v>11193</v>
      </c>
    </row>
    <row r="136" spans="1:7" x14ac:dyDescent="0.25">
      <c r="A136" s="154" t="s">
        <v>5809</v>
      </c>
      <c r="B136" t="s">
        <v>456</v>
      </c>
      <c r="C136" t="s">
        <v>455</v>
      </c>
      <c r="D136" t="s">
        <v>8394</v>
      </c>
      <c r="E136" s="31">
        <v>45159</v>
      </c>
      <c r="F136" s="31">
        <v>45269</v>
      </c>
      <c r="G136" t="s">
        <v>5563</v>
      </c>
    </row>
    <row r="137" spans="1:7" x14ac:dyDescent="0.25">
      <c r="A137" s="154" t="s">
        <v>4945</v>
      </c>
      <c r="B137" t="s">
        <v>951</v>
      </c>
      <c r="C137" t="s">
        <v>950</v>
      </c>
      <c r="D137" t="s">
        <v>11192</v>
      </c>
      <c r="E137" s="31">
        <v>45191</v>
      </c>
      <c r="F137" s="31">
        <v>45285</v>
      </c>
      <c r="G137" t="s">
        <v>4943</v>
      </c>
    </row>
    <row r="138" spans="1:7" x14ac:dyDescent="0.25">
      <c r="A138" s="154" t="s">
        <v>5806</v>
      </c>
      <c r="B138" t="s">
        <v>456</v>
      </c>
      <c r="C138" t="s">
        <v>455</v>
      </c>
      <c r="D138" t="s">
        <v>11191</v>
      </c>
      <c r="E138" s="31">
        <v>45159</v>
      </c>
      <c r="F138" s="31">
        <v>45265</v>
      </c>
      <c r="G138" t="s">
        <v>5563</v>
      </c>
    </row>
    <row r="139" spans="1:7" x14ac:dyDescent="0.25">
      <c r="A139" s="154" t="s">
        <v>4944</v>
      </c>
      <c r="B139" t="s">
        <v>951</v>
      </c>
      <c r="C139" t="s">
        <v>950</v>
      </c>
      <c r="D139" t="s">
        <v>8406</v>
      </c>
      <c r="E139" s="31">
        <v>45191</v>
      </c>
      <c r="F139" s="31">
        <v>45278</v>
      </c>
      <c r="G139" t="s">
        <v>4943</v>
      </c>
    </row>
    <row r="140" spans="1:7" x14ac:dyDescent="0.25">
      <c r="A140" s="154" t="s">
        <v>5804</v>
      </c>
      <c r="B140" t="s">
        <v>5000</v>
      </c>
      <c r="C140" t="s">
        <v>4999</v>
      </c>
      <c r="D140" t="s">
        <v>11190</v>
      </c>
      <c r="E140" s="31">
        <v>45159</v>
      </c>
      <c r="F140" s="31">
        <v>45268</v>
      </c>
      <c r="G140" t="s">
        <v>4998</v>
      </c>
    </row>
    <row r="141" spans="1:7" x14ac:dyDescent="0.25">
      <c r="A141" s="154" t="s">
        <v>5028</v>
      </c>
      <c r="B141" t="s">
        <v>951</v>
      </c>
      <c r="C141" t="s">
        <v>950</v>
      </c>
      <c r="D141" t="s">
        <v>8406</v>
      </c>
      <c r="E141" s="31">
        <v>45191</v>
      </c>
      <c r="F141" s="31">
        <v>45271</v>
      </c>
      <c r="G141" t="s">
        <v>4943</v>
      </c>
    </row>
    <row r="142" spans="1:7" x14ac:dyDescent="0.25">
      <c r="A142" s="154" t="s">
        <v>11189</v>
      </c>
      <c r="B142" t="s">
        <v>1008</v>
      </c>
      <c r="C142" t="s">
        <v>1009</v>
      </c>
      <c r="D142" t="s">
        <v>11188</v>
      </c>
      <c r="E142" s="31">
        <v>45224</v>
      </c>
      <c r="F142" s="31">
        <v>45291</v>
      </c>
      <c r="G142" t="s">
        <v>11187</v>
      </c>
    </row>
    <row r="143" spans="1:7" x14ac:dyDescent="0.25">
      <c r="A143" s="154" t="s">
        <v>5029</v>
      </c>
      <c r="B143" t="s">
        <v>951</v>
      </c>
      <c r="C143" t="s">
        <v>950</v>
      </c>
      <c r="D143" t="s">
        <v>8406</v>
      </c>
      <c r="E143" s="31">
        <v>45191</v>
      </c>
      <c r="F143" s="31">
        <v>45264</v>
      </c>
      <c r="G143" t="s">
        <v>4943</v>
      </c>
    </row>
    <row r="144" spans="1:7" x14ac:dyDescent="0.25">
      <c r="A144" s="154" t="s">
        <v>11186</v>
      </c>
      <c r="B144" t="s">
        <v>683</v>
      </c>
      <c r="C144" t="s">
        <v>682</v>
      </c>
      <c r="D144" t="s">
        <v>11185</v>
      </c>
      <c r="E144" s="31">
        <v>45208</v>
      </c>
      <c r="F144" s="31">
        <v>45288</v>
      </c>
      <c r="G144" t="s">
        <v>5618</v>
      </c>
    </row>
    <row r="145" spans="1:7" x14ac:dyDescent="0.25">
      <c r="A145" s="154" t="s">
        <v>4942</v>
      </c>
      <c r="B145" t="s">
        <v>456</v>
      </c>
      <c r="C145" t="s">
        <v>455</v>
      </c>
      <c r="D145" t="s">
        <v>11184</v>
      </c>
      <c r="E145" s="31">
        <v>45191</v>
      </c>
      <c r="F145" s="31">
        <v>45296</v>
      </c>
      <c r="G145" t="s">
        <v>4941</v>
      </c>
    </row>
    <row r="146" spans="1:7" x14ac:dyDescent="0.25">
      <c r="A146" s="154" t="s">
        <v>11183</v>
      </c>
      <c r="B146" t="s">
        <v>544</v>
      </c>
      <c r="C146" t="s">
        <v>543</v>
      </c>
      <c r="D146" t="s">
        <v>11182</v>
      </c>
      <c r="E146" s="31">
        <v>45224</v>
      </c>
      <c r="F146" s="31">
        <v>45322</v>
      </c>
      <c r="G146" t="s">
        <v>11181</v>
      </c>
    </row>
    <row r="147" spans="1:7" x14ac:dyDescent="0.25">
      <c r="A147" s="154" t="s">
        <v>5032</v>
      </c>
      <c r="B147" t="s">
        <v>456</v>
      </c>
      <c r="C147" t="s">
        <v>455</v>
      </c>
      <c r="D147" t="s">
        <v>8394</v>
      </c>
      <c r="E147" s="31">
        <v>45191</v>
      </c>
      <c r="F147" s="31">
        <v>45301</v>
      </c>
      <c r="G147" t="s">
        <v>4941</v>
      </c>
    </row>
    <row r="148" spans="1:7" x14ac:dyDescent="0.25">
      <c r="A148" s="154" t="s">
        <v>5746</v>
      </c>
      <c r="B148" t="s">
        <v>330</v>
      </c>
      <c r="C148" t="s">
        <v>329</v>
      </c>
      <c r="D148" t="s">
        <v>8396</v>
      </c>
      <c r="E148" s="31">
        <v>45182</v>
      </c>
      <c r="F148" s="31">
        <v>45291</v>
      </c>
      <c r="G148" t="s">
        <v>5745</v>
      </c>
    </row>
    <row r="149" spans="1:7" x14ac:dyDescent="0.25">
      <c r="A149" s="154" t="s">
        <v>11180</v>
      </c>
      <c r="B149" t="s">
        <v>465</v>
      </c>
      <c r="C149" t="s">
        <v>191</v>
      </c>
      <c r="D149" t="s">
        <v>11179</v>
      </c>
      <c r="E149" s="31">
        <v>45237</v>
      </c>
      <c r="F149" s="31">
        <v>45342</v>
      </c>
      <c r="G149" t="s">
        <v>11178</v>
      </c>
    </row>
    <row r="150" spans="1:7" x14ac:dyDescent="0.25">
      <c r="A150" s="154" t="s">
        <v>5969</v>
      </c>
      <c r="B150" t="s">
        <v>112</v>
      </c>
      <c r="C150" t="s">
        <v>113</v>
      </c>
      <c r="D150" t="s">
        <v>11176</v>
      </c>
      <c r="E150" s="31">
        <v>45138</v>
      </c>
      <c r="F150" s="31">
        <v>45270</v>
      </c>
      <c r="G150" t="s">
        <v>5398</v>
      </c>
    </row>
    <row r="151" spans="1:7" x14ac:dyDescent="0.25">
      <c r="A151" s="154" t="s">
        <v>4977</v>
      </c>
      <c r="B151" t="s">
        <v>949</v>
      </c>
      <c r="C151" t="s">
        <v>948</v>
      </c>
      <c r="D151" t="s">
        <v>11177</v>
      </c>
      <c r="E151" s="31">
        <v>45191</v>
      </c>
      <c r="F151" s="31">
        <v>45275</v>
      </c>
      <c r="G151" t="s">
        <v>4956</v>
      </c>
    </row>
    <row r="152" spans="1:7" x14ac:dyDescent="0.25">
      <c r="A152" s="154" t="s">
        <v>5972</v>
      </c>
      <c r="B152" t="s">
        <v>112</v>
      </c>
      <c r="C152" t="s">
        <v>113</v>
      </c>
      <c r="D152" t="s">
        <v>11176</v>
      </c>
      <c r="E152" s="31">
        <v>45138</v>
      </c>
      <c r="F152" s="31">
        <v>45265</v>
      </c>
      <c r="G152" t="s">
        <v>5398</v>
      </c>
    </row>
    <row r="153" spans="1:7" x14ac:dyDescent="0.25">
      <c r="A153" s="154" t="s">
        <v>4967</v>
      </c>
      <c r="B153" t="s">
        <v>461</v>
      </c>
      <c r="C153" t="s">
        <v>161</v>
      </c>
      <c r="D153" t="s">
        <v>8324</v>
      </c>
      <c r="E153" s="31">
        <v>45191</v>
      </c>
      <c r="F153" s="31">
        <v>45291</v>
      </c>
      <c r="G153" t="s">
        <v>4965</v>
      </c>
    </row>
    <row r="154" spans="1:7" x14ac:dyDescent="0.25">
      <c r="A154" s="154" t="s">
        <v>5735</v>
      </c>
      <c r="B154" t="s">
        <v>5248</v>
      </c>
      <c r="C154" t="s">
        <v>5247</v>
      </c>
      <c r="D154" t="s">
        <v>11175</v>
      </c>
      <c r="E154" s="31">
        <v>45204</v>
      </c>
      <c r="F154" s="31">
        <v>45267</v>
      </c>
      <c r="G154" t="s">
        <v>5734</v>
      </c>
    </row>
    <row r="155" spans="1:7" x14ac:dyDescent="0.25">
      <c r="A155" s="154" t="s">
        <v>4976</v>
      </c>
      <c r="B155" t="s">
        <v>461</v>
      </c>
      <c r="C155" t="s">
        <v>161</v>
      </c>
      <c r="D155" t="s">
        <v>8324</v>
      </c>
      <c r="E155" s="31">
        <v>45191</v>
      </c>
      <c r="F155" s="31">
        <v>45275</v>
      </c>
      <c r="G155" t="s">
        <v>4965</v>
      </c>
    </row>
    <row r="156" spans="1:7" x14ac:dyDescent="0.25">
      <c r="A156" s="154" t="s">
        <v>11174</v>
      </c>
      <c r="B156" t="s">
        <v>629</v>
      </c>
      <c r="C156" t="s">
        <v>146</v>
      </c>
      <c r="D156" t="s">
        <v>11173</v>
      </c>
      <c r="E156" s="31">
        <v>45222</v>
      </c>
      <c r="F156" s="31">
        <v>45322</v>
      </c>
      <c r="G156" t="s">
        <v>5406</v>
      </c>
    </row>
    <row r="157" spans="1:7" x14ac:dyDescent="0.25">
      <c r="A157" s="154" t="s">
        <v>11172</v>
      </c>
      <c r="B157" t="s">
        <v>365</v>
      </c>
      <c r="C157" t="s">
        <v>105</v>
      </c>
      <c r="D157" t="s">
        <v>11171</v>
      </c>
      <c r="E157" s="31">
        <v>45230</v>
      </c>
      <c r="F157" s="31">
        <v>45321</v>
      </c>
      <c r="G157" t="s">
        <v>5341</v>
      </c>
    </row>
    <row r="158" spans="1:7" x14ac:dyDescent="0.25">
      <c r="A158" s="154" t="s">
        <v>5420</v>
      </c>
      <c r="B158" t="s">
        <v>4992</v>
      </c>
      <c r="C158" t="s">
        <v>4991</v>
      </c>
      <c r="D158" t="s">
        <v>10809</v>
      </c>
      <c r="E158" s="31">
        <v>45204</v>
      </c>
      <c r="F158" s="31">
        <v>45291</v>
      </c>
      <c r="G158" t="s">
        <v>5419</v>
      </c>
    </row>
    <row r="159" spans="1:7" x14ac:dyDescent="0.25">
      <c r="A159" s="154" t="s">
        <v>11170</v>
      </c>
      <c r="B159" t="s">
        <v>1049</v>
      </c>
      <c r="C159" t="s">
        <v>1050</v>
      </c>
      <c r="D159" t="s">
        <v>11169</v>
      </c>
      <c r="E159" s="31">
        <v>45226</v>
      </c>
      <c r="F159" s="31">
        <v>45290</v>
      </c>
      <c r="G159" t="s">
        <v>5067</v>
      </c>
    </row>
    <row r="160" spans="1:7" x14ac:dyDescent="0.25">
      <c r="A160" s="154" t="s">
        <v>5418</v>
      </c>
      <c r="B160" t="s">
        <v>888</v>
      </c>
      <c r="C160" t="s">
        <v>887</v>
      </c>
      <c r="D160" t="s">
        <v>8801</v>
      </c>
      <c r="E160" s="31">
        <v>45204</v>
      </c>
      <c r="F160" s="31">
        <v>45296</v>
      </c>
      <c r="G160" t="s">
        <v>5417</v>
      </c>
    </row>
    <row r="161" spans="1:7" x14ac:dyDescent="0.25">
      <c r="A161" s="154" t="s">
        <v>11168</v>
      </c>
      <c r="B161" t="s">
        <v>1107</v>
      </c>
      <c r="C161" t="s">
        <v>1108</v>
      </c>
      <c r="D161" t="s">
        <v>11167</v>
      </c>
      <c r="E161" s="31">
        <v>45230</v>
      </c>
      <c r="F161" s="31">
        <v>45270</v>
      </c>
      <c r="G161" t="s">
        <v>11166</v>
      </c>
    </row>
    <row r="162" spans="1:7" x14ac:dyDescent="0.25">
      <c r="A162" s="154" t="s">
        <v>5561</v>
      </c>
      <c r="B162" t="s">
        <v>5560</v>
      </c>
      <c r="C162" t="s">
        <v>5559</v>
      </c>
      <c r="D162" t="s">
        <v>11165</v>
      </c>
      <c r="E162" s="31">
        <v>45140</v>
      </c>
      <c r="F162" s="31">
        <v>45275</v>
      </c>
      <c r="G162" t="s">
        <v>5558</v>
      </c>
    </row>
    <row r="163" spans="1:7" x14ac:dyDescent="0.25">
      <c r="A163" s="154" t="s">
        <v>11164</v>
      </c>
      <c r="B163" t="s">
        <v>355</v>
      </c>
      <c r="C163" t="s">
        <v>188</v>
      </c>
      <c r="D163" t="s">
        <v>11163</v>
      </c>
      <c r="E163" s="31">
        <v>45226</v>
      </c>
      <c r="F163" s="31">
        <v>45332</v>
      </c>
      <c r="G163" t="s">
        <v>11162</v>
      </c>
    </row>
    <row r="164" spans="1:7" x14ac:dyDescent="0.25">
      <c r="A164" s="154" t="s">
        <v>5100</v>
      </c>
      <c r="B164" t="s">
        <v>5099</v>
      </c>
      <c r="C164" t="s">
        <v>656</v>
      </c>
      <c r="D164" t="s">
        <v>11161</v>
      </c>
      <c r="E164" s="31">
        <v>45189</v>
      </c>
      <c r="F164" s="31">
        <v>45291</v>
      </c>
      <c r="G164" t="s">
        <v>5098</v>
      </c>
    </row>
    <row r="165" spans="1:7" x14ac:dyDescent="0.25">
      <c r="A165" s="154" t="s">
        <v>11160</v>
      </c>
      <c r="B165" t="s">
        <v>917</v>
      </c>
      <c r="C165" t="s">
        <v>916</v>
      </c>
      <c r="D165" t="s">
        <v>10978</v>
      </c>
      <c r="E165" s="31">
        <v>45218</v>
      </c>
      <c r="F165" s="31">
        <v>45332</v>
      </c>
      <c r="G165" t="s">
        <v>11159</v>
      </c>
    </row>
    <row r="166" spans="1:7" x14ac:dyDescent="0.25">
      <c r="A166" s="154" t="s">
        <v>5106</v>
      </c>
      <c r="B166" t="s">
        <v>837</v>
      </c>
      <c r="C166" t="s">
        <v>836</v>
      </c>
      <c r="D166" t="s">
        <v>11158</v>
      </c>
      <c r="E166" s="31">
        <v>45191</v>
      </c>
      <c r="F166" s="31">
        <v>45283</v>
      </c>
      <c r="G166" t="s">
        <v>5105</v>
      </c>
    </row>
    <row r="167" spans="1:7" x14ac:dyDescent="0.25">
      <c r="A167" s="154" t="s">
        <v>11157</v>
      </c>
      <c r="B167" t="s">
        <v>570</v>
      </c>
      <c r="C167" t="s">
        <v>569</v>
      </c>
      <c r="D167" t="s">
        <v>10848</v>
      </c>
      <c r="E167" s="31">
        <v>45230</v>
      </c>
      <c r="F167" s="31">
        <v>45331</v>
      </c>
      <c r="G167" t="s">
        <v>11156</v>
      </c>
    </row>
    <row r="168" spans="1:7" x14ac:dyDescent="0.25">
      <c r="A168" s="154" t="s">
        <v>5112</v>
      </c>
      <c r="B168" t="s">
        <v>1102</v>
      </c>
      <c r="C168" t="s">
        <v>1103</v>
      </c>
      <c r="D168" t="s">
        <v>8659</v>
      </c>
      <c r="E168" s="31">
        <v>45189</v>
      </c>
      <c r="F168" s="31">
        <v>45288</v>
      </c>
      <c r="G168" t="s">
        <v>5111</v>
      </c>
    </row>
    <row r="169" spans="1:7" x14ac:dyDescent="0.25">
      <c r="A169" s="154" t="s">
        <v>8290</v>
      </c>
      <c r="B169" t="s">
        <v>8289</v>
      </c>
      <c r="D169" t="s">
        <v>8288</v>
      </c>
      <c r="E169" t="s">
        <v>8287</v>
      </c>
      <c r="F169" t="s">
        <v>8286</v>
      </c>
      <c r="G169" t="s">
        <v>8285</v>
      </c>
    </row>
    <row r="170" spans="1:7" x14ac:dyDescent="0.25">
      <c r="A170" s="154" t="s">
        <v>8284</v>
      </c>
      <c r="B170">
        <v>4</v>
      </c>
      <c r="D170" t="s">
        <v>58</v>
      </c>
      <c r="E170" t="s">
        <v>8283</v>
      </c>
      <c r="G170" t="s">
        <v>11155</v>
      </c>
    </row>
    <row r="172" spans="1:7" x14ac:dyDescent="0.25">
      <c r="A172" s="154" t="s">
        <v>2940</v>
      </c>
      <c r="B172" t="s">
        <v>94</v>
      </c>
      <c r="C172" t="s">
        <v>95</v>
      </c>
      <c r="D172" t="s">
        <v>597</v>
      </c>
      <c r="E172" t="s">
        <v>6</v>
      </c>
      <c r="F172" t="s">
        <v>2939</v>
      </c>
      <c r="G172" t="s">
        <v>2938</v>
      </c>
    </row>
    <row r="173" spans="1:7" x14ac:dyDescent="0.25">
      <c r="A173" s="154" t="s">
        <v>8368</v>
      </c>
      <c r="B173" t="s">
        <v>8368</v>
      </c>
      <c r="C173" t="s">
        <v>8370</v>
      </c>
      <c r="D173" t="s">
        <v>8369</v>
      </c>
      <c r="E173" t="s">
        <v>8368</v>
      </c>
      <c r="F173" t="s">
        <v>8367</v>
      </c>
      <c r="G173" t="s">
        <v>8366</v>
      </c>
    </row>
    <row r="174" spans="1:7" x14ac:dyDescent="0.25">
      <c r="A174" s="154" t="s">
        <v>11154</v>
      </c>
      <c r="B174" t="s">
        <v>570</v>
      </c>
      <c r="C174" t="s">
        <v>569</v>
      </c>
      <c r="D174" t="s">
        <v>10848</v>
      </c>
      <c r="E174" s="31">
        <v>45230</v>
      </c>
      <c r="F174" s="31">
        <v>45335</v>
      </c>
      <c r="G174" t="s">
        <v>11153</v>
      </c>
    </row>
    <row r="175" spans="1:7" x14ac:dyDescent="0.25">
      <c r="A175" s="154" t="s">
        <v>5114</v>
      </c>
      <c r="B175" t="s">
        <v>1102</v>
      </c>
      <c r="C175" t="s">
        <v>1103</v>
      </c>
      <c r="D175" t="s">
        <v>8659</v>
      </c>
      <c r="E175" s="31">
        <v>45189</v>
      </c>
      <c r="F175" s="31">
        <v>45274</v>
      </c>
      <c r="G175" t="s">
        <v>5113</v>
      </c>
    </row>
    <row r="176" spans="1:7" x14ac:dyDescent="0.25">
      <c r="A176" s="154" t="s">
        <v>11152</v>
      </c>
      <c r="B176" t="s">
        <v>570</v>
      </c>
      <c r="C176" t="s">
        <v>569</v>
      </c>
      <c r="D176" t="s">
        <v>10848</v>
      </c>
      <c r="E176" s="31">
        <v>45230</v>
      </c>
      <c r="F176" s="31">
        <v>45341</v>
      </c>
      <c r="G176" t="s">
        <v>11151</v>
      </c>
    </row>
    <row r="177" spans="1:7" x14ac:dyDescent="0.25">
      <c r="A177" s="154" t="s">
        <v>11150</v>
      </c>
      <c r="B177" t="s">
        <v>5325</v>
      </c>
      <c r="C177" t="s">
        <v>5324</v>
      </c>
      <c r="D177" t="s">
        <v>11149</v>
      </c>
      <c r="E177" s="31">
        <v>45260</v>
      </c>
      <c r="F177" s="31">
        <v>45306</v>
      </c>
      <c r="G177" t="s">
        <v>11148</v>
      </c>
    </row>
    <row r="178" spans="1:7" x14ac:dyDescent="0.25">
      <c r="A178" s="154" t="s">
        <v>11147</v>
      </c>
      <c r="B178" t="s">
        <v>570</v>
      </c>
      <c r="C178" t="s">
        <v>569</v>
      </c>
      <c r="D178" t="s">
        <v>10848</v>
      </c>
      <c r="E178" s="31">
        <v>45230</v>
      </c>
      <c r="F178" s="31">
        <v>45355</v>
      </c>
      <c r="G178" t="s">
        <v>11146</v>
      </c>
    </row>
    <row r="179" spans="1:7" x14ac:dyDescent="0.25">
      <c r="A179" s="154" t="s">
        <v>11145</v>
      </c>
      <c r="B179" t="s">
        <v>367</v>
      </c>
      <c r="C179" t="s">
        <v>366</v>
      </c>
      <c r="D179" t="s">
        <v>10853</v>
      </c>
      <c r="E179" s="31">
        <v>45224</v>
      </c>
      <c r="F179" s="31">
        <v>45284</v>
      </c>
      <c r="G179" t="s">
        <v>11144</v>
      </c>
    </row>
    <row r="180" spans="1:7" x14ac:dyDescent="0.25">
      <c r="A180" s="154" t="s">
        <v>5399</v>
      </c>
      <c r="B180" t="s">
        <v>112</v>
      </c>
      <c r="C180" t="s">
        <v>113</v>
      </c>
      <c r="D180" t="s">
        <v>11143</v>
      </c>
      <c r="E180" s="31">
        <v>45198</v>
      </c>
      <c r="F180" s="31">
        <v>45296</v>
      </c>
      <c r="G180" t="s">
        <v>5398</v>
      </c>
    </row>
    <row r="181" spans="1:7" x14ac:dyDescent="0.25">
      <c r="A181" s="154" t="s">
        <v>11142</v>
      </c>
      <c r="B181" t="s">
        <v>284</v>
      </c>
      <c r="C181" t="s">
        <v>128</v>
      </c>
      <c r="D181" t="s">
        <v>10568</v>
      </c>
      <c r="E181" s="31">
        <v>45224</v>
      </c>
      <c r="F181" s="31">
        <v>45363</v>
      </c>
      <c r="G181" t="s">
        <v>11141</v>
      </c>
    </row>
    <row r="182" spans="1:7" x14ac:dyDescent="0.25">
      <c r="A182" s="154" t="s">
        <v>5397</v>
      </c>
      <c r="B182" t="s">
        <v>1032</v>
      </c>
      <c r="C182" t="s">
        <v>1033</v>
      </c>
      <c r="D182" t="s">
        <v>11140</v>
      </c>
      <c r="E182" s="31">
        <v>45198</v>
      </c>
      <c r="F182" s="31">
        <v>45265</v>
      </c>
      <c r="G182" t="s">
        <v>5396</v>
      </c>
    </row>
    <row r="183" spans="1:7" x14ac:dyDescent="0.25">
      <c r="A183" s="154" t="s">
        <v>11139</v>
      </c>
      <c r="B183" t="s">
        <v>598</v>
      </c>
      <c r="C183" t="s">
        <v>599</v>
      </c>
      <c r="D183" t="s">
        <v>11138</v>
      </c>
      <c r="E183" s="31">
        <v>45223</v>
      </c>
      <c r="F183" s="31">
        <v>45342</v>
      </c>
      <c r="G183" t="s">
        <v>11137</v>
      </c>
    </row>
    <row r="184" spans="1:7" x14ac:dyDescent="0.25">
      <c r="A184" s="154" t="s">
        <v>11136</v>
      </c>
      <c r="B184" t="s">
        <v>1035</v>
      </c>
      <c r="C184" t="s">
        <v>1036</v>
      </c>
      <c r="D184" t="s">
        <v>11135</v>
      </c>
      <c r="E184" s="31">
        <v>45246</v>
      </c>
      <c r="F184" s="31">
        <v>45322</v>
      </c>
      <c r="G184" t="s">
        <v>5041</v>
      </c>
    </row>
    <row r="185" spans="1:7" x14ac:dyDescent="0.25">
      <c r="A185" s="154" t="s">
        <v>5129</v>
      </c>
      <c r="B185" t="s">
        <v>393</v>
      </c>
      <c r="C185" t="s">
        <v>159</v>
      </c>
      <c r="D185" t="s">
        <v>11134</v>
      </c>
      <c r="E185" s="31">
        <v>45189</v>
      </c>
      <c r="F185" s="31">
        <v>45291</v>
      </c>
      <c r="G185" t="s">
        <v>5128</v>
      </c>
    </row>
    <row r="186" spans="1:7" x14ac:dyDescent="0.25">
      <c r="A186" s="154" t="s">
        <v>5393</v>
      </c>
      <c r="B186" t="s">
        <v>386</v>
      </c>
      <c r="C186" t="s">
        <v>282</v>
      </c>
      <c r="D186" t="s">
        <v>11133</v>
      </c>
      <c r="E186" s="31">
        <v>45198</v>
      </c>
      <c r="F186" s="31">
        <v>45301</v>
      </c>
      <c r="G186" t="s">
        <v>5392</v>
      </c>
    </row>
    <row r="187" spans="1:7" x14ac:dyDescent="0.25">
      <c r="A187" s="154" t="s">
        <v>5615</v>
      </c>
      <c r="B187" t="s">
        <v>328</v>
      </c>
      <c r="C187" t="s">
        <v>147</v>
      </c>
      <c r="D187" t="s">
        <v>11132</v>
      </c>
      <c r="E187" s="31">
        <v>45180</v>
      </c>
      <c r="F187" s="31">
        <v>45275</v>
      </c>
      <c r="G187" t="s">
        <v>5614</v>
      </c>
    </row>
    <row r="188" spans="1:7" x14ac:dyDescent="0.25">
      <c r="A188" s="154" t="s">
        <v>5005</v>
      </c>
      <c r="B188" t="s">
        <v>598</v>
      </c>
      <c r="C188" t="s">
        <v>599</v>
      </c>
      <c r="D188" t="s">
        <v>11131</v>
      </c>
      <c r="E188" s="31">
        <v>45195</v>
      </c>
      <c r="F188" s="31">
        <v>45319</v>
      </c>
      <c r="G188" t="s">
        <v>5004</v>
      </c>
    </row>
    <row r="189" spans="1:7" x14ac:dyDescent="0.25">
      <c r="A189" s="154" t="s">
        <v>5300</v>
      </c>
      <c r="B189" t="s">
        <v>373</v>
      </c>
      <c r="C189" t="s">
        <v>243</v>
      </c>
      <c r="D189" t="s">
        <v>8324</v>
      </c>
      <c r="E189" s="31">
        <v>45198</v>
      </c>
      <c r="F189" s="31">
        <v>45270</v>
      </c>
      <c r="G189" t="s">
        <v>5299</v>
      </c>
    </row>
    <row r="190" spans="1:7" x14ac:dyDescent="0.25">
      <c r="A190" s="154" t="s">
        <v>5009</v>
      </c>
      <c r="B190" t="s">
        <v>598</v>
      </c>
      <c r="C190" t="s">
        <v>599</v>
      </c>
      <c r="D190" t="s">
        <v>8392</v>
      </c>
      <c r="E190" s="31">
        <v>45195</v>
      </c>
      <c r="F190" s="31">
        <v>45322</v>
      </c>
      <c r="G190" t="s">
        <v>5008</v>
      </c>
    </row>
    <row r="191" spans="1:7" x14ac:dyDescent="0.25">
      <c r="A191" s="154" t="s">
        <v>11130</v>
      </c>
      <c r="B191" t="s">
        <v>481</v>
      </c>
      <c r="C191" t="s">
        <v>467</v>
      </c>
      <c r="D191" t="s">
        <v>11129</v>
      </c>
      <c r="E191" s="31">
        <v>45217</v>
      </c>
      <c r="F191" s="31">
        <v>45291</v>
      </c>
      <c r="G191" t="s">
        <v>4968</v>
      </c>
    </row>
    <row r="192" spans="1:7" x14ac:dyDescent="0.25">
      <c r="A192" s="154" t="s">
        <v>5383</v>
      </c>
      <c r="B192" t="s">
        <v>626</v>
      </c>
      <c r="C192" t="s">
        <v>500</v>
      </c>
      <c r="D192" t="s">
        <v>11128</v>
      </c>
      <c r="E192" s="31">
        <v>45198</v>
      </c>
      <c r="F192" s="31">
        <v>45301</v>
      </c>
      <c r="G192" t="s">
        <v>5382</v>
      </c>
    </row>
    <row r="193" spans="1:7" x14ac:dyDescent="0.25">
      <c r="A193" s="154" t="s">
        <v>11127</v>
      </c>
      <c r="B193" t="s">
        <v>5427</v>
      </c>
      <c r="C193" t="s">
        <v>5426</v>
      </c>
      <c r="D193" t="s">
        <v>11126</v>
      </c>
      <c r="E193" s="31">
        <v>45217</v>
      </c>
      <c r="F193" s="31">
        <v>45332</v>
      </c>
      <c r="G193" t="s">
        <v>5709</v>
      </c>
    </row>
    <row r="194" spans="1:7" x14ac:dyDescent="0.25">
      <c r="A194" s="154" t="s">
        <v>5381</v>
      </c>
      <c r="B194" t="s">
        <v>570</v>
      </c>
      <c r="C194" t="s">
        <v>569</v>
      </c>
      <c r="D194" t="s">
        <v>11125</v>
      </c>
      <c r="E194" s="31">
        <v>45198</v>
      </c>
      <c r="F194" s="31">
        <v>45290</v>
      </c>
      <c r="G194" t="s">
        <v>5380</v>
      </c>
    </row>
    <row r="195" spans="1:7" x14ac:dyDescent="0.25">
      <c r="A195" s="154" t="s">
        <v>11124</v>
      </c>
      <c r="B195" t="s">
        <v>1038</v>
      </c>
      <c r="C195" t="s">
        <v>1039</v>
      </c>
      <c r="D195" t="s">
        <v>11122</v>
      </c>
      <c r="E195" s="31">
        <v>45217</v>
      </c>
      <c r="F195" s="31">
        <v>45350</v>
      </c>
      <c r="G195" t="s">
        <v>4974</v>
      </c>
    </row>
    <row r="196" spans="1:7" x14ac:dyDescent="0.25">
      <c r="A196" s="154" t="s">
        <v>5375</v>
      </c>
      <c r="B196" t="s">
        <v>738</v>
      </c>
      <c r="C196" t="s">
        <v>737</v>
      </c>
      <c r="D196" t="s">
        <v>11121</v>
      </c>
      <c r="E196" s="31">
        <v>45198</v>
      </c>
      <c r="F196" s="31">
        <v>45291</v>
      </c>
      <c r="G196" t="s">
        <v>5373</v>
      </c>
    </row>
    <row r="197" spans="1:7" x14ac:dyDescent="0.25">
      <c r="A197" s="154" t="s">
        <v>11123</v>
      </c>
      <c r="B197" t="s">
        <v>1038</v>
      </c>
      <c r="C197" t="s">
        <v>1039</v>
      </c>
      <c r="D197" t="s">
        <v>11122</v>
      </c>
      <c r="E197" s="31">
        <v>45217</v>
      </c>
      <c r="F197" s="31">
        <v>45366</v>
      </c>
      <c r="G197" t="s">
        <v>4974</v>
      </c>
    </row>
    <row r="198" spans="1:7" x14ac:dyDescent="0.25">
      <c r="A198" s="154" t="s">
        <v>5374</v>
      </c>
      <c r="B198" t="s">
        <v>738</v>
      </c>
      <c r="C198" t="s">
        <v>737</v>
      </c>
      <c r="D198" t="s">
        <v>11121</v>
      </c>
      <c r="E198" s="31">
        <v>45198</v>
      </c>
      <c r="F198" s="31">
        <v>45285</v>
      </c>
      <c r="G198" t="s">
        <v>5373</v>
      </c>
    </row>
    <row r="199" spans="1:7" x14ac:dyDescent="0.25">
      <c r="A199" s="154" t="s">
        <v>11120</v>
      </c>
      <c r="B199" t="s">
        <v>10246</v>
      </c>
      <c r="C199" t="s">
        <v>5208</v>
      </c>
      <c r="D199" t="s">
        <v>8406</v>
      </c>
      <c r="E199" s="31">
        <v>45223</v>
      </c>
      <c r="F199" s="31">
        <v>45267</v>
      </c>
      <c r="G199" t="s">
        <v>10244</v>
      </c>
    </row>
    <row r="200" spans="1:7" x14ac:dyDescent="0.25">
      <c r="A200" s="154" t="s">
        <v>5342</v>
      </c>
      <c r="B200" t="s">
        <v>365</v>
      </c>
      <c r="C200" t="s">
        <v>105</v>
      </c>
      <c r="D200" t="s">
        <v>11119</v>
      </c>
      <c r="E200" s="31">
        <v>45198</v>
      </c>
      <c r="F200" s="31">
        <v>45291</v>
      </c>
      <c r="G200" t="s">
        <v>5341</v>
      </c>
    </row>
    <row r="201" spans="1:7" x14ac:dyDescent="0.25">
      <c r="A201" s="154" t="s">
        <v>11118</v>
      </c>
      <c r="B201" t="s">
        <v>598</v>
      </c>
      <c r="C201" t="s">
        <v>599</v>
      </c>
      <c r="D201" t="s">
        <v>11117</v>
      </c>
      <c r="E201" s="31">
        <v>45223</v>
      </c>
      <c r="F201" s="31">
        <v>45351</v>
      </c>
      <c r="G201" t="s">
        <v>11116</v>
      </c>
    </row>
    <row r="202" spans="1:7" x14ac:dyDescent="0.25">
      <c r="A202" s="154" t="s">
        <v>5331</v>
      </c>
      <c r="B202" t="s">
        <v>374</v>
      </c>
      <c r="C202" t="s">
        <v>339</v>
      </c>
      <c r="D202" t="s">
        <v>11115</v>
      </c>
      <c r="E202" s="31">
        <v>45198</v>
      </c>
      <c r="F202" s="31">
        <v>45270</v>
      </c>
      <c r="G202" t="s">
        <v>5321</v>
      </c>
    </row>
    <row r="203" spans="1:7" x14ac:dyDescent="0.25">
      <c r="A203" s="154" t="s">
        <v>5610</v>
      </c>
      <c r="B203" t="s">
        <v>482</v>
      </c>
      <c r="C203" t="s">
        <v>107</v>
      </c>
      <c r="D203" t="s">
        <v>11114</v>
      </c>
      <c r="E203" s="31">
        <v>45170</v>
      </c>
      <c r="F203" s="31">
        <v>45280</v>
      </c>
      <c r="G203" t="s">
        <v>5609</v>
      </c>
    </row>
    <row r="204" spans="1:7" x14ac:dyDescent="0.25">
      <c r="A204" s="154" t="s">
        <v>5326</v>
      </c>
      <c r="B204" t="s">
        <v>5325</v>
      </c>
      <c r="C204" t="s">
        <v>5324</v>
      </c>
      <c r="D204" t="s">
        <v>11113</v>
      </c>
      <c r="E204" s="31">
        <v>45198</v>
      </c>
      <c r="F204" s="31">
        <v>45285</v>
      </c>
      <c r="G204" t="s">
        <v>5323</v>
      </c>
    </row>
    <row r="205" spans="1:7" x14ac:dyDescent="0.25">
      <c r="A205" s="154" t="s">
        <v>11112</v>
      </c>
      <c r="B205" t="s">
        <v>5000</v>
      </c>
      <c r="C205" t="s">
        <v>4999</v>
      </c>
      <c r="D205" t="s">
        <v>8324</v>
      </c>
      <c r="E205" s="31">
        <v>45224</v>
      </c>
      <c r="F205" s="31">
        <v>45301</v>
      </c>
      <c r="G205" t="s">
        <v>4998</v>
      </c>
    </row>
    <row r="206" spans="1:7" x14ac:dyDescent="0.25">
      <c r="A206" s="154" t="s">
        <v>5150</v>
      </c>
      <c r="B206" t="s">
        <v>531</v>
      </c>
      <c r="C206" t="s">
        <v>190</v>
      </c>
      <c r="D206" t="s">
        <v>11111</v>
      </c>
      <c r="E206" s="31">
        <v>45192</v>
      </c>
      <c r="F206" s="31">
        <v>45275</v>
      </c>
      <c r="G206" t="s">
        <v>5149</v>
      </c>
    </row>
    <row r="207" spans="1:7" x14ac:dyDescent="0.25">
      <c r="A207" s="154" t="s">
        <v>11110</v>
      </c>
      <c r="B207" t="s">
        <v>373</v>
      </c>
      <c r="C207" t="s">
        <v>243</v>
      </c>
      <c r="D207" t="s">
        <v>10843</v>
      </c>
      <c r="E207" s="31">
        <v>45224</v>
      </c>
      <c r="F207" s="31">
        <v>45272</v>
      </c>
      <c r="G207" t="s">
        <v>11109</v>
      </c>
    </row>
    <row r="208" spans="1:7" x14ac:dyDescent="0.25">
      <c r="A208" s="154" t="s">
        <v>5411</v>
      </c>
      <c r="B208" t="s">
        <v>532</v>
      </c>
      <c r="C208" t="s">
        <v>160</v>
      </c>
      <c r="D208" t="s">
        <v>11108</v>
      </c>
      <c r="E208" s="31">
        <v>45192</v>
      </c>
      <c r="F208" s="31">
        <v>45275</v>
      </c>
      <c r="G208" t="s">
        <v>5410</v>
      </c>
    </row>
    <row r="209" spans="1:7" x14ac:dyDescent="0.25">
      <c r="A209" s="154" t="s">
        <v>11107</v>
      </c>
      <c r="B209" t="s">
        <v>1167</v>
      </c>
      <c r="C209" t="s">
        <v>1168</v>
      </c>
      <c r="D209" t="s">
        <v>11106</v>
      </c>
      <c r="E209" s="31">
        <v>45222</v>
      </c>
      <c r="F209" s="31">
        <v>45327</v>
      </c>
      <c r="G209" t="s">
        <v>11105</v>
      </c>
    </row>
    <row r="210" spans="1:7" x14ac:dyDescent="0.25">
      <c r="A210" s="154" t="s">
        <v>11104</v>
      </c>
      <c r="B210" t="s">
        <v>5000</v>
      </c>
      <c r="C210" t="s">
        <v>4999</v>
      </c>
      <c r="D210" t="s">
        <v>8324</v>
      </c>
      <c r="E210" s="31">
        <v>45224</v>
      </c>
      <c r="F210" s="31">
        <v>45309</v>
      </c>
      <c r="G210" t="s">
        <v>4998</v>
      </c>
    </row>
    <row r="211" spans="1:7" x14ac:dyDescent="0.25">
      <c r="A211" s="154" t="s">
        <v>5604</v>
      </c>
      <c r="B211" t="s">
        <v>1038</v>
      </c>
      <c r="C211" t="s">
        <v>1039</v>
      </c>
      <c r="D211" t="s">
        <v>8568</v>
      </c>
      <c r="E211" s="31">
        <v>45153</v>
      </c>
      <c r="F211" s="31">
        <v>45290</v>
      </c>
      <c r="G211" t="s">
        <v>5603</v>
      </c>
    </row>
    <row r="212" spans="1:7" x14ac:dyDescent="0.25">
      <c r="A212" s="154" t="s">
        <v>5310</v>
      </c>
      <c r="B212" t="s">
        <v>1165</v>
      </c>
      <c r="C212" t="s">
        <v>1166</v>
      </c>
      <c r="D212" t="s">
        <v>11103</v>
      </c>
      <c r="E212" s="31">
        <v>45198</v>
      </c>
      <c r="F212" s="31">
        <v>45291</v>
      </c>
      <c r="G212" t="s">
        <v>5309</v>
      </c>
    </row>
    <row r="213" spans="1:7" x14ac:dyDescent="0.25">
      <c r="A213" s="154" t="s">
        <v>5600</v>
      </c>
      <c r="B213" t="s">
        <v>1038</v>
      </c>
      <c r="C213" t="s">
        <v>1039</v>
      </c>
      <c r="D213" t="s">
        <v>8568</v>
      </c>
      <c r="E213" s="31">
        <v>45153</v>
      </c>
      <c r="F213" s="31">
        <v>45275</v>
      </c>
      <c r="G213" t="s">
        <v>5599</v>
      </c>
    </row>
    <row r="214" spans="1:7" x14ac:dyDescent="0.25">
      <c r="A214" s="154" t="s">
        <v>11102</v>
      </c>
      <c r="B214" t="s">
        <v>568</v>
      </c>
      <c r="C214" t="s">
        <v>548</v>
      </c>
      <c r="D214" t="s">
        <v>11101</v>
      </c>
      <c r="E214" s="31">
        <v>45219</v>
      </c>
      <c r="F214" s="31">
        <v>45291</v>
      </c>
      <c r="G214" t="s">
        <v>5190</v>
      </c>
    </row>
    <row r="215" spans="1:7" x14ac:dyDescent="0.25">
      <c r="A215" s="154" t="s">
        <v>5596</v>
      </c>
      <c r="B215" t="s">
        <v>464</v>
      </c>
      <c r="C215" t="s">
        <v>202</v>
      </c>
      <c r="D215" t="s">
        <v>11100</v>
      </c>
      <c r="E215" s="31">
        <v>45155</v>
      </c>
      <c r="F215" s="31">
        <v>45270</v>
      </c>
      <c r="G215" t="s">
        <v>5595</v>
      </c>
    </row>
    <row r="216" spans="1:7" x14ac:dyDescent="0.25">
      <c r="A216" s="154" t="s">
        <v>11099</v>
      </c>
      <c r="B216" t="s">
        <v>5834</v>
      </c>
      <c r="C216" t="s">
        <v>5833</v>
      </c>
      <c r="D216" t="s">
        <v>11098</v>
      </c>
      <c r="E216" s="31">
        <v>45218</v>
      </c>
      <c r="F216" s="31">
        <v>45272</v>
      </c>
      <c r="G216" t="s">
        <v>11097</v>
      </c>
    </row>
    <row r="217" spans="1:7" x14ac:dyDescent="0.25">
      <c r="A217" s="154" t="s">
        <v>11096</v>
      </c>
      <c r="B217" t="s">
        <v>620</v>
      </c>
      <c r="C217" t="s">
        <v>619</v>
      </c>
      <c r="D217" t="s">
        <v>11095</v>
      </c>
      <c r="E217" s="31">
        <v>45237</v>
      </c>
      <c r="F217" s="31">
        <v>45335</v>
      </c>
      <c r="G217" t="s">
        <v>11094</v>
      </c>
    </row>
    <row r="218" spans="1:7" x14ac:dyDescent="0.25">
      <c r="A218" s="154" t="s">
        <v>5409</v>
      </c>
      <c r="B218" t="s">
        <v>808</v>
      </c>
      <c r="C218" t="s">
        <v>807</v>
      </c>
      <c r="D218" t="s">
        <v>8392</v>
      </c>
      <c r="E218" s="31">
        <v>45203</v>
      </c>
      <c r="F218" s="31">
        <v>45271</v>
      </c>
      <c r="G218" t="s">
        <v>5408</v>
      </c>
    </row>
    <row r="219" spans="1:7" x14ac:dyDescent="0.25">
      <c r="A219" s="154" t="s">
        <v>6060</v>
      </c>
      <c r="B219" t="s">
        <v>683</v>
      </c>
      <c r="C219" t="s">
        <v>682</v>
      </c>
      <c r="D219" t="s">
        <v>11093</v>
      </c>
      <c r="E219" s="31">
        <v>45175</v>
      </c>
      <c r="F219" s="31">
        <v>45290</v>
      </c>
      <c r="G219" t="s">
        <v>5618</v>
      </c>
    </row>
    <row r="220" spans="1:7" x14ac:dyDescent="0.25">
      <c r="A220" s="154" t="s">
        <v>5407</v>
      </c>
      <c r="B220" t="s">
        <v>629</v>
      </c>
      <c r="C220" t="s">
        <v>146</v>
      </c>
      <c r="D220" t="s">
        <v>11092</v>
      </c>
      <c r="E220" s="31">
        <v>45194</v>
      </c>
      <c r="F220" s="31">
        <v>45301</v>
      </c>
      <c r="G220" t="s">
        <v>5406</v>
      </c>
    </row>
    <row r="221" spans="1:7" x14ac:dyDescent="0.25">
      <c r="A221" s="154" t="s">
        <v>5633</v>
      </c>
      <c r="B221" t="s">
        <v>465</v>
      </c>
      <c r="C221" t="s">
        <v>191</v>
      </c>
      <c r="D221" t="s">
        <v>11091</v>
      </c>
      <c r="E221" s="31">
        <v>45199</v>
      </c>
      <c r="F221" s="31">
        <v>45306</v>
      </c>
      <c r="G221" t="s">
        <v>5632</v>
      </c>
    </row>
    <row r="222" spans="1:7" x14ac:dyDescent="0.25">
      <c r="A222" s="154" t="s">
        <v>5021</v>
      </c>
      <c r="B222" t="s">
        <v>917</v>
      </c>
      <c r="C222" t="s">
        <v>916</v>
      </c>
      <c r="D222" t="s">
        <v>11090</v>
      </c>
      <c r="E222" s="31">
        <v>45194</v>
      </c>
      <c r="F222" s="31">
        <v>45285</v>
      </c>
      <c r="G222" t="s">
        <v>5020</v>
      </c>
    </row>
    <row r="223" spans="1:7" x14ac:dyDescent="0.25">
      <c r="A223" s="154" t="s">
        <v>5693</v>
      </c>
      <c r="B223" t="s">
        <v>1038</v>
      </c>
      <c r="C223" t="s">
        <v>1039</v>
      </c>
      <c r="D223" t="s">
        <v>9132</v>
      </c>
      <c r="E223" s="31">
        <v>45191</v>
      </c>
      <c r="F223" s="31">
        <v>45306</v>
      </c>
      <c r="G223" t="s">
        <v>4974</v>
      </c>
    </row>
    <row r="224" spans="1:7" x14ac:dyDescent="0.25">
      <c r="A224" s="154" t="s">
        <v>5017</v>
      </c>
      <c r="B224" t="s">
        <v>544</v>
      </c>
      <c r="C224" t="s">
        <v>543</v>
      </c>
      <c r="D224" t="s">
        <v>11089</v>
      </c>
      <c r="E224" s="31">
        <v>45194</v>
      </c>
      <c r="F224" s="31">
        <v>45291</v>
      </c>
      <c r="G224" t="s">
        <v>5016</v>
      </c>
    </row>
    <row r="225" spans="1:7" x14ac:dyDescent="0.25">
      <c r="A225" s="154" t="s">
        <v>8290</v>
      </c>
      <c r="B225" t="s">
        <v>8289</v>
      </c>
      <c r="D225" t="s">
        <v>8288</v>
      </c>
      <c r="E225" t="s">
        <v>8287</v>
      </c>
      <c r="F225" t="s">
        <v>8286</v>
      </c>
      <c r="G225" t="s">
        <v>8285</v>
      </c>
    </row>
    <row r="226" spans="1:7" x14ac:dyDescent="0.25">
      <c r="A226" s="154" t="s">
        <v>8284</v>
      </c>
      <c r="B226">
        <v>5</v>
      </c>
      <c r="D226" t="s">
        <v>58</v>
      </c>
      <c r="E226" t="s">
        <v>8283</v>
      </c>
      <c r="G226" t="s">
        <v>10972</v>
      </c>
    </row>
    <row r="228" spans="1:7" x14ac:dyDescent="0.25">
      <c r="A228" s="154" t="s">
        <v>2940</v>
      </c>
      <c r="B228" t="s">
        <v>94</v>
      </c>
      <c r="C228" t="s">
        <v>95</v>
      </c>
      <c r="D228" t="s">
        <v>597</v>
      </c>
      <c r="E228" t="s">
        <v>6</v>
      </c>
      <c r="F228" t="s">
        <v>2939</v>
      </c>
      <c r="G228" t="s">
        <v>2938</v>
      </c>
    </row>
    <row r="229" spans="1:7" x14ac:dyDescent="0.25">
      <c r="A229" s="154" t="s">
        <v>8368</v>
      </c>
      <c r="B229" t="s">
        <v>8368</v>
      </c>
      <c r="C229" t="s">
        <v>8370</v>
      </c>
      <c r="D229" t="s">
        <v>8369</v>
      </c>
      <c r="E229" t="s">
        <v>8368</v>
      </c>
      <c r="F229" t="s">
        <v>8367</v>
      </c>
      <c r="G229" t="s">
        <v>8366</v>
      </c>
    </row>
    <row r="230" spans="1:7" x14ac:dyDescent="0.25">
      <c r="A230" s="154" t="s">
        <v>5245</v>
      </c>
      <c r="B230" t="s">
        <v>355</v>
      </c>
      <c r="C230" t="s">
        <v>188</v>
      </c>
      <c r="D230" t="s">
        <v>11088</v>
      </c>
      <c r="E230" s="31">
        <v>45168</v>
      </c>
      <c r="F230" s="31">
        <v>45270</v>
      </c>
      <c r="G230" t="s">
        <v>5244</v>
      </c>
    </row>
    <row r="231" spans="1:7" x14ac:dyDescent="0.25">
      <c r="A231" s="154" t="s">
        <v>5003</v>
      </c>
      <c r="B231" t="s">
        <v>306</v>
      </c>
      <c r="C231" t="s">
        <v>115</v>
      </c>
      <c r="D231" t="s">
        <v>10831</v>
      </c>
      <c r="E231" s="31">
        <v>45197</v>
      </c>
      <c r="F231" s="31">
        <v>45301</v>
      </c>
      <c r="G231" t="s">
        <v>5002</v>
      </c>
    </row>
    <row r="232" spans="1:7" x14ac:dyDescent="0.25">
      <c r="A232" s="154" t="s">
        <v>11087</v>
      </c>
      <c r="B232" t="s">
        <v>960</v>
      </c>
      <c r="C232" t="s">
        <v>959</v>
      </c>
      <c r="D232" t="s">
        <v>11086</v>
      </c>
      <c r="E232" s="31">
        <v>45215</v>
      </c>
      <c r="F232" s="31">
        <v>45291</v>
      </c>
      <c r="G232" t="s">
        <v>5018</v>
      </c>
    </row>
    <row r="233" spans="1:7" x14ac:dyDescent="0.25">
      <c r="A233" s="154" t="s">
        <v>4995</v>
      </c>
      <c r="B233" t="s">
        <v>306</v>
      </c>
      <c r="C233" t="s">
        <v>115</v>
      </c>
      <c r="D233" t="s">
        <v>10831</v>
      </c>
      <c r="E233" s="31">
        <v>45197</v>
      </c>
      <c r="F233" s="31">
        <v>45306</v>
      </c>
      <c r="G233" t="s">
        <v>4994</v>
      </c>
    </row>
    <row r="234" spans="1:7" x14ac:dyDescent="0.25">
      <c r="A234" s="154" t="s">
        <v>5720</v>
      </c>
      <c r="B234" t="s">
        <v>5560</v>
      </c>
      <c r="C234" t="s">
        <v>5559</v>
      </c>
      <c r="D234" t="s">
        <v>11085</v>
      </c>
      <c r="E234" s="31">
        <v>45199</v>
      </c>
      <c r="F234" s="31">
        <v>45337</v>
      </c>
      <c r="G234" t="s">
        <v>5716</v>
      </c>
    </row>
    <row r="235" spans="1:7" x14ac:dyDescent="0.25">
      <c r="A235" s="154" t="s">
        <v>5285</v>
      </c>
      <c r="B235" t="s">
        <v>1024</v>
      </c>
      <c r="C235" t="s">
        <v>1025</v>
      </c>
      <c r="D235" t="s">
        <v>11081</v>
      </c>
      <c r="E235" s="31">
        <v>45197</v>
      </c>
      <c r="F235" s="31">
        <v>45275</v>
      </c>
      <c r="G235" t="s">
        <v>5280</v>
      </c>
    </row>
    <row r="236" spans="1:7" x14ac:dyDescent="0.25">
      <c r="A236" s="154" t="s">
        <v>11084</v>
      </c>
      <c r="B236" t="s">
        <v>5174</v>
      </c>
      <c r="C236" t="s">
        <v>5173</v>
      </c>
      <c r="D236" t="s">
        <v>11083</v>
      </c>
      <c r="E236" s="31">
        <v>45238</v>
      </c>
      <c r="F236" s="31">
        <v>45290</v>
      </c>
      <c r="G236" t="s">
        <v>11082</v>
      </c>
    </row>
    <row r="237" spans="1:7" x14ac:dyDescent="0.25">
      <c r="A237" s="154" t="s">
        <v>5284</v>
      </c>
      <c r="B237" t="s">
        <v>1024</v>
      </c>
      <c r="C237" t="s">
        <v>1025</v>
      </c>
      <c r="D237" t="s">
        <v>11081</v>
      </c>
      <c r="E237" s="31">
        <v>45197</v>
      </c>
      <c r="F237" s="31">
        <v>45290</v>
      </c>
      <c r="G237" t="s">
        <v>5280</v>
      </c>
    </row>
    <row r="238" spans="1:7" x14ac:dyDescent="0.25">
      <c r="A238" s="154" t="s">
        <v>6092</v>
      </c>
      <c r="B238" t="s">
        <v>317</v>
      </c>
      <c r="C238" t="s">
        <v>256</v>
      </c>
      <c r="D238" t="s">
        <v>8324</v>
      </c>
      <c r="E238" s="31">
        <v>45182</v>
      </c>
      <c r="F238" s="31">
        <v>45301</v>
      </c>
      <c r="G238" t="s">
        <v>6091</v>
      </c>
    </row>
    <row r="239" spans="1:7" x14ac:dyDescent="0.25">
      <c r="A239" s="154" t="s">
        <v>5274</v>
      </c>
      <c r="B239" t="s">
        <v>337</v>
      </c>
      <c r="C239" t="s">
        <v>203</v>
      </c>
      <c r="D239" t="s">
        <v>11080</v>
      </c>
      <c r="E239" s="31">
        <v>45197</v>
      </c>
      <c r="F239" s="31">
        <v>45270</v>
      </c>
      <c r="G239" t="s">
        <v>5273</v>
      </c>
    </row>
    <row r="240" spans="1:7" x14ac:dyDescent="0.25">
      <c r="A240" s="154" t="s">
        <v>5549</v>
      </c>
      <c r="B240" t="s">
        <v>317</v>
      </c>
      <c r="C240" t="s">
        <v>256</v>
      </c>
      <c r="D240" t="s">
        <v>11079</v>
      </c>
      <c r="E240" s="31">
        <v>45182</v>
      </c>
      <c r="F240" s="31">
        <v>45299</v>
      </c>
      <c r="G240" t="s">
        <v>5548</v>
      </c>
    </row>
    <row r="241" spans="1:7" x14ac:dyDescent="0.25">
      <c r="A241" s="154" t="s">
        <v>5272</v>
      </c>
      <c r="B241" t="s">
        <v>306</v>
      </c>
      <c r="C241" t="s">
        <v>115</v>
      </c>
      <c r="D241" t="s">
        <v>10831</v>
      </c>
      <c r="E241" s="31">
        <v>45197</v>
      </c>
      <c r="F241" s="31">
        <v>45285</v>
      </c>
      <c r="G241" t="s">
        <v>5271</v>
      </c>
    </row>
    <row r="242" spans="1:7" x14ac:dyDescent="0.25">
      <c r="A242" s="154" t="s">
        <v>5670</v>
      </c>
      <c r="B242" t="s">
        <v>472</v>
      </c>
      <c r="C242" t="s">
        <v>102</v>
      </c>
      <c r="D242" t="s">
        <v>11078</v>
      </c>
      <c r="E242" s="31">
        <v>45204</v>
      </c>
      <c r="F242" s="31">
        <v>45275</v>
      </c>
      <c r="G242" t="s">
        <v>5669</v>
      </c>
    </row>
    <row r="243" spans="1:7" x14ac:dyDescent="0.25">
      <c r="A243" s="154" t="s">
        <v>5270</v>
      </c>
      <c r="B243" t="s">
        <v>306</v>
      </c>
      <c r="C243" t="s">
        <v>115</v>
      </c>
      <c r="D243" t="s">
        <v>11077</v>
      </c>
      <c r="E243" s="31">
        <v>45197</v>
      </c>
      <c r="F243" s="31">
        <v>45280</v>
      </c>
      <c r="G243" t="s">
        <v>5269</v>
      </c>
    </row>
    <row r="244" spans="1:7" x14ac:dyDescent="0.25">
      <c r="A244" s="154" t="s">
        <v>6102</v>
      </c>
      <c r="B244" t="s">
        <v>453</v>
      </c>
      <c r="C244" t="s">
        <v>425</v>
      </c>
      <c r="D244" t="s">
        <v>11076</v>
      </c>
      <c r="E244" s="31">
        <v>45204</v>
      </c>
      <c r="F244" s="31">
        <v>45316</v>
      </c>
      <c r="G244" t="s">
        <v>6101</v>
      </c>
    </row>
    <row r="245" spans="1:7" x14ac:dyDescent="0.25">
      <c r="A245" s="154" t="s">
        <v>5268</v>
      </c>
      <c r="B245" t="s">
        <v>306</v>
      </c>
      <c r="C245" t="s">
        <v>115</v>
      </c>
      <c r="D245" t="s">
        <v>10831</v>
      </c>
      <c r="E245" s="31">
        <v>45197</v>
      </c>
      <c r="F245" s="31">
        <v>45270</v>
      </c>
      <c r="G245" t="s">
        <v>5267</v>
      </c>
    </row>
    <row r="246" spans="1:7" x14ac:dyDescent="0.25">
      <c r="A246" s="154" t="s">
        <v>5817</v>
      </c>
      <c r="B246" t="s">
        <v>473</v>
      </c>
      <c r="C246" t="s">
        <v>414</v>
      </c>
      <c r="D246" t="s">
        <v>8392</v>
      </c>
      <c r="E246" s="31">
        <v>45202</v>
      </c>
      <c r="F246" s="31">
        <v>45266</v>
      </c>
      <c r="G246" t="s">
        <v>5816</v>
      </c>
    </row>
    <row r="247" spans="1:7" x14ac:dyDescent="0.25">
      <c r="A247" s="154" t="s">
        <v>4951</v>
      </c>
      <c r="B247" t="s">
        <v>309</v>
      </c>
      <c r="C247" t="s">
        <v>267</v>
      </c>
      <c r="D247" t="s">
        <v>11072</v>
      </c>
      <c r="E247" s="31">
        <v>45194</v>
      </c>
      <c r="F247" s="31">
        <v>45291</v>
      </c>
      <c r="G247" t="s">
        <v>4950</v>
      </c>
    </row>
    <row r="248" spans="1:7" x14ac:dyDescent="0.25">
      <c r="A248" s="154" t="s">
        <v>5821</v>
      </c>
      <c r="B248" t="s">
        <v>473</v>
      </c>
      <c r="C248" t="s">
        <v>414</v>
      </c>
      <c r="D248" t="s">
        <v>8392</v>
      </c>
      <c r="E248" s="31">
        <v>45202</v>
      </c>
      <c r="F248" s="31">
        <v>45263</v>
      </c>
      <c r="G248" t="s">
        <v>5820</v>
      </c>
    </row>
    <row r="249" spans="1:7" x14ac:dyDescent="0.25">
      <c r="A249" s="154" t="s">
        <v>4953</v>
      </c>
      <c r="B249" t="s">
        <v>309</v>
      </c>
      <c r="C249" t="s">
        <v>267</v>
      </c>
      <c r="D249" t="s">
        <v>11075</v>
      </c>
      <c r="E249" s="31">
        <v>45194</v>
      </c>
      <c r="F249" s="31">
        <v>45301</v>
      </c>
      <c r="G249" t="s">
        <v>4952</v>
      </c>
    </row>
    <row r="250" spans="1:7" x14ac:dyDescent="0.25">
      <c r="A250" s="154" t="s">
        <v>11074</v>
      </c>
      <c r="B250" t="s">
        <v>373</v>
      </c>
      <c r="C250" t="s">
        <v>243</v>
      </c>
      <c r="D250" t="s">
        <v>10843</v>
      </c>
      <c r="E250" s="31">
        <v>45224</v>
      </c>
      <c r="F250" s="31">
        <v>45277</v>
      </c>
      <c r="G250" t="s">
        <v>11073</v>
      </c>
    </row>
    <row r="251" spans="1:7" x14ac:dyDescent="0.25">
      <c r="A251" s="154" t="s">
        <v>4955</v>
      </c>
      <c r="B251" t="s">
        <v>309</v>
      </c>
      <c r="C251" t="s">
        <v>267</v>
      </c>
      <c r="D251" t="s">
        <v>11072</v>
      </c>
      <c r="E251" s="31">
        <v>45194</v>
      </c>
      <c r="F251" s="31">
        <v>45280</v>
      </c>
      <c r="G251" t="s">
        <v>4954</v>
      </c>
    </row>
    <row r="252" spans="1:7" x14ac:dyDescent="0.25">
      <c r="A252" s="154" t="s">
        <v>11071</v>
      </c>
      <c r="B252" t="s">
        <v>461</v>
      </c>
      <c r="C252" t="s">
        <v>161</v>
      </c>
      <c r="D252" t="s">
        <v>8694</v>
      </c>
      <c r="E252" s="31">
        <v>45219</v>
      </c>
      <c r="F252" s="31">
        <v>45332</v>
      </c>
      <c r="G252" t="s">
        <v>10372</v>
      </c>
    </row>
    <row r="253" spans="1:7" x14ac:dyDescent="0.25">
      <c r="A253" s="154" t="s">
        <v>5260</v>
      </c>
      <c r="B253" t="s">
        <v>284</v>
      </c>
      <c r="C253" t="s">
        <v>128</v>
      </c>
      <c r="D253" t="s">
        <v>10577</v>
      </c>
      <c r="E253" s="31">
        <v>45197</v>
      </c>
      <c r="F253" s="31">
        <v>45330</v>
      </c>
      <c r="G253" t="s">
        <v>5259</v>
      </c>
    </row>
    <row r="254" spans="1:7" x14ac:dyDescent="0.25">
      <c r="A254" s="154" t="s">
        <v>11070</v>
      </c>
      <c r="B254" t="s">
        <v>383</v>
      </c>
      <c r="C254" t="s">
        <v>116</v>
      </c>
      <c r="D254" t="s">
        <v>11069</v>
      </c>
      <c r="E254" s="31">
        <v>45219</v>
      </c>
      <c r="F254" s="31">
        <v>45280</v>
      </c>
      <c r="G254" t="s">
        <v>6024</v>
      </c>
    </row>
    <row r="255" spans="1:7" x14ac:dyDescent="0.25">
      <c r="A255" s="154" t="s">
        <v>5225</v>
      </c>
      <c r="B255" t="s">
        <v>284</v>
      </c>
      <c r="C255" t="s">
        <v>128</v>
      </c>
      <c r="D255" t="s">
        <v>10574</v>
      </c>
      <c r="E255" s="31">
        <v>45197</v>
      </c>
      <c r="F255" s="31">
        <v>45329</v>
      </c>
      <c r="G255" t="s">
        <v>5224</v>
      </c>
    </row>
    <row r="256" spans="1:7" x14ac:dyDescent="0.25">
      <c r="A256" s="154" t="s">
        <v>11068</v>
      </c>
      <c r="B256" t="s">
        <v>1071</v>
      </c>
      <c r="C256" t="s">
        <v>1072</v>
      </c>
      <c r="D256" t="s">
        <v>8392</v>
      </c>
      <c r="E256" s="31">
        <v>45243</v>
      </c>
      <c r="F256" s="31">
        <v>45285</v>
      </c>
      <c r="G256" t="s">
        <v>11067</v>
      </c>
    </row>
    <row r="257" spans="1:7" x14ac:dyDescent="0.25">
      <c r="A257" s="154" t="s">
        <v>5221</v>
      </c>
      <c r="B257" t="s">
        <v>284</v>
      </c>
      <c r="C257" t="s">
        <v>128</v>
      </c>
      <c r="D257" t="s">
        <v>10571</v>
      </c>
      <c r="E257" s="31">
        <v>45197</v>
      </c>
      <c r="F257" s="31">
        <v>45322</v>
      </c>
      <c r="G257" t="s">
        <v>5220</v>
      </c>
    </row>
    <row r="258" spans="1:7" x14ac:dyDescent="0.25">
      <c r="A258" s="154" t="s">
        <v>11066</v>
      </c>
      <c r="B258" t="s">
        <v>330</v>
      </c>
      <c r="C258" t="s">
        <v>329</v>
      </c>
      <c r="D258" t="s">
        <v>8392</v>
      </c>
      <c r="E258" s="31">
        <v>45211</v>
      </c>
      <c r="F258" s="31">
        <v>45321</v>
      </c>
      <c r="G258" t="s">
        <v>11065</v>
      </c>
    </row>
    <row r="259" spans="1:7" x14ac:dyDescent="0.25">
      <c r="A259" s="154" t="s">
        <v>5219</v>
      </c>
      <c r="B259" t="s">
        <v>284</v>
      </c>
      <c r="C259" t="s">
        <v>128</v>
      </c>
      <c r="D259" t="s">
        <v>10568</v>
      </c>
      <c r="E259" s="31">
        <v>45197</v>
      </c>
      <c r="F259" s="31">
        <v>45320</v>
      </c>
      <c r="G259" t="s">
        <v>5218</v>
      </c>
    </row>
    <row r="260" spans="1:7" x14ac:dyDescent="0.25">
      <c r="A260" s="154" t="s">
        <v>6047</v>
      </c>
      <c r="B260" t="s">
        <v>284</v>
      </c>
      <c r="C260" t="s">
        <v>128</v>
      </c>
      <c r="D260" t="s">
        <v>10188</v>
      </c>
      <c r="E260" s="31">
        <v>45135</v>
      </c>
      <c r="F260" s="31">
        <v>45276</v>
      </c>
      <c r="G260" t="s">
        <v>6046</v>
      </c>
    </row>
    <row r="261" spans="1:7" x14ac:dyDescent="0.25">
      <c r="A261" s="154" t="s">
        <v>5217</v>
      </c>
      <c r="B261" t="s">
        <v>284</v>
      </c>
      <c r="C261" t="s">
        <v>128</v>
      </c>
      <c r="D261" t="s">
        <v>10562</v>
      </c>
      <c r="E261" s="31">
        <v>45197</v>
      </c>
      <c r="F261" s="31">
        <v>45318</v>
      </c>
      <c r="G261" t="s">
        <v>5216</v>
      </c>
    </row>
    <row r="262" spans="1:7" x14ac:dyDescent="0.25">
      <c r="A262" s="154" t="s">
        <v>6051</v>
      </c>
      <c r="B262" t="s">
        <v>284</v>
      </c>
      <c r="C262" t="s">
        <v>128</v>
      </c>
      <c r="D262" t="s">
        <v>9263</v>
      </c>
      <c r="E262" s="31">
        <v>45135</v>
      </c>
      <c r="F262" s="31">
        <v>45278</v>
      </c>
      <c r="G262" t="s">
        <v>6050</v>
      </c>
    </row>
    <row r="263" spans="1:7" x14ac:dyDescent="0.25">
      <c r="A263" s="154" t="s">
        <v>5215</v>
      </c>
      <c r="B263" t="s">
        <v>284</v>
      </c>
      <c r="C263" t="s">
        <v>128</v>
      </c>
      <c r="D263" t="s">
        <v>10188</v>
      </c>
      <c r="E263" s="31">
        <v>45197</v>
      </c>
      <c r="F263" s="31">
        <v>45316</v>
      </c>
      <c r="G263" t="s">
        <v>5214</v>
      </c>
    </row>
    <row r="264" spans="1:7" x14ac:dyDescent="0.25">
      <c r="A264" s="154" t="s">
        <v>6055</v>
      </c>
      <c r="B264" t="s">
        <v>284</v>
      </c>
      <c r="C264" t="s">
        <v>128</v>
      </c>
      <c r="D264" t="s">
        <v>10554</v>
      </c>
      <c r="E264" s="31">
        <v>45135</v>
      </c>
      <c r="F264" s="31">
        <v>45274</v>
      </c>
      <c r="G264" t="s">
        <v>6054</v>
      </c>
    </row>
    <row r="265" spans="1:7" x14ac:dyDescent="0.25">
      <c r="A265" s="154" t="s">
        <v>11064</v>
      </c>
      <c r="B265" t="s">
        <v>472</v>
      </c>
      <c r="C265" t="s">
        <v>102</v>
      </c>
      <c r="D265" t="s">
        <v>11063</v>
      </c>
      <c r="E265" s="31">
        <v>45236</v>
      </c>
      <c r="F265" s="31">
        <v>45306</v>
      </c>
      <c r="G265" t="s">
        <v>11062</v>
      </c>
    </row>
    <row r="266" spans="1:7" x14ac:dyDescent="0.25">
      <c r="A266" s="154" t="s">
        <v>6059</v>
      </c>
      <c r="B266" t="s">
        <v>284</v>
      </c>
      <c r="C266" t="s">
        <v>128</v>
      </c>
      <c r="D266" t="s">
        <v>10568</v>
      </c>
      <c r="E266" s="31">
        <v>45135</v>
      </c>
      <c r="F266" s="31">
        <v>45283</v>
      </c>
      <c r="G266" t="s">
        <v>6058</v>
      </c>
    </row>
    <row r="267" spans="1:7" x14ac:dyDescent="0.25">
      <c r="A267" s="154" t="s">
        <v>11061</v>
      </c>
      <c r="B267" t="s">
        <v>482</v>
      </c>
      <c r="C267" t="s">
        <v>107</v>
      </c>
      <c r="D267" t="s">
        <v>11060</v>
      </c>
      <c r="E267" s="31">
        <v>45230</v>
      </c>
      <c r="F267" s="31">
        <v>45337</v>
      </c>
      <c r="G267" t="s">
        <v>11059</v>
      </c>
    </row>
    <row r="268" spans="1:7" x14ac:dyDescent="0.25">
      <c r="A268" s="154" t="s">
        <v>6062</v>
      </c>
      <c r="B268" t="s">
        <v>284</v>
      </c>
      <c r="C268" t="s">
        <v>128</v>
      </c>
      <c r="D268" t="s">
        <v>10565</v>
      </c>
      <c r="E268" s="31">
        <v>45135</v>
      </c>
      <c r="F268" s="31">
        <v>45282</v>
      </c>
      <c r="G268" t="s">
        <v>6061</v>
      </c>
    </row>
    <row r="269" spans="1:7" x14ac:dyDescent="0.25">
      <c r="A269" s="154" t="s">
        <v>5204</v>
      </c>
      <c r="B269" t="s">
        <v>284</v>
      </c>
      <c r="C269" t="s">
        <v>128</v>
      </c>
      <c r="D269" t="s">
        <v>10551</v>
      </c>
      <c r="E269" s="31">
        <v>45197</v>
      </c>
      <c r="F269" s="31">
        <v>45314</v>
      </c>
      <c r="G269" t="s">
        <v>5203</v>
      </c>
    </row>
    <row r="270" spans="1:7" x14ac:dyDescent="0.25">
      <c r="A270" s="154" t="s">
        <v>6066</v>
      </c>
      <c r="B270" t="s">
        <v>284</v>
      </c>
      <c r="C270" t="s">
        <v>128</v>
      </c>
      <c r="D270" t="s">
        <v>10562</v>
      </c>
      <c r="E270" s="31">
        <v>45135</v>
      </c>
      <c r="F270" s="31">
        <v>45280</v>
      </c>
      <c r="G270" t="s">
        <v>6065</v>
      </c>
    </row>
    <row r="271" spans="1:7" x14ac:dyDescent="0.25">
      <c r="A271" s="154" t="s">
        <v>5202</v>
      </c>
      <c r="B271" t="s">
        <v>284</v>
      </c>
      <c r="C271" t="s">
        <v>128</v>
      </c>
      <c r="D271" t="s">
        <v>9263</v>
      </c>
      <c r="E271" s="31">
        <v>45197</v>
      </c>
      <c r="F271" s="31">
        <v>45317</v>
      </c>
      <c r="G271" t="s">
        <v>5201</v>
      </c>
    </row>
    <row r="272" spans="1:7" x14ac:dyDescent="0.25">
      <c r="A272" s="154" t="s">
        <v>6070</v>
      </c>
      <c r="B272" t="s">
        <v>284</v>
      </c>
      <c r="C272" t="s">
        <v>128</v>
      </c>
      <c r="D272" t="s">
        <v>10574</v>
      </c>
      <c r="E272" s="31">
        <v>45135</v>
      </c>
      <c r="F272" s="31">
        <v>45285</v>
      </c>
      <c r="G272" t="s">
        <v>6069</v>
      </c>
    </row>
    <row r="273" spans="1:7" x14ac:dyDescent="0.25">
      <c r="A273" s="154" t="s">
        <v>4981</v>
      </c>
      <c r="B273" t="s">
        <v>522</v>
      </c>
      <c r="C273" t="s">
        <v>521</v>
      </c>
      <c r="D273" t="s">
        <v>11058</v>
      </c>
      <c r="E273" s="31">
        <v>45194</v>
      </c>
      <c r="F273" s="31">
        <v>45296</v>
      </c>
      <c r="G273" t="s">
        <v>4980</v>
      </c>
    </row>
    <row r="274" spans="1:7" x14ac:dyDescent="0.25">
      <c r="A274" s="154" t="s">
        <v>6074</v>
      </c>
      <c r="B274" t="s">
        <v>284</v>
      </c>
      <c r="C274" t="s">
        <v>128</v>
      </c>
      <c r="D274" t="s">
        <v>10577</v>
      </c>
      <c r="E274" s="31">
        <v>45135</v>
      </c>
      <c r="F274" s="31">
        <v>45286</v>
      </c>
      <c r="G274" t="s">
        <v>6073</v>
      </c>
    </row>
    <row r="275" spans="1:7" x14ac:dyDescent="0.25">
      <c r="A275" s="154" t="s">
        <v>4989</v>
      </c>
      <c r="B275" t="s">
        <v>4988</v>
      </c>
      <c r="C275" t="s">
        <v>4987</v>
      </c>
      <c r="D275" t="s">
        <v>11057</v>
      </c>
      <c r="E275" s="31">
        <v>45194</v>
      </c>
      <c r="F275" s="31">
        <v>45296</v>
      </c>
      <c r="G275" t="s">
        <v>4986</v>
      </c>
    </row>
    <row r="276" spans="1:7" x14ac:dyDescent="0.25">
      <c r="A276" s="154" t="s">
        <v>6078</v>
      </c>
      <c r="B276" t="s">
        <v>284</v>
      </c>
      <c r="C276" t="s">
        <v>128</v>
      </c>
      <c r="D276" t="s">
        <v>10571</v>
      </c>
      <c r="E276" s="31">
        <v>45135</v>
      </c>
      <c r="F276" s="31">
        <v>45284</v>
      </c>
      <c r="G276" t="s">
        <v>6077</v>
      </c>
    </row>
    <row r="277" spans="1:7" x14ac:dyDescent="0.25">
      <c r="A277" s="154" t="s">
        <v>5193</v>
      </c>
      <c r="B277" t="s">
        <v>284</v>
      </c>
      <c r="C277" t="s">
        <v>128</v>
      </c>
      <c r="D277" t="s">
        <v>11056</v>
      </c>
      <c r="E277" s="31">
        <v>45197</v>
      </c>
      <c r="F277" s="31">
        <v>45311</v>
      </c>
      <c r="G277" t="s">
        <v>5192</v>
      </c>
    </row>
    <row r="278" spans="1:7" x14ac:dyDescent="0.25">
      <c r="A278" s="154" t="s">
        <v>6082</v>
      </c>
      <c r="B278" t="s">
        <v>284</v>
      </c>
      <c r="C278" t="s">
        <v>128</v>
      </c>
      <c r="D278" t="s">
        <v>10580</v>
      </c>
      <c r="E278" s="31">
        <v>45135</v>
      </c>
      <c r="F278" s="31">
        <v>45287</v>
      </c>
      <c r="G278" t="s">
        <v>6081</v>
      </c>
    </row>
    <row r="279" spans="1:7" x14ac:dyDescent="0.25">
      <c r="A279" s="154" t="s">
        <v>5189</v>
      </c>
      <c r="B279" t="s">
        <v>284</v>
      </c>
      <c r="C279" t="s">
        <v>128</v>
      </c>
      <c r="D279" t="s">
        <v>10565</v>
      </c>
      <c r="E279" s="31">
        <v>45197</v>
      </c>
      <c r="F279" s="31">
        <v>45319</v>
      </c>
      <c r="G279" t="s">
        <v>5188</v>
      </c>
    </row>
    <row r="280" spans="1:7" x14ac:dyDescent="0.25">
      <c r="A280" s="154" t="s">
        <v>6094</v>
      </c>
      <c r="B280" t="s">
        <v>284</v>
      </c>
      <c r="C280" t="s">
        <v>128</v>
      </c>
      <c r="D280" t="s">
        <v>11055</v>
      </c>
      <c r="E280" s="31">
        <v>45135</v>
      </c>
      <c r="F280" s="31">
        <v>45288</v>
      </c>
      <c r="G280" t="s">
        <v>6093</v>
      </c>
    </row>
    <row r="281" spans="1:7" x14ac:dyDescent="0.25">
      <c r="A281" s="154" t="s">
        <v>8290</v>
      </c>
      <c r="B281" t="s">
        <v>8289</v>
      </c>
      <c r="D281" t="s">
        <v>8288</v>
      </c>
      <c r="E281" t="s">
        <v>8287</v>
      </c>
      <c r="F281" t="s">
        <v>8286</v>
      </c>
      <c r="G281" t="s">
        <v>8285</v>
      </c>
    </row>
    <row r="282" spans="1:7" x14ac:dyDescent="0.25">
      <c r="A282" s="154" t="s">
        <v>8284</v>
      </c>
      <c r="B282">
        <v>6</v>
      </c>
      <c r="D282" t="s">
        <v>58</v>
      </c>
      <c r="E282" t="s">
        <v>8283</v>
      </c>
      <c r="G282" t="s">
        <v>10972</v>
      </c>
    </row>
    <row r="284" spans="1:7" x14ac:dyDescent="0.25">
      <c r="A284" s="154" t="s">
        <v>2940</v>
      </c>
      <c r="B284" t="s">
        <v>94</v>
      </c>
      <c r="C284" t="s">
        <v>95</v>
      </c>
      <c r="D284" t="s">
        <v>597</v>
      </c>
      <c r="E284" t="s">
        <v>6</v>
      </c>
      <c r="F284" t="s">
        <v>2939</v>
      </c>
      <c r="G284" t="s">
        <v>2938</v>
      </c>
    </row>
    <row r="285" spans="1:7" x14ac:dyDescent="0.25">
      <c r="A285" s="154" t="s">
        <v>8368</v>
      </c>
      <c r="B285" t="s">
        <v>8368</v>
      </c>
      <c r="C285" t="s">
        <v>8370</v>
      </c>
      <c r="D285" t="s">
        <v>8369</v>
      </c>
      <c r="E285" t="s">
        <v>8368</v>
      </c>
      <c r="F285" t="s">
        <v>8367</v>
      </c>
      <c r="G285" t="s">
        <v>8366</v>
      </c>
    </row>
    <row r="286" spans="1:7" x14ac:dyDescent="0.25">
      <c r="A286" s="154" t="s">
        <v>5171</v>
      </c>
      <c r="B286" t="s">
        <v>284</v>
      </c>
      <c r="C286" t="s">
        <v>128</v>
      </c>
      <c r="D286" t="s">
        <v>11054</v>
      </c>
      <c r="E286" s="31">
        <v>45197</v>
      </c>
      <c r="F286" s="31">
        <v>45334</v>
      </c>
      <c r="G286" t="s">
        <v>5170</v>
      </c>
    </row>
    <row r="287" spans="1:7" x14ac:dyDescent="0.25">
      <c r="A287" s="154" t="s">
        <v>11053</v>
      </c>
      <c r="B287" t="s">
        <v>464</v>
      </c>
      <c r="C287" t="s">
        <v>202</v>
      </c>
      <c r="D287" t="s">
        <v>11052</v>
      </c>
      <c r="E287" s="31">
        <v>45252</v>
      </c>
      <c r="F287" s="31">
        <v>45322</v>
      </c>
      <c r="G287" t="s">
        <v>11051</v>
      </c>
    </row>
    <row r="288" spans="1:7" x14ac:dyDescent="0.25">
      <c r="A288" s="154" t="s">
        <v>5169</v>
      </c>
      <c r="B288" t="s">
        <v>284</v>
      </c>
      <c r="C288" t="s">
        <v>128</v>
      </c>
      <c r="D288" t="s">
        <v>11050</v>
      </c>
      <c r="E288" s="31">
        <v>45197</v>
      </c>
      <c r="F288" s="31">
        <v>45333</v>
      </c>
      <c r="G288" t="s">
        <v>5168</v>
      </c>
    </row>
    <row r="289" spans="1:7" x14ac:dyDescent="0.25">
      <c r="A289" s="154" t="s">
        <v>6184</v>
      </c>
      <c r="B289" t="s">
        <v>5427</v>
      </c>
      <c r="C289" t="s">
        <v>5426</v>
      </c>
      <c r="D289" t="s">
        <v>11049</v>
      </c>
      <c r="E289" s="31">
        <v>45188</v>
      </c>
      <c r="F289" s="31">
        <v>45295</v>
      </c>
      <c r="G289" t="s">
        <v>6183</v>
      </c>
    </row>
    <row r="290" spans="1:7" x14ac:dyDescent="0.25">
      <c r="A290" s="154" t="s">
        <v>11048</v>
      </c>
      <c r="B290" t="s">
        <v>759</v>
      </c>
      <c r="C290" t="s">
        <v>758</v>
      </c>
      <c r="D290" t="s">
        <v>11047</v>
      </c>
      <c r="E290" s="31">
        <v>45246</v>
      </c>
      <c r="F290" s="31">
        <v>45290</v>
      </c>
      <c r="G290" t="s">
        <v>11046</v>
      </c>
    </row>
    <row r="291" spans="1:7" x14ac:dyDescent="0.25">
      <c r="A291" s="154" t="s">
        <v>5647</v>
      </c>
      <c r="B291" t="s">
        <v>786</v>
      </c>
      <c r="C291" t="s">
        <v>785</v>
      </c>
      <c r="D291" t="s">
        <v>11045</v>
      </c>
      <c r="E291" s="31">
        <v>45176</v>
      </c>
      <c r="F291" s="31">
        <v>45296</v>
      </c>
      <c r="G291" t="s">
        <v>5646</v>
      </c>
    </row>
    <row r="292" spans="1:7" x14ac:dyDescent="0.25">
      <c r="A292" s="154" t="s">
        <v>11044</v>
      </c>
      <c r="B292" t="s">
        <v>462</v>
      </c>
      <c r="C292" t="s">
        <v>162</v>
      </c>
      <c r="D292" t="s">
        <v>11043</v>
      </c>
      <c r="E292" s="31">
        <v>45212</v>
      </c>
      <c r="F292" s="31">
        <v>45290</v>
      </c>
      <c r="G292" t="s">
        <v>11042</v>
      </c>
    </row>
    <row r="293" spans="1:7" x14ac:dyDescent="0.25">
      <c r="A293" s="154" t="s">
        <v>11041</v>
      </c>
      <c r="B293" t="s">
        <v>688</v>
      </c>
      <c r="C293" t="s">
        <v>689</v>
      </c>
      <c r="D293" t="s">
        <v>11040</v>
      </c>
      <c r="E293" s="31">
        <v>45217</v>
      </c>
      <c r="F293" s="31">
        <v>45321</v>
      </c>
      <c r="G293" t="s">
        <v>11039</v>
      </c>
    </row>
    <row r="294" spans="1:7" x14ac:dyDescent="0.25">
      <c r="A294" s="154" t="s">
        <v>11038</v>
      </c>
      <c r="B294" t="s">
        <v>556</v>
      </c>
      <c r="C294" t="s">
        <v>555</v>
      </c>
      <c r="D294" t="s">
        <v>11037</v>
      </c>
      <c r="E294" s="31">
        <v>45217</v>
      </c>
      <c r="F294" s="31">
        <v>45290</v>
      </c>
      <c r="G294" t="s">
        <v>5079</v>
      </c>
    </row>
    <row r="295" spans="1:7" x14ac:dyDescent="0.25">
      <c r="A295" s="154" t="s">
        <v>5598</v>
      </c>
      <c r="B295" t="s">
        <v>5241</v>
      </c>
      <c r="C295" t="s">
        <v>5185</v>
      </c>
      <c r="D295" t="s">
        <v>11036</v>
      </c>
      <c r="E295" s="31">
        <v>45133</v>
      </c>
      <c r="F295" s="31">
        <v>45275</v>
      </c>
      <c r="G295" t="s">
        <v>5597</v>
      </c>
    </row>
    <row r="296" spans="1:7" x14ac:dyDescent="0.25">
      <c r="A296" s="154" t="s">
        <v>11035</v>
      </c>
      <c r="B296" t="s">
        <v>745</v>
      </c>
      <c r="C296" t="s">
        <v>744</v>
      </c>
      <c r="D296" t="s">
        <v>11034</v>
      </c>
      <c r="E296" s="31">
        <v>45217</v>
      </c>
      <c r="F296" s="31">
        <v>45290</v>
      </c>
      <c r="G296" t="s">
        <v>11033</v>
      </c>
    </row>
    <row r="297" spans="1:7" x14ac:dyDescent="0.25">
      <c r="A297" s="154" t="s">
        <v>11032</v>
      </c>
      <c r="B297" t="s">
        <v>5879</v>
      </c>
      <c r="C297" t="s">
        <v>5878</v>
      </c>
      <c r="D297" t="s">
        <v>11031</v>
      </c>
      <c r="E297" s="31">
        <v>45211</v>
      </c>
      <c r="F297" s="31">
        <v>45309</v>
      </c>
      <c r="G297" t="s">
        <v>5067</v>
      </c>
    </row>
    <row r="298" spans="1:7" x14ac:dyDescent="0.25">
      <c r="A298" s="154" t="s">
        <v>11030</v>
      </c>
      <c r="B298" t="s">
        <v>921</v>
      </c>
      <c r="C298" t="s">
        <v>920</v>
      </c>
      <c r="D298" t="s">
        <v>11029</v>
      </c>
      <c r="E298" s="31">
        <v>45217</v>
      </c>
      <c r="F298" s="31">
        <v>45291</v>
      </c>
      <c r="G298" t="s">
        <v>11028</v>
      </c>
    </row>
    <row r="299" spans="1:7" x14ac:dyDescent="0.25">
      <c r="A299" s="154" t="s">
        <v>11027</v>
      </c>
      <c r="B299" t="s">
        <v>5514</v>
      </c>
      <c r="C299" t="s">
        <v>5513</v>
      </c>
      <c r="D299" t="s">
        <v>11026</v>
      </c>
      <c r="E299" s="31">
        <v>45219</v>
      </c>
      <c r="F299" s="31">
        <v>45290</v>
      </c>
      <c r="G299" t="s">
        <v>11025</v>
      </c>
    </row>
    <row r="300" spans="1:7" x14ac:dyDescent="0.25">
      <c r="A300" s="154" t="s">
        <v>11024</v>
      </c>
      <c r="B300" t="s">
        <v>5325</v>
      </c>
      <c r="C300" t="s">
        <v>5324</v>
      </c>
      <c r="D300" t="s">
        <v>11023</v>
      </c>
      <c r="E300" s="31">
        <v>45260</v>
      </c>
      <c r="F300" s="31">
        <v>45337</v>
      </c>
      <c r="G300" t="s">
        <v>11022</v>
      </c>
    </row>
    <row r="301" spans="1:7" x14ac:dyDescent="0.25">
      <c r="A301" s="154" t="s">
        <v>11021</v>
      </c>
      <c r="B301" t="s">
        <v>618</v>
      </c>
      <c r="C301" t="s">
        <v>617</v>
      </c>
      <c r="D301" t="s">
        <v>11020</v>
      </c>
      <c r="E301" s="31">
        <v>45219</v>
      </c>
      <c r="F301" s="31">
        <v>45290</v>
      </c>
      <c r="G301" t="s">
        <v>11019</v>
      </c>
    </row>
    <row r="302" spans="1:7" x14ac:dyDescent="0.25">
      <c r="A302" s="154" t="s">
        <v>5001</v>
      </c>
      <c r="B302" t="s">
        <v>5000</v>
      </c>
      <c r="C302" t="s">
        <v>4999</v>
      </c>
      <c r="D302" t="s">
        <v>11018</v>
      </c>
      <c r="E302" s="31">
        <v>45195</v>
      </c>
      <c r="F302" s="31">
        <v>45291</v>
      </c>
      <c r="G302" t="s">
        <v>4998</v>
      </c>
    </row>
    <row r="303" spans="1:7" x14ac:dyDescent="0.25">
      <c r="A303" s="154" t="s">
        <v>5187</v>
      </c>
      <c r="B303" t="s">
        <v>5186</v>
      </c>
      <c r="C303" t="s">
        <v>5185</v>
      </c>
      <c r="D303" t="s">
        <v>11017</v>
      </c>
      <c r="E303" s="31">
        <v>45189</v>
      </c>
      <c r="F303" s="31">
        <v>45322</v>
      </c>
      <c r="G303" t="s">
        <v>5184</v>
      </c>
    </row>
    <row r="304" spans="1:7" x14ac:dyDescent="0.25">
      <c r="A304" s="154" t="s">
        <v>11016</v>
      </c>
      <c r="B304" t="s">
        <v>4960</v>
      </c>
      <c r="C304" t="s">
        <v>4959</v>
      </c>
      <c r="D304" t="s">
        <v>11015</v>
      </c>
      <c r="E304" s="31">
        <v>45210</v>
      </c>
      <c r="F304" s="31">
        <v>45275</v>
      </c>
      <c r="G304" t="s">
        <v>10605</v>
      </c>
    </row>
    <row r="305" spans="1:7" x14ac:dyDescent="0.25">
      <c r="A305" s="154" t="s">
        <v>5183</v>
      </c>
      <c r="B305" t="s">
        <v>1102</v>
      </c>
      <c r="C305" t="s">
        <v>1103</v>
      </c>
      <c r="D305" t="s">
        <v>11014</v>
      </c>
      <c r="E305" s="31">
        <v>45189</v>
      </c>
      <c r="F305" s="31">
        <v>45300</v>
      </c>
      <c r="G305" t="s">
        <v>5182</v>
      </c>
    </row>
    <row r="306" spans="1:7" x14ac:dyDescent="0.25">
      <c r="A306" s="154" t="s">
        <v>11013</v>
      </c>
      <c r="B306" t="s">
        <v>5507</v>
      </c>
      <c r="C306" t="s">
        <v>701</v>
      </c>
      <c r="D306" t="s">
        <v>11012</v>
      </c>
      <c r="E306" s="31">
        <v>45222</v>
      </c>
      <c r="F306" s="31">
        <v>45290</v>
      </c>
      <c r="G306" t="s">
        <v>5506</v>
      </c>
    </row>
    <row r="307" spans="1:7" x14ac:dyDescent="0.25">
      <c r="A307" s="154" t="s">
        <v>5594</v>
      </c>
      <c r="B307" t="s">
        <v>786</v>
      </c>
      <c r="C307" t="s">
        <v>785</v>
      </c>
      <c r="D307" t="s">
        <v>11011</v>
      </c>
      <c r="E307" s="31">
        <v>45133</v>
      </c>
      <c r="F307" s="31">
        <v>45265</v>
      </c>
      <c r="G307" t="s">
        <v>5593</v>
      </c>
    </row>
    <row r="308" spans="1:7" x14ac:dyDescent="0.25">
      <c r="A308" s="154" t="s">
        <v>11010</v>
      </c>
      <c r="B308" t="s">
        <v>317</v>
      </c>
      <c r="C308" t="s">
        <v>256</v>
      </c>
      <c r="D308" t="s">
        <v>11009</v>
      </c>
      <c r="E308" s="31">
        <v>45229</v>
      </c>
      <c r="F308" s="31">
        <v>45332</v>
      </c>
      <c r="G308" t="s">
        <v>11008</v>
      </c>
    </row>
    <row r="309" spans="1:7" x14ac:dyDescent="0.25">
      <c r="A309" s="154" t="s">
        <v>5464</v>
      </c>
      <c r="B309" t="s">
        <v>4988</v>
      </c>
      <c r="C309" t="s">
        <v>4987</v>
      </c>
      <c r="D309" t="s">
        <v>11007</v>
      </c>
      <c r="E309" s="31">
        <v>45154</v>
      </c>
      <c r="F309" s="31">
        <v>45265</v>
      </c>
      <c r="G309" t="s">
        <v>5463</v>
      </c>
    </row>
    <row r="310" spans="1:7" x14ac:dyDescent="0.25">
      <c r="A310" s="154" t="s">
        <v>11006</v>
      </c>
      <c r="B310" t="s">
        <v>284</v>
      </c>
      <c r="C310" t="s">
        <v>128</v>
      </c>
      <c r="D310" t="s">
        <v>10545</v>
      </c>
      <c r="E310" s="31">
        <v>45224</v>
      </c>
      <c r="F310" s="31">
        <v>45341</v>
      </c>
      <c r="G310" t="s">
        <v>11005</v>
      </c>
    </row>
    <row r="311" spans="1:7" x14ac:dyDescent="0.25">
      <c r="A311" s="154" t="s">
        <v>6148</v>
      </c>
      <c r="B311" t="s">
        <v>112</v>
      </c>
      <c r="C311" t="s">
        <v>113</v>
      </c>
      <c r="D311" t="s">
        <v>10932</v>
      </c>
      <c r="E311" s="31">
        <v>45168</v>
      </c>
      <c r="F311" s="31">
        <v>45293</v>
      </c>
      <c r="G311" t="s">
        <v>6147</v>
      </c>
    </row>
    <row r="312" spans="1:7" x14ac:dyDescent="0.25">
      <c r="A312" s="154" t="s">
        <v>11004</v>
      </c>
      <c r="B312" t="s">
        <v>5241</v>
      </c>
      <c r="C312" t="s">
        <v>5185</v>
      </c>
      <c r="D312" t="s">
        <v>11003</v>
      </c>
      <c r="E312" s="31">
        <v>45229</v>
      </c>
      <c r="F312" s="31">
        <v>45366</v>
      </c>
      <c r="G312" t="s">
        <v>5802</v>
      </c>
    </row>
    <row r="313" spans="1:7" x14ac:dyDescent="0.25">
      <c r="A313" s="154" t="s">
        <v>11002</v>
      </c>
      <c r="B313" t="s">
        <v>5560</v>
      </c>
      <c r="C313" t="s">
        <v>5559</v>
      </c>
      <c r="D313" t="s">
        <v>11001</v>
      </c>
      <c r="E313" s="31">
        <v>45260</v>
      </c>
      <c r="F313" s="31">
        <v>45366</v>
      </c>
      <c r="G313" t="s">
        <v>5716</v>
      </c>
    </row>
    <row r="314" spans="1:7" x14ac:dyDescent="0.25">
      <c r="A314" s="154" t="s">
        <v>5058</v>
      </c>
      <c r="B314" t="s">
        <v>5000</v>
      </c>
      <c r="C314" t="s">
        <v>4999</v>
      </c>
      <c r="D314" t="s">
        <v>8694</v>
      </c>
      <c r="E314" s="31">
        <v>45195</v>
      </c>
      <c r="F314" s="31">
        <v>45270</v>
      </c>
      <c r="G314" t="s">
        <v>4998</v>
      </c>
    </row>
    <row r="315" spans="1:7" x14ac:dyDescent="0.25">
      <c r="A315" s="154" t="s">
        <v>5894</v>
      </c>
      <c r="B315" t="s">
        <v>5893</v>
      </c>
      <c r="C315" t="s">
        <v>689</v>
      </c>
      <c r="D315" t="s">
        <v>11000</v>
      </c>
      <c r="E315" s="31">
        <v>45188</v>
      </c>
      <c r="F315" s="31">
        <v>45291</v>
      </c>
      <c r="G315" t="s">
        <v>5892</v>
      </c>
    </row>
    <row r="316" spans="1:7" x14ac:dyDescent="0.25">
      <c r="A316" s="154" t="s">
        <v>5057</v>
      </c>
      <c r="B316" t="s">
        <v>5000</v>
      </c>
      <c r="C316" t="s">
        <v>4999</v>
      </c>
      <c r="D316" t="s">
        <v>8694</v>
      </c>
      <c r="E316" s="31">
        <v>45195</v>
      </c>
      <c r="F316" s="31">
        <v>45280</v>
      </c>
      <c r="G316" t="s">
        <v>4998</v>
      </c>
    </row>
    <row r="317" spans="1:7" x14ac:dyDescent="0.25">
      <c r="A317" s="154" t="s">
        <v>6162</v>
      </c>
      <c r="B317" t="s">
        <v>112</v>
      </c>
      <c r="C317" t="s">
        <v>113</v>
      </c>
      <c r="D317" t="s">
        <v>10932</v>
      </c>
      <c r="E317" s="31">
        <v>45168</v>
      </c>
      <c r="F317" s="31">
        <v>45274</v>
      </c>
      <c r="G317" t="s">
        <v>6161</v>
      </c>
    </row>
    <row r="318" spans="1:7" x14ac:dyDescent="0.25">
      <c r="A318" s="154" t="s">
        <v>10999</v>
      </c>
      <c r="B318" t="s">
        <v>1161</v>
      </c>
      <c r="C318" t="s">
        <v>1162</v>
      </c>
      <c r="D318" t="s">
        <v>10998</v>
      </c>
      <c r="E318" s="31">
        <v>45224</v>
      </c>
      <c r="F318" s="31">
        <v>45322</v>
      </c>
      <c r="G318" t="s">
        <v>10997</v>
      </c>
    </row>
    <row r="319" spans="1:7" x14ac:dyDescent="0.25">
      <c r="A319" s="154" t="s">
        <v>5481</v>
      </c>
      <c r="B319" t="s">
        <v>464</v>
      </c>
      <c r="C319" t="s">
        <v>202</v>
      </c>
      <c r="D319" t="s">
        <v>8324</v>
      </c>
      <c r="E319" s="31">
        <v>45155</v>
      </c>
      <c r="F319" s="31">
        <v>45262</v>
      </c>
      <c r="G319" t="s">
        <v>5480</v>
      </c>
    </row>
    <row r="320" spans="1:7" x14ac:dyDescent="0.25">
      <c r="A320" s="154" t="s">
        <v>5054</v>
      </c>
      <c r="B320" t="s">
        <v>753</v>
      </c>
      <c r="C320" t="s">
        <v>902</v>
      </c>
      <c r="D320" t="s">
        <v>10996</v>
      </c>
      <c r="E320" s="31">
        <v>45195</v>
      </c>
      <c r="F320" s="31">
        <v>45303</v>
      </c>
      <c r="G320" t="s">
        <v>5053</v>
      </c>
    </row>
    <row r="321" spans="1:7" x14ac:dyDescent="0.25">
      <c r="A321" s="154" t="s">
        <v>5620</v>
      </c>
      <c r="B321" t="s">
        <v>542</v>
      </c>
      <c r="C321" t="s">
        <v>200</v>
      </c>
      <c r="D321" t="s">
        <v>8406</v>
      </c>
      <c r="E321" s="31">
        <v>45169</v>
      </c>
      <c r="F321" s="31">
        <v>45270</v>
      </c>
      <c r="G321" t="s">
        <v>5073</v>
      </c>
    </row>
    <row r="322" spans="1:7" x14ac:dyDescent="0.25">
      <c r="A322" s="154" t="s">
        <v>5304</v>
      </c>
      <c r="B322" t="s">
        <v>265</v>
      </c>
      <c r="C322" t="s">
        <v>148</v>
      </c>
      <c r="D322" t="s">
        <v>10995</v>
      </c>
      <c r="E322" s="31">
        <v>45195</v>
      </c>
      <c r="F322" s="31">
        <v>45306</v>
      </c>
      <c r="G322" t="s">
        <v>5303</v>
      </c>
    </row>
    <row r="323" spans="1:7" x14ac:dyDescent="0.25">
      <c r="A323" s="154" t="s">
        <v>5617</v>
      </c>
      <c r="B323" t="s">
        <v>542</v>
      </c>
      <c r="C323" t="s">
        <v>200</v>
      </c>
      <c r="D323" t="s">
        <v>8406</v>
      </c>
      <c r="E323" s="31">
        <v>45169</v>
      </c>
      <c r="F323" s="31">
        <v>45265</v>
      </c>
      <c r="G323" t="s">
        <v>5616</v>
      </c>
    </row>
    <row r="324" spans="1:7" x14ac:dyDescent="0.25">
      <c r="A324" s="154" t="s">
        <v>5279</v>
      </c>
      <c r="B324" t="s">
        <v>642</v>
      </c>
      <c r="C324" t="s">
        <v>641</v>
      </c>
      <c r="D324" t="s">
        <v>10994</v>
      </c>
      <c r="E324" s="31">
        <v>45195</v>
      </c>
      <c r="F324" s="31">
        <v>45291</v>
      </c>
      <c r="G324" t="s">
        <v>5051</v>
      </c>
    </row>
    <row r="325" spans="1:7" x14ac:dyDescent="0.25">
      <c r="A325" s="154" t="s">
        <v>10993</v>
      </c>
      <c r="B325" t="s">
        <v>10984</v>
      </c>
      <c r="C325" t="s">
        <v>1127</v>
      </c>
      <c r="D325" t="s">
        <v>10992</v>
      </c>
      <c r="E325" s="31">
        <v>45259</v>
      </c>
      <c r="F325" s="31">
        <v>45270</v>
      </c>
      <c r="G325" t="s">
        <v>10991</v>
      </c>
    </row>
    <row r="326" spans="1:7" x14ac:dyDescent="0.25">
      <c r="A326" s="154" t="s">
        <v>5048</v>
      </c>
      <c r="B326" t="s">
        <v>598</v>
      </c>
      <c r="C326" t="s">
        <v>599</v>
      </c>
      <c r="D326" t="s">
        <v>10990</v>
      </c>
      <c r="E326" s="31">
        <v>45195</v>
      </c>
      <c r="F326" s="31">
        <v>45309</v>
      </c>
      <c r="G326" t="s">
        <v>5047</v>
      </c>
    </row>
    <row r="327" spans="1:7" x14ac:dyDescent="0.25">
      <c r="A327" s="154" t="s">
        <v>5302</v>
      </c>
      <c r="B327" t="s">
        <v>255</v>
      </c>
      <c r="C327" t="s">
        <v>104</v>
      </c>
      <c r="D327" t="s">
        <v>10989</v>
      </c>
      <c r="E327" s="31">
        <v>45183</v>
      </c>
      <c r="F327" s="31">
        <v>45306</v>
      </c>
      <c r="G327" t="s">
        <v>5301</v>
      </c>
    </row>
    <row r="328" spans="1:7" x14ac:dyDescent="0.25">
      <c r="A328" s="154" t="s">
        <v>5025</v>
      </c>
      <c r="B328" t="s">
        <v>5024</v>
      </c>
      <c r="C328" t="s">
        <v>5023</v>
      </c>
      <c r="D328" t="s">
        <v>10988</v>
      </c>
      <c r="E328" s="31">
        <v>45201</v>
      </c>
      <c r="F328" s="31">
        <v>45278</v>
      </c>
      <c r="G328" t="s">
        <v>5022</v>
      </c>
    </row>
    <row r="329" spans="1:7" x14ac:dyDescent="0.25">
      <c r="A329" s="154" t="s">
        <v>5499</v>
      </c>
      <c r="B329" t="s">
        <v>598</v>
      </c>
      <c r="C329" t="s">
        <v>599</v>
      </c>
      <c r="D329" t="s">
        <v>10987</v>
      </c>
      <c r="E329" s="31">
        <v>45163</v>
      </c>
      <c r="F329" s="31">
        <v>45270</v>
      </c>
      <c r="G329" t="s">
        <v>5498</v>
      </c>
    </row>
    <row r="330" spans="1:7" x14ac:dyDescent="0.25">
      <c r="A330" s="154" t="s">
        <v>5044</v>
      </c>
      <c r="B330" t="s">
        <v>598</v>
      </c>
      <c r="C330" t="s">
        <v>599</v>
      </c>
      <c r="D330" t="s">
        <v>10986</v>
      </c>
      <c r="E330" s="31">
        <v>45195</v>
      </c>
      <c r="F330" s="31">
        <v>45301</v>
      </c>
      <c r="G330" t="s">
        <v>5043</v>
      </c>
    </row>
    <row r="331" spans="1:7" x14ac:dyDescent="0.25">
      <c r="A331" s="154" t="s">
        <v>10985</v>
      </c>
      <c r="B331" t="s">
        <v>10984</v>
      </c>
      <c r="C331" t="s">
        <v>1127</v>
      </c>
      <c r="D331" t="s">
        <v>10983</v>
      </c>
      <c r="E331" s="31">
        <v>45259</v>
      </c>
      <c r="F331" s="31">
        <v>45301</v>
      </c>
      <c r="G331" t="s">
        <v>10982</v>
      </c>
    </row>
    <row r="332" spans="1:7" x14ac:dyDescent="0.25">
      <c r="A332" s="154" t="s">
        <v>5283</v>
      </c>
      <c r="B332" t="s">
        <v>598</v>
      </c>
      <c r="C332" t="s">
        <v>599</v>
      </c>
      <c r="D332" t="s">
        <v>10981</v>
      </c>
      <c r="E332" s="31">
        <v>45195</v>
      </c>
      <c r="F332" s="31">
        <v>45306</v>
      </c>
      <c r="G332" t="s">
        <v>5282</v>
      </c>
    </row>
    <row r="333" spans="1:7" x14ac:dyDescent="0.25">
      <c r="A333" s="154" t="s">
        <v>10980</v>
      </c>
      <c r="B333" t="s">
        <v>5000</v>
      </c>
      <c r="C333" t="s">
        <v>4999</v>
      </c>
      <c r="D333" t="s">
        <v>8324</v>
      </c>
      <c r="E333" s="31">
        <v>45224</v>
      </c>
      <c r="F333" s="31">
        <v>45294</v>
      </c>
      <c r="G333" t="s">
        <v>4998</v>
      </c>
    </row>
    <row r="334" spans="1:7" x14ac:dyDescent="0.25">
      <c r="A334" s="154" t="s">
        <v>10979</v>
      </c>
      <c r="B334" t="s">
        <v>917</v>
      </c>
      <c r="C334" t="s">
        <v>916</v>
      </c>
      <c r="D334" t="s">
        <v>10978</v>
      </c>
      <c r="E334" s="31">
        <v>45218</v>
      </c>
      <c r="F334" s="31">
        <v>45321</v>
      </c>
      <c r="G334" t="s">
        <v>10977</v>
      </c>
    </row>
    <row r="335" spans="1:7" x14ac:dyDescent="0.25">
      <c r="A335" s="154" t="s">
        <v>5424</v>
      </c>
      <c r="B335" t="s">
        <v>629</v>
      </c>
      <c r="C335" t="s">
        <v>146</v>
      </c>
      <c r="D335" t="s">
        <v>10976</v>
      </c>
      <c r="E335" s="31">
        <v>45162</v>
      </c>
      <c r="F335" s="31">
        <v>45270</v>
      </c>
      <c r="G335" t="s">
        <v>5423</v>
      </c>
    </row>
    <row r="336" spans="1:7" x14ac:dyDescent="0.25">
      <c r="A336" s="154" t="s">
        <v>10975</v>
      </c>
      <c r="B336" t="s">
        <v>839</v>
      </c>
      <c r="C336" t="s">
        <v>838</v>
      </c>
      <c r="D336" t="s">
        <v>10974</v>
      </c>
      <c r="E336" s="31">
        <v>45219</v>
      </c>
      <c r="F336" s="31">
        <v>45291</v>
      </c>
      <c r="G336" t="s">
        <v>10973</v>
      </c>
    </row>
    <row r="337" spans="1:7" x14ac:dyDescent="0.25">
      <c r="A337" s="154" t="s">
        <v>8290</v>
      </c>
      <c r="B337" t="s">
        <v>8289</v>
      </c>
      <c r="D337" t="s">
        <v>8288</v>
      </c>
      <c r="E337" t="s">
        <v>8287</v>
      </c>
      <c r="F337" t="s">
        <v>8286</v>
      </c>
      <c r="G337" t="s">
        <v>8285</v>
      </c>
    </row>
    <row r="338" spans="1:7" x14ac:dyDescent="0.25">
      <c r="A338" s="154" t="s">
        <v>8284</v>
      </c>
      <c r="B338">
        <v>7</v>
      </c>
      <c r="D338" t="s">
        <v>58</v>
      </c>
      <c r="E338" t="s">
        <v>8283</v>
      </c>
      <c r="G338" t="s">
        <v>10972</v>
      </c>
    </row>
    <row r="340" spans="1:7" x14ac:dyDescent="0.25">
      <c r="A340" s="154" t="s">
        <v>2940</v>
      </c>
      <c r="B340" t="s">
        <v>94</v>
      </c>
      <c r="C340" t="s">
        <v>95</v>
      </c>
      <c r="D340" t="s">
        <v>597</v>
      </c>
      <c r="E340" t="s">
        <v>6</v>
      </c>
      <c r="F340" t="s">
        <v>2939</v>
      </c>
      <c r="G340" t="s">
        <v>2938</v>
      </c>
    </row>
    <row r="341" spans="1:7" x14ac:dyDescent="0.25">
      <c r="A341" s="154" t="s">
        <v>8368</v>
      </c>
      <c r="B341" t="s">
        <v>8368</v>
      </c>
      <c r="C341" t="s">
        <v>8370</v>
      </c>
      <c r="D341" t="s">
        <v>8369</v>
      </c>
      <c r="E341" t="s">
        <v>8368</v>
      </c>
      <c r="F341" t="s">
        <v>8367</v>
      </c>
      <c r="G341" t="s">
        <v>8366</v>
      </c>
    </row>
    <row r="342" spans="1:7" x14ac:dyDescent="0.25">
      <c r="A342" s="154" t="s">
        <v>10971</v>
      </c>
      <c r="B342" t="s">
        <v>1163</v>
      </c>
      <c r="C342" t="s">
        <v>1164</v>
      </c>
      <c r="D342" t="s">
        <v>10970</v>
      </c>
      <c r="E342" s="31">
        <v>45217</v>
      </c>
      <c r="F342" s="31">
        <v>45322</v>
      </c>
      <c r="G342" t="s">
        <v>5160</v>
      </c>
    </row>
    <row r="343" spans="1:7" x14ac:dyDescent="0.25">
      <c r="A343" s="154" t="s">
        <v>10969</v>
      </c>
      <c r="B343" t="s">
        <v>510</v>
      </c>
      <c r="C343" t="s">
        <v>149</v>
      </c>
      <c r="D343" t="s">
        <v>10968</v>
      </c>
      <c r="E343" s="31">
        <v>45219</v>
      </c>
      <c r="F343" s="31">
        <v>45291</v>
      </c>
      <c r="G343" t="s">
        <v>5037</v>
      </c>
    </row>
    <row r="344" spans="1:7" x14ac:dyDescent="0.25">
      <c r="A344" s="154" t="s">
        <v>5882</v>
      </c>
      <c r="B344" t="s">
        <v>306</v>
      </c>
      <c r="C344" t="s">
        <v>115</v>
      </c>
      <c r="D344" t="s">
        <v>10967</v>
      </c>
      <c r="E344" s="31">
        <v>45161</v>
      </c>
      <c r="F344" s="31">
        <v>45284</v>
      </c>
      <c r="G344" t="s">
        <v>5881</v>
      </c>
    </row>
    <row r="345" spans="1:7" x14ac:dyDescent="0.25">
      <c r="A345" s="154" t="s">
        <v>10966</v>
      </c>
      <c r="B345" t="s">
        <v>786</v>
      </c>
      <c r="C345" t="s">
        <v>785</v>
      </c>
      <c r="D345" t="s">
        <v>10965</v>
      </c>
      <c r="E345" s="31">
        <v>45230</v>
      </c>
      <c r="F345" s="31">
        <v>45356</v>
      </c>
      <c r="G345" t="s">
        <v>10964</v>
      </c>
    </row>
    <row r="346" spans="1:7" x14ac:dyDescent="0.25">
      <c r="A346" s="154" t="s">
        <v>5986</v>
      </c>
      <c r="B346" t="s">
        <v>284</v>
      </c>
      <c r="C346" t="s">
        <v>128</v>
      </c>
      <c r="D346" t="s">
        <v>10963</v>
      </c>
      <c r="E346" s="31">
        <v>45162</v>
      </c>
      <c r="F346" s="31">
        <v>45285</v>
      </c>
      <c r="G346" t="s">
        <v>5985</v>
      </c>
    </row>
    <row r="347" spans="1:7" x14ac:dyDescent="0.25">
      <c r="A347" s="154" t="s">
        <v>10962</v>
      </c>
      <c r="B347" t="s">
        <v>757</v>
      </c>
      <c r="C347" t="s">
        <v>756</v>
      </c>
      <c r="D347" t="s">
        <v>10961</v>
      </c>
      <c r="E347" s="31">
        <v>45230</v>
      </c>
      <c r="F347" s="31">
        <v>45270</v>
      </c>
      <c r="G347" t="s">
        <v>10960</v>
      </c>
    </row>
    <row r="348" spans="1:7" x14ac:dyDescent="0.25">
      <c r="A348" s="154" t="s">
        <v>10959</v>
      </c>
      <c r="B348" t="s">
        <v>265</v>
      </c>
      <c r="C348" t="s">
        <v>148</v>
      </c>
      <c r="D348" t="s">
        <v>10958</v>
      </c>
      <c r="E348" s="31">
        <v>45216</v>
      </c>
      <c r="F348" s="31">
        <v>45337</v>
      </c>
      <c r="G348" t="s">
        <v>5303</v>
      </c>
    </row>
    <row r="349" spans="1:7" x14ac:dyDescent="0.25">
      <c r="A349" s="154" t="s">
        <v>10957</v>
      </c>
      <c r="B349" t="s">
        <v>367</v>
      </c>
      <c r="C349" t="s">
        <v>366</v>
      </c>
      <c r="D349" t="s">
        <v>10853</v>
      </c>
      <c r="E349" s="31">
        <v>45224</v>
      </c>
      <c r="F349" s="31">
        <v>45296</v>
      </c>
      <c r="G349" t="s">
        <v>10956</v>
      </c>
    </row>
    <row r="350" spans="1:7" x14ac:dyDescent="0.25">
      <c r="A350" s="154" t="s">
        <v>10955</v>
      </c>
      <c r="B350" t="s">
        <v>598</v>
      </c>
      <c r="C350" t="s">
        <v>599</v>
      </c>
      <c r="D350" t="s">
        <v>10954</v>
      </c>
      <c r="E350" s="31">
        <v>45223</v>
      </c>
      <c r="F350" s="31">
        <v>45347</v>
      </c>
      <c r="G350" t="s">
        <v>10953</v>
      </c>
    </row>
    <row r="351" spans="1:7" x14ac:dyDescent="0.25">
      <c r="A351" s="154" t="s">
        <v>10952</v>
      </c>
      <c r="B351" t="s">
        <v>659</v>
      </c>
      <c r="C351" t="s">
        <v>658</v>
      </c>
      <c r="D351" t="s">
        <v>10951</v>
      </c>
      <c r="E351" s="31">
        <v>45219</v>
      </c>
      <c r="F351" s="31">
        <v>45291</v>
      </c>
      <c r="G351" t="s">
        <v>10950</v>
      </c>
    </row>
    <row r="352" spans="1:7" x14ac:dyDescent="0.25">
      <c r="A352" s="154" t="s">
        <v>5983</v>
      </c>
      <c r="B352" t="s">
        <v>284</v>
      </c>
      <c r="C352" t="s">
        <v>128</v>
      </c>
      <c r="D352" t="s">
        <v>10949</v>
      </c>
      <c r="E352" s="31">
        <v>45162</v>
      </c>
      <c r="F352" s="31">
        <v>45286</v>
      </c>
      <c r="G352" t="s">
        <v>5982</v>
      </c>
    </row>
    <row r="353" spans="1:7" x14ac:dyDescent="0.25">
      <c r="A353" s="154" t="s">
        <v>10948</v>
      </c>
      <c r="B353" t="s">
        <v>393</v>
      </c>
      <c r="C353" t="s">
        <v>159</v>
      </c>
      <c r="D353" t="s">
        <v>10947</v>
      </c>
      <c r="E353" s="31">
        <v>45224</v>
      </c>
      <c r="F353" s="31">
        <v>45322</v>
      </c>
      <c r="G353" t="s">
        <v>10946</v>
      </c>
    </row>
    <row r="354" spans="1:7" x14ac:dyDescent="0.25">
      <c r="A354" s="154" t="s">
        <v>10945</v>
      </c>
      <c r="B354" t="s">
        <v>705</v>
      </c>
      <c r="C354" t="s">
        <v>704</v>
      </c>
      <c r="D354" t="s">
        <v>10944</v>
      </c>
      <c r="E354" s="31">
        <v>45218</v>
      </c>
      <c r="F354" s="31">
        <v>45291</v>
      </c>
      <c r="G354" t="s">
        <v>10943</v>
      </c>
    </row>
    <row r="355" spans="1:7" x14ac:dyDescent="0.25">
      <c r="A355" s="154" t="s">
        <v>10942</v>
      </c>
      <c r="B355" t="s">
        <v>373</v>
      </c>
      <c r="C355" t="s">
        <v>243</v>
      </c>
      <c r="D355" t="s">
        <v>10843</v>
      </c>
      <c r="E355" s="31">
        <v>45224</v>
      </c>
      <c r="F355" s="31">
        <v>45306</v>
      </c>
      <c r="G355" t="s">
        <v>10941</v>
      </c>
    </row>
    <row r="356" spans="1:7" x14ac:dyDescent="0.25">
      <c r="A356" s="154" t="s">
        <v>6104</v>
      </c>
      <c r="B356" t="s">
        <v>505</v>
      </c>
      <c r="C356" t="s">
        <v>103</v>
      </c>
      <c r="D356" t="s">
        <v>10940</v>
      </c>
      <c r="E356" s="31">
        <v>45183</v>
      </c>
      <c r="F356" s="31">
        <v>45270</v>
      </c>
      <c r="G356" t="s">
        <v>6103</v>
      </c>
    </row>
    <row r="357" spans="1:7" x14ac:dyDescent="0.25">
      <c r="A357" s="154" t="s">
        <v>10939</v>
      </c>
      <c r="B357" t="s">
        <v>330</v>
      </c>
      <c r="C357" t="s">
        <v>329</v>
      </c>
      <c r="D357" t="s">
        <v>10938</v>
      </c>
      <c r="E357" s="31">
        <v>45211</v>
      </c>
      <c r="F357" s="31">
        <v>45301</v>
      </c>
      <c r="G357" t="s">
        <v>10937</v>
      </c>
    </row>
    <row r="358" spans="1:7" x14ac:dyDescent="0.25">
      <c r="A358" s="154" t="s">
        <v>5562</v>
      </c>
      <c r="B358" t="s">
        <v>888</v>
      </c>
      <c r="C358" t="s">
        <v>887</v>
      </c>
      <c r="D358" t="s">
        <v>10936</v>
      </c>
      <c r="E358" s="31">
        <v>45204</v>
      </c>
      <c r="F358" s="31">
        <v>45301</v>
      </c>
      <c r="G358" t="s">
        <v>5417</v>
      </c>
    </row>
    <row r="359" spans="1:7" x14ac:dyDescent="0.25">
      <c r="A359" s="154" t="s">
        <v>10935</v>
      </c>
      <c r="B359" t="s">
        <v>284</v>
      </c>
      <c r="C359" t="s">
        <v>128</v>
      </c>
      <c r="D359" t="s">
        <v>10565</v>
      </c>
      <c r="E359" s="31">
        <v>45224</v>
      </c>
      <c r="F359" s="31">
        <v>45364</v>
      </c>
      <c r="G359" t="s">
        <v>10934</v>
      </c>
    </row>
    <row r="360" spans="1:7" x14ac:dyDescent="0.25">
      <c r="A360" s="154" t="s">
        <v>5565</v>
      </c>
      <c r="B360" t="s">
        <v>888</v>
      </c>
      <c r="C360" t="s">
        <v>887</v>
      </c>
      <c r="D360" t="s">
        <v>8801</v>
      </c>
      <c r="E360" s="31">
        <v>45204</v>
      </c>
      <c r="F360" s="31">
        <v>45285</v>
      </c>
      <c r="G360" t="s">
        <v>5417</v>
      </c>
    </row>
    <row r="361" spans="1:7" x14ac:dyDescent="0.25">
      <c r="A361" s="154" t="s">
        <v>5052</v>
      </c>
      <c r="B361" t="s">
        <v>502</v>
      </c>
      <c r="C361" t="s">
        <v>501</v>
      </c>
      <c r="D361" t="s">
        <v>10933</v>
      </c>
      <c r="E361" s="31">
        <v>45195</v>
      </c>
      <c r="F361" s="31">
        <v>45291</v>
      </c>
      <c r="G361" t="s">
        <v>5051</v>
      </c>
    </row>
    <row r="362" spans="1:7" x14ac:dyDescent="0.25">
      <c r="A362" s="154" t="s">
        <v>5551</v>
      </c>
      <c r="B362" t="s">
        <v>112</v>
      </c>
      <c r="C362" t="s">
        <v>113</v>
      </c>
      <c r="D362" t="s">
        <v>10932</v>
      </c>
      <c r="E362" s="31">
        <v>45168</v>
      </c>
      <c r="F362" s="31">
        <v>45288</v>
      </c>
      <c r="G362" t="s">
        <v>5550</v>
      </c>
    </row>
    <row r="363" spans="1:7" x14ac:dyDescent="0.25">
      <c r="A363" s="154" t="s">
        <v>10931</v>
      </c>
      <c r="B363" t="s">
        <v>456</v>
      </c>
      <c r="C363" t="s">
        <v>455</v>
      </c>
      <c r="D363" t="s">
        <v>10845</v>
      </c>
      <c r="E363" s="31">
        <v>45225</v>
      </c>
      <c r="F363" s="31">
        <v>45328</v>
      </c>
      <c r="G363" t="s">
        <v>5563</v>
      </c>
    </row>
    <row r="364" spans="1:7" x14ac:dyDescent="0.25">
      <c r="A364" s="154" t="s">
        <v>5584</v>
      </c>
      <c r="B364" t="s">
        <v>330</v>
      </c>
      <c r="C364" t="s">
        <v>329</v>
      </c>
      <c r="D364" t="s">
        <v>10930</v>
      </c>
      <c r="E364" s="31">
        <v>45182</v>
      </c>
      <c r="F364" s="31">
        <v>45270</v>
      </c>
      <c r="G364" t="s">
        <v>5583</v>
      </c>
    </row>
    <row r="365" spans="1:7" x14ac:dyDescent="0.25">
      <c r="A365" s="154" t="s">
        <v>5056</v>
      </c>
      <c r="B365" t="s">
        <v>753</v>
      </c>
      <c r="C365" t="s">
        <v>902</v>
      </c>
      <c r="D365" t="s">
        <v>10929</v>
      </c>
      <c r="E365" s="31">
        <v>45195</v>
      </c>
      <c r="F365" s="31">
        <v>45270</v>
      </c>
      <c r="G365" t="s">
        <v>5053</v>
      </c>
    </row>
    <row r="366" spans="1:7" x14ac:dyDescent="0.25">
      <c r="A366" s="154" t="s">
        <v>10928</v>
      </c>
      <c r="B366" t="s">
        <v>1047</v>
      </c>
      <c r="C366" t="s">
        <v>1048</v>
      </c>
      <c r="D366" t="s">
        <v>10927</v>
      </c>
      <c r="E366" s="31">
        <v>45239</v>
      </c>
      <c r="F366" s="31">
        <v>45290</v>
      </c>
      <c r="G366" t="s">
        <v>10926</v>
      </c>
    </row>
    <row r="367" spans="1:7" x14ac:dyDescent="0.25">
      <c r="A367" s="154" t="s">
        <v>5395</v>
      </c>
      <c r="B367" t="s">
        <v>386</v>
      </c>
      <c r="C367" t="s">
        <v>282</v>
      </c>
      <c r="D367" t="s">
        <v>8493</v>
      </c>
      <c r="E367" s="31">
        <v>45198</v>
      </c>
      <c r="F367" s="31">
        <v>45291</v>
      </c>
      <c r="G367" t="s">
        <v>5394</v>
      </c>
    </row>
    <row r="368" spans="1:7" x14ac:dyDescent="0.25">
      <c r="A368" s="154" t="s">
        <v>5717</v>
      </c>
      <c r="B368" t="s">
        <v>5560</v>
      </c>
      <c r="C368" t="s">
        <v>5559</v>
      </c>
      <c r="D368" t="s">
        <v>10925</v>
      </c>
      <c r="E368" s="31">
        <v>45199</v>
      </c>
      <c r="F368" s="31">
        <v>45306</v>
      </c>
      <c r="G368" t="s">
        <v>5716</v>
      </c>
    </row>
    <row r="369" spans="1:7" x14ac:dyDescent="0.25">
      <c r="A369" s="154" t="s">
        <v>5296</v>
      </c>
      <c r="B369" t="s">
        <v>306</v>
      </c>
      <c r="C369" t="s">
        <v>115</v>
      </c>
      <c r="D369" t="s">
        <v>10831</v>
      </c>
      <c r="E369" s="31">
        <v>45197</v>
      </c>
      <c r="F369" s="31">
        <v>45316</v>
      </c>
      <c r="G369" t="s">
        <v>5295</v>
      </c>
    </row>
    <row r="370" spans="1:7" x14ac:dyDescent="0.25">
      <c r="A370" s="154" t="s">
        <v>5739</v>
      </c>
      <c r="B370" t="s">
        <v>260</v>
      </c>
      <c r="C370" t="s">
        <v>163</v>
      </c>
      <c r="D370" t="s">
        <v>10924</v>
      </c>
      <c r="E370" s="31">
        <v>45153</v>
      </c>
      <c r="F370" s="31">
        <v>45271</v>
      </c>
      <c r="G370" t="s">
        <v>5738</v>
      </c>
    </row>
    <row r="371" spans="1:7" x14ac:dyDescent="0.25">
      <c r="A371" s="154" t="s">
        <v>5391</v>
      </c>
      <c r="B371" t="s">
        <v>1167</v>
      </c>
      <c r="C371" t="s">
        <v>1168</v>
      </c>
      <c r="D371" t="s">
        <v>10922</v>
      </c>
      <c r="E371" s="31">
        <v>45198</v>
      </c>
      <c r="F371" s="31">
        <v>45291</v>
      </c>
      <c r="G371" t="s">
        <v>5390</v>
      </c>
    </row>
    <row r="372" spans="1:7" x14ac:dyDescent="0.25">
      <c r="A372" s="154" t="s">
        <v>5243</v>
      </c>
      <c r="B372" t="s">
        <v>5241</v>
      </c>
      <c r="C372" t="s">
        <v>5185</v>
      </c>
      <c r="D372" t="s">
        <v>10923</v>
      </c>
      <c r="E372" s="31">
        <v>45168</v>
      </c>
      <c r="F372" s="31">
        <v>45306</v>
      </c>
      <c r="G372" t="s">
        <v>5240</v>
      </c>
    </row>
    <row r="373" spans="1:7" x14ac:dyDescent="0.25">
      <c r="A373" s="154" t="s">
        <v>5389</v>
      </c>
      <c r="B373" t="s">
        <v>1167</v>
      </c>
      <c r="C373" t="s">
        <v>1168</v>
      </c>
      <c r="D373" t="s">
        <v>10922</v>
      </c>
      <c r="E373" s="31">
        <v>45198</v>
      </c>
      <c r="F373" s="31">
        <v>45299</v>
      </c>
      <c r="G373" t="s">
        <v>5388</v>
      </c>
    </row>
    <row r="374" spans="1:7" x14ac:dyDescent="0.25">
      <c r="A374" s="154" t="s">
        <v>5242</v>
      </c>
      <c r="B374" t="s">
        <v>5241</v>
      </c>
      <c r="C374" t="s">
        <v>5185</v>
      </c>
      <c r="D374" t="s">
        <v>10921</v>
      </c>
      <c r="E374" s="31">
        <v>45168</v>
      </c>
      <c r="F374" s="31">
        <v>45316</v>
      </c>
      <c r="G374" t="s">
        <v>5240</v>
      </c>
    </row>
    <row r="375" spans="1:7" x14ac:dyDescent="0.25">
      <c r="A375" s="154" t="s">
        <v>5262</v>
      </c>
      <c r="B375" t="s">
        <v>284</v>
      </c>
      <c r="C375" t="s">
        <v>128</v>
      </c>
      <c r="D375" t="s">
        <v>10580</v>
      </c>
      <c r="E375" s="31">
        <v>45197</v>
      </c>
      <c r="F375" s="31">
        <v>45331</v>
      </c>
      <c r="G375" t="s">
        <v>5261</v>
      </c>
    </row>
    <row r="376" spans="1:7" x14ac:dyDescent="0.25">
      <c r="A376" s="154" t="s">
        <v>5234</v>
      </c>
      <c r="B376" t="s">
        <v>265</v>
      </c>
      <c r="C376" t="s">
        <v>148</v>
      </c>
      <c r="D376" t="s">
        <v>10920</v>
      </c>
      <c r="E376" s="31">
        <v>45168</v>
      </c>
      <c r="F376" s="31">
        <v>45275</v>
      </c>
      <c r="G376" t="s">
        <v>5233</v>
      </c>
    </row>
    <row r="377" spans="1:7" x14ac:dyDescent="0.25">
      <c r="A377" s="154" t="s">
        <v>10919</v>
      </c>
      <c r="B377" t="s">
        <v>786</v>
      </c>
      <c r="C377" t="s">
        <v>785</v>
      </c>
      <c r="D377" t="s">
        <v>10918</v>
      </c>
      <c r="E377" s="31">
        <v>45260</v>
      </c>
      <c r="F377" s="31">
        <v>45387</v>
      </c>
      <c r="G377" t="s">
        <v>10917</v>
      </c>
    </row>
    <row r="378" spans="1:7" x14ac:dyDescent="0.25">
      <c r="A378" s="154" t="s">
        <v>10916</v>
      </c>
      <c r="B378" t="s">
        <v>461</v>
      </c>
      <c r="C378" t="s">
        <v>161</v>
      </c>
      <c r="D378" t="s">
        <v>8694</v>
      </c>
      <c r="E378" s="31">
        <v>45219</v>
      </c>
      <c r="F378" s="31">
        <v>45321</v>
      </c>
      <c r="G378" t="s">
        <v>10372</v>
      </c>
    </row>
    <row r="379" spans="1:7" x14ac:dyDescent="0.25">
      <c r="A379" s="154" t="s">
        <v>10915</v>
      </c>
      <c r="B379" t="s">
        <v>309</v>
      </c>
      <c r="C379" t="s">
        <v>267</v>
      </c>
      <c r="D379" t="s">
        <v>10914</v>
      </c>
      <c r="E379" s="31">
        <v>45225</v>
      </c>
      <c r="F379" s="31">
        <v>45322</v>
      </c>
      <c r="G379" t="s">
        <v>10913</v>
      </c>
    </row>
    <row r="380" spans="1:7" x14ac:dyDescent="0.25">
      <c r="A380" s="154" t="s">
        <v>5958</v>
      </c>
      <c r="B380" t="s">
        <v>284</v>
      </c>
      <c r="C380" t="s">
        <v>128</v>
      </c>
      <c r="D380" t="s">
        <v>10577</v>
      </c>
      <c r="E380" s="31">
        <v>45162</v>
      </c>
      <c r="F380" s="31">
        <v>45305</v>
      </c>
      <c r="G380" t="s">
        <v>5957</v>
      </c>
    </row>
    <row r="381" spans="1:7" x14ac:dyDescent="0.25">
      <c r="A381" s="154" t="s">
        <v>5064</v>
      </c>
      <c r="B381" t="s">
        <v>306</v>
      </c>
      <c r="C381" t="s">
        <v>115</v>
      </c>
      <c r="D381" t="s">
        <v>10831</v>
      </c>
      <c r="E381" s="31">
        <v>45197</v>
      </c>
      <c r="F381" s="31">
        <v>45291</v>
      </c>
      <c r="G381" t="s">
        <v>5063</v>
      </c>
    </row>
    <row r="382" spans="1:7" x14ac:dyDescent="0.25">
      <c r="A382" s="154" t="s">
        <v>10912</v>
      </c>
      <c r="B382" t="s">
        <v>10246</v>
      </c>
      <c r="C382" t="s">
        <v>5208</v>
      </c>
      <c r="D382" t="s">
        <v>8394</v>
      </c>
      <c r="E382" s="31">
        <v>45223</v>
      </c>
      <c r="F382" s="31">
        <v>45287</v>
      </c>
      <c r="G382" t="s">
        <v>10244</v>
      </c>
    </row>
    <row r="383" spans="1:7" x14ac:dyDescent="0.25">
      <c r="A383" s="154" t="s">
        <v>5206</v>
      </c>
      <c r="B383" t="s">
        <v>284</v>
      </c>
      <c r="C383" t="s">
        <v>128</v>
      </c>
      <c r="D383" t="s">
        <v>9790</v>
      </c>
      <c r="E383" s="31">
        <v>45197</v>
      </c>
      <c r="F383" s="31">
        <v>45332</v>
      </c>
      <c r="G383" t="s">
        <v>5205</v>
      </c>
    </row>
    <row r="384" spans="1:7" x14ac:dyDescent="0.25">
      <c r="A384" s="154" t="s">
        <v>6169</v>
      </c>
      <c r="B384" t="s">
        <v>386</v>
      </c>
      <c r="C384" t="s">
        <v>282</v>
      </c>
      <c r="D384" t="s">
        <v>10911</v>
      </c>
      <c r="E384" s="31">
        <v>45166</v>
      </c>
      <c r="F384" s="31">
        <v>45265</v>
      </c>
      <c r="G384" t="s">
        <v>6168</v>
      </c>
    </row>
    <row r="385" spans="1:7" x14ac:dyDescent="0.25">
      <c r="A385" s="154" t="s">
        <v>10910</v>
      </c>
      <c r="B385" t="s">
        <v>112</v>
      </c>
      <c r="C385" t="s">
        <v>113</v>
      </c>
      <c r="D385" t="s">
        <v>10906</v>
      </c>
      <c r="E385" s="31">
        <v>45230</v>
      </c>
      <c r="F385" s="31">
        <v>45354</v>
      </c>
      <c r="G385" t="s">
        <v>5398</v>
      </c>
    </row>
    <row r="386" spans="1:7" x14ac:dyDescent="0.25">
      <c r="A386" s="154" t="s">
        <v>5588</v>
      </c>
      <c r="B386" t="s">
        <v>330</v>
      </c>
      <c r="C386" t="s">
        <v>329</v>
      </c>
      <c r="D386" t="s">
        <v>8396</v>
      </c>
      <c r="E386" s="31">
        <v>45182</v>
      </c>
      <c r="F386" s="31">
        <v>45280</v>
      </c>
      <c r="G386" t="s">
        <v>5587</v>
      </c>
    </row>
    <row r="387" spans="1:7" x14ac:dyDescent="0.25">
      <c r="A387" s="154" t="s">
        <v>5195</v>
      </c>
      <c r="B387" t="s">
        <v>284</v>
      </c>
      <c r="C387" t="s">
        <v>128</v>
      </c>
      <c r="D387" t="s">
        <v>10545</v>
      </c>
      <c r="E387" s="31">
        <v>45197</v>
      </c>
      <c r="F387" s="31">
        <v>45312</v>
      </c>
      <c r="G387" t="s">
        <v>5194</v>
      </c>
    </row>
    <row r="388" spans="1:7" x14ac:dyDescent="0.25">
      <c r="A388" s="154" t="s">
        <v>5998</v>
      </c>
      <c r="B388" t="s">
        <v>284</v>
      </c>
      <c r="C388" t="s">
        <v>128</v>
      </c>
      <c r="D388" t="s">
        <v>10551</v>
      </c>
      <c r="E388" s="31">
        <v>45162</v>
      </c>
      <c r="F388" s="31">
        <v>45284</v>
      </c>
      <c r="G388" t="s">
        <v>5997</v>
      </c>
    </row>
    <row r="389" spans="1:7" x14ac:dyDescent="0.25">
      <c r="A389" s="154" t="s">
        <v>10909</v>
      </c>
      <c r="B389" t="s">
        <v>112</v>
      </c>
      <c r="C389" t="s">
        <v>113</v>
      </c>
      <c r="D389" t="s">
        <v>10906</v>
      </c>
      <c r="E389" s="31">
        <v>45230</v>
      </c>
      <c r="F389" s="31">
        <v>45346</v>
      </c>
      <c r="G389" t="s">
        <v>5398</v>
      </c>
    </row>
    <row r="390" spans="1:7" x14ac:dyDescent="0.25">
      <c r="A390" s="154" t="s">
        <v>5592</v>
      </c>
      <c r="B390" t="s">
        <v>522</v>
      </c>
      <c r="C390" t="s">
        <v>521</v>
      </c>
      <c r="D390" t="s">
        <v>10908</v>
      </c>
      <c r="E390" s="31">
        <v>45169</v>
      </c>
      <c r="F390" s="31">
        <v>45265</v>
      </c>
      <c r="G390" t="s">
        <v>5591</v>
      </c>
    </row>
    <row r="391" spans="1:7" x14ac:dyDescent="0.25">
      <c r="A391" s="154" t="s">
        <v>10907</v>
      </c>
      <c r="B391" t="s">
        <v>112</v>
      </c>
      <c r="C391" t="s">
        <v>113</v>
      </c>
      <c r="D391" t="s">
        <v>10906</v>
      </c>
      <c r="E391" s="31">
        <v>45230</v>
      </c>
      <c r="F391" s="31">
        <v>45328</v>
      </c>
      <c r="G391" t="s">
        <v>5398</v>
      </c>
    </row>
    <row r="392" spans="1:7" x14ac:dyDescent="0.25">
      <c r="A392" s="154" t="s">
        <v>10905</v>
      </c>
      <c r="B392" t="s">
        <v>372</v>
      </c>
      <c r="C392" t="s">
        <v>242</v>
      </c>
      <c r="D392" t="s">
        <v>10904</v>
      </c>
      <c r="E392" s="31">
        <v>45219</v>
      </c>
      <c r="F392" s="31">
        <v>45301</v>
      </c>
      <c r="G392" t="s">
        <v>5845</v>
      </c>
    </row>
    <row r="393" spans="1:7" x14ac:dyDescent="0.25">
      <c r="A393" s="154" t="s">
        <v>8290</v>
      </c>
      <c r="B393" t="s">
        <v>8289</v>
      </c>
      <c r="D393" t="s">
        <v>8288</v>
      </c>
      <c r="E393" t="s">
        <v>8287</v>
      </c>
      <c r="F393" t="s">
        <v>8286</v>
      </c>
      <c r="G393" t="s">
        <v>8285</v>
      </c>
    </row>
    <row r="394" spans="1:7" x14ac:dyDescent="0.25">
      <c r="A394" s="154" t="s">
        <v>8284</v>
      </c>
      <c r="B394">
        <v>8</v>
      </c>
      <c r="D394" t="s">
        <v>58</v>
      </c>
      <c r="E394" t="s">
        <v>8283</v>
      </c>
      <c r="G394" t="s">
        <v>10801</v>
      </c>
    </row>
    <row r="396" spans="1:7" x14ac:dyDescent="0.25">
      <c r="A396" s="154" t="s">
        <v>2940</v>
      </c>
      <c r="B396" t="s">
        <v>94</v>
      </c>
      <c r="C396" t="s">
        <v>95</v>
      </c>
      <c r="D396" t="s">
        <v>597</v>
      </c>
      <c r="E396" t="s">
        <v>6</v>
      </c>
      <c r="F396" t="s">
        <v>2939</v>
      </c>
      <c r="G396" t="s">
        <v>2938</v>
      </c>
    </row>
    <row r="397" spans="1:7" x14ac:dyDescent="0.25">
      <c r="A397" s="154" t="s">
        <v>8368</v>
      </c>
      <c r="B397" t="s">
        <v>8368</v>
      </c>
      <c r="C397" t="s">
        <v>8370</v>
      </c>
      <c r="D397" t="s">
        <v>8369</v>
      </c>
      <c r="E397" t="s">
        <v>8368</v>
      </c>
      <c r="F397" t="s">
        <v>8367</v>
      </c>
      <c r="G397" t="s">
        <v>8366</v>
      </c>
    </row>
    <row r="398" spans="1:7" x14ac:dyDescent="0.25">
      <c r="A398" s="154" t="s">
        <v>10903</v>
      </c>
      <c r="B398" t="s">
        <v>806</v>
      </c>
      <c r="C398" t="s">
        <v>805</v>
      </c>
      <c r="D398" t="s">
        <v>10902</v>
      </c>
      <c r="E398" s="31">
        <v>45230</v>
      </c>
      <c r="F398" s="31">
        <v>45302</v>
      </c>
      <c r="G398" t="s">
        <v>10774</v>
      </c>
    </row>
    <row r="399" spans="1:7" x14ac:dyDescent="0.25">
      <c r="A399" s="154" t="s">
        <v>6004</v>
      </c>
      <c r="B399" t="s">
        <v>542</v>
      </c>
      <c r="C399" t="s">
        <v>200</v>
      </c>
      <c r="D399" t="s">
        <v>10901</v>
      </c>
      <c r="E399" s="31">
        <v>45204</v>
      </c>
      <c r="F399" s="31">
        <v>45301</v>
      </c>
      <c r="G399" t="s">
        <v>5073</v>
      </c>
    </row>
    <row r="400" spans="1:7" x14ac:dyDescent="0.25">
      <c r="A400" s="154" t="s">
        <v>10900</v>
      </c>
      <c r="B400" t="s">
        <v>789</v>
      </c>
      <c r="C400" t="s">
        <v>788</v>
      </c>
      <c r="D400" t="s">
        <v>10899</v>
      </c>
      <c r="E400" s="31">
        <v>45210</v>
      </c>
      <c r="F400" s="31">
        <v>45291</v>
      </c>
      <c r="G400" t="s">
        <v>5440</v>
      </c>
    </row>
    <row r="401" spans="1:7" x14ac:dyDescent="0.25">
      <c r="A401" s="154" t="s">
        <v>10898</v>
      </c>
      <c r="B401" t="s">
        <v>636</v>
      </c>
      <c r="C401" t="s">
        <v>635</v>
      </c>
      <c r="D401" t="s">
        <v>10897</v>
      </c>
      <c r="E401" s="31">
        <v>45208</v>
      </c>
      <c r="F401" s="31">
        <v>45291</v>
      </c>
      <c r="G401" t="s">
        <v>10896</v>
      </c>
    </row>
    <row r="402" spans="1:7" x14ac:dyDescent="0.25">
      <c r="A402" s="154" t="s">
        <v>10895</v>
      </c>
      <c r="B402" t="s">
        <v>1128</v>
      </c>
      <c r="C402" t="s">
        <v>450</v>
      </c>
      <c r="D402" t="s">
        <v>10894</v>
      </c>
      <c r="E402" s="31">
        <v>45222</v>
      </c>
      <c r="F402" s="31">
        <v>45291</v>
      </c>
      <c r="G402" t="s">
        <v>10893</v>
      </c>
    </row>
    <row r="403" spans="1:7" x14ac:dyDescent="0.25">
      <c r="A403" s="154" t="s">
        <v>5422</v>
      </c>
      <c r="B403" t="s">
        <v>1026</v>
      </c>
      <c r="C403" t="s">
        <v>1027</v>
      </c>
      <c r="D403" t="s">
        <v>10892</v>
      </c>
      <c r="E403" s="31">
        <v>45204</v>
      </c>
      <c r="F403" s="31">
        <v>45275</v>
      </c>
      <c r="G403" t="s">
        <v>5421</v>
      </c>
    </row>
    <row r="404" spans="1:7" x14ac:dyDescent="0.25">
      <c r="A404" s="154" t="s">
        <v>5308</v>
      </c>
      <c r="B404" t="s">
        <v>1151</v>
      </c>
      <c r="C404" t="s">
        <v>1152</v>
      </c>
      <c r="D404" t="s">
        <v>10891</v>
      </c>
      <c r="E404" s="31">
        <v>45198</v>
      </c>
      <c r="F404" s="31">
        <v>45291</v>
      </c>
      <c r="G404" t="s">
        <v>5307</v>
      </c>
    </row>
    <row r="405" spans="1:7" x14ac:dyDescent="0.25">
      <c r="A405" s="154" t="s">
        <v>5994</v>
      </c>
      <c r="B405" t="s">
        <v>284</v>
      </c>
      <c r="C405" t="s">
        <v>128</v>
      </c>
      <c r="D405" t="s">
        <v>10548</v>
      </c>
      <c r="E405" s="31">
        <v>45162</v>
      </c>
      <c r="F405" s="31">
        <v>45283</v>
      </c>
      <c r="G405" t="s">
        <v>5993</v>
      </c>
    </row>
    <row r="406" spans="1:7" x14ac:dyDescent="0.25">
      <c r="A406" s="154" t="s">
        <v>10890</v>
      </c>
      <c r="B406" t="s">
        <v>330</v>
      </c>
      <c r="C406" t="s">
        <v>329</v>
      </c>
      <c r="D406" t="s">
        <v>8392</v>
      </c>
      <c r="E406" s="31">
        <v>45211</v>
      </c>
      <c r="F406" s="31">
        <v>45311</v>
      </c>
      <c r="G406" t="s">
        <v>10889</v>
      </c>
    </row>
    <row r="407" spans="1:7" x14ac:dyDescent="0.25">
      <c r="A407" s="154" t="s">
        <v>5288</v>
      </c>
      <c r="B407" t="s">
        <v>318</v>
      </c>
      <c r="C407" t="s">
        <v>144</v>
      </c>
      <c r="D407" t="s">
        <v>8406</v>
      </c>
      <c r="E407" s="31">
        <v>45187</v>
      </c>
      <c r="F407" s="31">
        <v>45291</v>
      </c>
      <c r="G407" t="s">
        <v>5287</v>
      </c>
    </row>
    <row r="408" spans="1:7" x14ac:dyDescent="0.25">
      <c r="A408" s="154" t="s">
        <v>5320</v>
      </c>
      <c r="B408" t="s">
        <v>373</v>
      </c>
      <c r="C408" t="s">
        <v>243</v>
      </c>
      <c r="D408" t="s">
        <v>8324</v>
      </c>
      <c r="E408" s="31">
        <v>45198</v>
      </c>
      <c r="F408" s="31">
        <v>45265</v>
      </c>
      <c r="G408" t="s">
        <v>5319</v>
      </c>
    </row>
    <row r="409" spans="1:7" x14ac:dyDescent="0.25">
      <c r="A409" s="154" t="s">
        <v>5990</v>
      </c>
      <c r="B409" t="s">
        <v>284</v>
      </c>
      <c r="C409" t="s">
        <v>128</v>
      </c>
      <c r="D409" t="s">
        <v>10545</v>
      </c>
      <c r="E409" s="31">
        <v>45162</v>
      </c>
      <c r="F409" s="31">
        <v>45282</v>
      </c>
      <c r="G409" t="s">
        <v>5989</v>
      </c>
    </row>
    <row r="410" spans="1:7" x14ac:dyDescent="0.25">
      <c r="A410" s="154" t="s">
        <v>10888</v>
      </c>
      <c r="B410" t="s">
        <v>5560</v>
      </c>
      <c r="C410" t="s">
        <v>5559</v>
      </c>
      <c r="D410" t="s">
        <v>10887</v>
      </c>
      <c r="E410" s="31">
        <v>45260</v>
      </c>
      <c r="F410" s="31">
        <v>45397</v>
      </c>
      <c r="G410" t="s">
        <v>10886</v>
      </c>
    </row>
    <row r="411" spans="1:7" x14ac:dyDescent="0.25">
      <c r="A411" s="154" t="s">
        <v>5318</v>
      </c>
      <c r="B411" t="s">
        <v>5024</v>
      </c>
      <c r="C411" t="s">
        <v>5023</v>
      </c>
      <c r="D411" t="s">
        <v>8798</v>
      </c>
      <c r="E411" s="31">
        <v>45201</v>
      </c>
      <c r="F411" s="31">
        <v>45267</v>
      </c>
      <c r="G411" t="s">
        <v>5022</v>
      </c>
    </row>
    <row r="412" spans="1:7" x14ac:dyDescent="0.25">
      <c r="A412" s="154" t="s">
        <v>10885</v>
      </c>
      <c r="B412" t="s">
        <v>598</v>
      </c>
      <c r="C412" t="s">
        <v>599</v>
      </c>
      <c r="D412" t="s">
        <v>10884</v>
      </c>
      <c r="E412" s="31">
        <v>45223</v>
      </c>
      <c r="F412" s="31">
        <v>45332</v>
      </c>
      <c r="G412" t="s">
        <v>10883</v>
      </c>
    </row>
    <row r="413" spans="1:7" x14ac:dyDescent="0.25">
      <c r="A413" s="154" t="s">
        <v>10882</v>
      </c>
      <c r="B413" t="s">
        <v>1010</v>
      </c>
      <c r="C413" t="s">
        <v>1011</v>
      </c>
      <c r="D413" t="s">
        <v>10881</v>
      </c>
      <c r="E413" s="31">
        <v>45258</v>
      </c>
      <c r="F413" s="31">
        <v>45301</v>
      </c>
      <c r="G413" t="s">
        <v>10880</v>
      </c>
    </row>
    <row r="414" spans="1:7" x14ac:dyDescent="0.25">
      <c r="A414" s="154" t="s">
        <v>10879</v>
      </c>
      <c r="B414" t="s">
        <v>318</v>
      </c>
      <c r="C414" t="s">
        <v>144</v>
      </c>
      <c r="D414" t="s">
        <v>10878</v>
      </c>
      <c r="E414" s="31">
        <v>45223</v>
      </c>
      <c r="F414" s="31">
        <v>45332</v>
      </c>
      <c r="G414" t="s">
        <v>10877</v>
      </c>
    </row>
    <row r="415" spans="1:7" x14ac:dyDescent="0.25">
      <c r="A415" s="154" t="s">
        <v>10876</v>
      </c>
      <c r="B415" t="s">
        <v>5157</v>
      </c>
      <c r="C415" t="s">
        <v>5156</v>
      </c>
      <c r="D415" t="s">
        <v>8392</v>
      </c>
      <c r="E415" s="31">
        <v>45227</v>
      </c>
      <c r="F415" s="31">
        <v>45270</v>
      </c>
      <c r="G415" t="s">
        <v>10875</v>
      </c>
    </row>
    <row r="416" spans="1:7" x14ac:dyDescent="0.25">
      <c r="A416" s="154" t="s">
        <v>10874</v>
      </c>
      <c r="B416" t="s">
        <v>5109</v>
      </c>
      <c r="C416" t="s">
        <v>5108</v>
      </c>
      <c r="D416" t="s">
        <v>10868</v>
      </c>
      <c r="E416" s="31">
        <v>45223</v>
      </c>
      <c r="F416" s="31">
        <v>45275</v>
      </c>
      <c r="G416" t="s">
        <v>10873</v>
      </c>
    </row>
    <row r="417" spans="1:7" x14ac:dyDescent="0.25">
      <c r="A417" s="154" t="s">
        <v>10872</v>
      </c>
      <c r="B417" t="s">
        <v>1112</v>
      </c>
      <c r="C417" t="s">
        <v>528</v>
      </c>
      <c r="D417" t="s">
        <v>10871</v>
      </c>
      <c r="E417" s="31">
        <v>45230</v>
      </c>
      <c r="F417" s="31">
        <v>45306</v>
      </c>
      <c r="G417" t="s">
        <v>10870</v>
      </c>
    </row>
    <row r="418" spans="1:7" x14ac:dyDescent="0.25">
      <c r="A418" s="154" t="s">
        <v>10869</v>
      </c>
      <c r="B418" t="s">
        <v>5109</v>
      </c>
      <c r="C418" t="s">
        <v>5108</v>
      </c>
      <c r="D418" t="s">
        <v>10868</v>
      </c>
      <c r="E418" s="31">
        <v>45223</v>
      </c>
      <c r="F418" s="31">
        <v>45267</v>
      </c>
      <c r="G418" t="s">
        <v>10867</v>
      </c>
    </row>
    <row r="419" spans="1:7" x14ac:dyDescent="0.25">
      <c r="A419" s="154" t="s">
        <v>10866</v>
      </c>
      <c r="B419" t="s">
        <v>570</v>
      </c>
      <c r="C419" t="s">
        <v>569</v>
      </c>
      <c r="D419" t="s">
        <v>10848</v>
      </c>
      <c r="E419" s="31">
        <v>45230</v>
      </c>
      <c r="F419" s="31">
        <v>45294</v>
      </c>
      <c r="G419" t="s">
        <v>10865</v>
      </c>
    </row>
    <row r="420" spans="1:7" x14ac:dyDescent="0.25">
      <c r="A420" s="154" t="s">
        <v>10864</v>
      </c>
      <c r="B420" t="s">
        <v>532</v>
      </c>
      <c r="C420" t="s">
        <v>160</v>
      </c>
      <c r="D420" t="s">
        <v>10863</v>
      </c>
      <c r="E420" s="31">
        <v>45223</v>
      </c>
      <c r="F420" s="31">
        <v>45366</v>
      </c>
      <c r="G420" t="s">
        <v>10862</v>
      </c>
    </row>
    <row r="421" spans="1:7" x14ac:dyDescent="0.25">
      <c r="A421" s="154" t="s">
        <v>10861</v>
      </c>
      <c r="B421" t="s">
        <v>532</v>
      </c>
      <c r="C421" t="s">
        <v>160</v>
      </c>
      <c r="D421" t="s">
        <v>10860</v>
      </c>
      <c r="E421" s="31">
        <v>45223</v>
      </c>
      <c r="F421" s="31">
        <v>45397</v>
      </c>
      <c r="G421" t="s">
        <v>10859</v>
      </c>
    </row>
    <row r="422" spans="1:7" x14ac:dyDescent="0.25">
      <c r="A422" s="154" t="s">
        <v>5197</v>
      </c>
      <c r="B422" t="s">
        <v>284</v>
      </c>
      <c r="C422" t="s">
        <v>128</v>
      </c>
      <c r="D422" t="s">
        <v>10548</v>
      </c>
      <c r="E422" s="31">
        <v>45197</v>
      </c>
      <c r="F422" s="31">
        <v>45313</v>
      </c>
      <c r="G422" t="s">
        <v>5196</v>
      </c>
    </row>
    <row r="423" spans="1:7" x14ac:dyDescent="0.25">
      <c r="A423" s="154" t="s">
        <v>5266</v>
      </c>
      <c r="B423" t="s">
        <v>284</v>
      </c>
      <c r="C423" t="s">
        <v>128</v>
      </c>
      <c r="D423" t="s">
        <v>10858</v>
      </c>
      <c r="E423" s="31">
        <v>45197</v>
      </c>
      <c r="F423" s="31">
        <v>45336</v>
      </c>
      <c r="G423" t="s">
        <v>5265</v>
      </c>
    </row>
    <row r="424" spans="1:7" x14ac:dyDescent="0.25">
      <c r="A424" s="154" t="s">
        <v>10857</v>
      </c>
      <c r="B424" t="s">
        <v>367</v>
      </c>
      <c r="C424" t="s">
        <v>366</v>
      </c>
      <c r="D424" t="s">
        <v>10856</v>
      </c>
      <c r="E424" s="31">
        <v>45224</v>
      </c>
      <c r="F424" s="31">
        <v>45278</v>
      </c>
      <c r="G424" t="s">
        <v>10855</v>
      </c>
    </row>
    <row r="425" spans="1:7" x14ac:dyDescent="0.25">
      <c r="A425" s="154" t="s">
        <v>10854</v>
      </c>
      <c r="B425" t="s">
        <v>367</v>
      </c>
      <c r="C425" t="s">
        <v>366</v>
      </c>
      <c r="D425" t="s">
        <v>10853</v>
      </c>
      <c r="E425" s="31">
        <v>45224</v>
      </c>
      <c r="F425" s="31">
        <v>45272</v>
      </c>
      <c r="G425" t="s">
        <v>10852</v>
      </c>
    </row>
    <row r="426" spans="1:7" x14ac:dyDescent="0.25">
      <c r="A426" s="154" t="s">
        <v>10851</v>
      </c>
      <c r="B426" t="s">
        <v>5507</v>
      </c>
      <c r="C426" t="s">
        <v>701</v>
      </c>
      <c r="D426" t="s">
        <v>10850</v>
      </c>
      <c r="E426" s="31">
        <v>45246</v>
      </c>
      <c r="F426" s="31">
        <v>45321</v>
      </c>
      <c r="G426" t="s">
        <v>5506</v>
      </c>
    </row>
    <row r="427" spans="1:7" x14ac:dyDescent="0.25">
      <c r="A427" s="154" t="s">
        <v>10849</v>
      </c>
      <c r="B427" t="s">
        <v>570</v>
      </c>
      <c r="C427" t="s">
        <v>569</v>
      </c>
      <c r="D427" t="s">
        <v>10848</v>
      </c>
      <c r="E427" s="31">
        <v>45230</v>
      </c>
      <c r="F427" s="31">
        <v>45273</v>
      </c>
      <c r="G427" t="s">
        <v>10847</v>
      </c>
    </row>
    <row r="428" spans="1:7" x14ac:dyDescent="0.25">
      <c r="A428" s="154" t="s">
        <v>10846</v>
      </c>
      <c r="B428" t="s">
        <v>456</v>
      </c>
      <c r="C428" t="s">
        <v>455</v>
      </c>
      <c r="D428" t="s">
        <v>10845</v>
      </c>
      <c r="E428" s="31">
        <v>45225</v>
      </c>
      <c r="F428" s="31">
        <v>45332</v>
      </c>
      <c r="G428" t="s">
        <v>5563</v>
      </c>
    </row>
    <row r="429" spans="1:7" x14ac:dyDescent="0.25">
      <c r="A429" s="154" t="s">
        <v>10844</v>
      </c>
      <c r="B429" t="s">
        <v>373</v>
      </c>
      <c r="C429" t="s">
        <v>243</v>
      </c>
      <c r="D429" t="s">
        <v>10843</v>
      </c>
      <c r="E429" s="31">
        <v>45224</v>
      </c>
      <c r="F429" s="31">
        <v>45300</v>
      </c>
      <c r="G429" t="s">
        <v>10842</v>
      </c>
    </row>
    <row r="430" spans="1:7" x14ac:dyDescent="0.25">
      <c r="A430" s="154" t="s">
        <v>10841</v>
      </c>
      <c r="B430" t="s">
        <v>387</v>
      </c>
      <c r="C430" t="s">
        <v>145</v>
      </c>
      <c r="D430" t="s">
        <v>10840</v>
      </c>
      <c r="E430" s="31">
        <v>45224</v>
      </c>
      <c r="F430" s="31">
        <v>45337</v>
      </c>
      <c r="G430" t="s">
        <v>5083</v>
      </c>
    </row>
    <row r="431" spans="1:7" x14ac:dyDescent="0.25">
      <c r="A431" s="154" t="s">
        <v>5154</v>
      </c>
      <c r="B431" t="s">
        <v>786</v>
      </c>
      <c r="C431" t="s">
        <v>785</v>
      </c>
      <c r="D431" t="s">
        <v>10839</v>
      </c>
      <c r="E431" s="31">
        <v>45197</v>
      </c>
      <c r="F431" s="31">
        <v>45327</v>
      </c>
      <c r="G431" t="s">
        <v>5153</v>
      </c>
    </row>
    <row r="432" spans="1:7" x14ac:dyDescent="0.25">
      <c r="A432" s="154" t="s">
        <v>5161</v>
      </c>
      <c r="B432" t="s">
        <v>1163</v>
      </c>
      <c r="C432" t="s">
        <v>1164</v>
      </c>
      <c r="D432" t="s">
        <v>10838</v>
      </c>
      <c r="E432" s="31">
        <v>45197</v>
      </c>
      <c r="F432" s="31">
        <v>45291</v>
      </c>
      <c r="G432" t="s">
        <v>5160</v>
      </c>
    </row>
    <row r="433" spans="1:7" x14ac:dyDescent="0.25">
      <c r="A433" s="154" t="s">
        <v>10837</v>
      </c>
      <c r="B433" t="s">
        <v>660</v>
      </c>
      <c r="C433" t="s">
        <v>582</v>
      </c>
      <c r="D433" t="s">
        <v>10836</v>
      </c>
      <c r="E433" s="31">
        <v>45222</v>
      </c>
      <c r="F433" s="31">
        <v>45301</v>
      </c>
      <c r="G433" t="s">
        <v>10835</v>
      </c>
    </row>
    <row r="434" spans="1:7" x14ac:dyDescent="0.25">
      <c r="A434" s="154" t="s">
        <v>10834</v>
      </c>
      <c r="B434" t="s">
        <v>328</v>
      </c>
      <c r="C434" t="s">
        <v>147</v>
      </c>
      <c r="D434" t="s">
        <v>10833</v>
      </c>
      <c r="E434" s="31">
        <v>45222</v>
      </c>
      <c r="F434" s="31">
        <v>45290</v>
      </c>
      <c r="G434" t="s">
        <v>10832</v>
      </c>
    </row>
    <row r="435" spans="1:7" x14ac:dyDescent="0.25">
      <c r="A435" s="154" t="s">
        <v>5212</v>
      </c>
      <c r="B435" t="s">
        <v>284</v>
      </c>
      <c r="C435" t="s">
        <v>128</v>
      </c>
      <c r="D435" t="s">
        <v>10554</v>
      </c>
      <c r="E435" s="31">
        <v>45197</v>
      </c>
      <c r="F435" s="31">
        <v>45315</v>
      </c>
      <c r="G435" t="s">
        <v>5211</v>
      </c>
    </row>
    <row r="436" spans="1:7" x14ac:dyDescent="0.25">
      <c r="A436" s="154" t="s">
        <v>5294</v>
      </c>
      <c r="B436" t="s">
        <v>306</v>
      </c>
      <c r="C436" t="s">
        <v>115</v>
      </c>
      <c r="D436" t="s">
        <v>10831</v>
      </c>
      <c r="E436" s="31">
        <v>45197</v>
      </c>
      <c r="F436" s="31">
        <v>45311</v>
      </c>
      <c r="G436" t="s">
        <v>5293</v>
      </c>
    </row>
    <row r="437" spans="1:7" x14ac:dyDescent="0.25">
      <c r="A437" s="154" t="s">
        <v>10830</v>
      </c>
      <c r="B437" t="s">
        <v>307</v>
      </c>
      <c r="C437" t="s">
        <v>141</v>
      </c>
      <c r="D437" t="s">
        <v>10829</v>
      </c>
      <c r="E437" s="31">
        <v>45224</v>
      </c>
      <c r="F437" s="31">
        <v>45296</v>
      </c>
      <c r="G437" t="s">
        <v>10828</v>
      </c>
    </row>
    <row r="438" spans="1:7" x14ac:dyDescent="0.25">
      <c r="A438" s="154" t="s">
        <v>10827</v>
      </c>
      <c r="B438" t="s">
        <v>386</v>
      </c>
      <c r="C438" t="s">
        <v>282</v>
      </c>
      <c r="D438" t="s">
        <v>10826</v>
      </c>
      <c r="E438" s="31">
        <v>45222</v>
      </c>
      <c r="F438" s="31">
        <v>45327</v>
      </c>
      <c r="G438" t="s">
        <v>10825</v>
      </c>
    </row>
    <row r="439" spans="1:7" x14ac:dyDescent="0.25">
      <c r="A439" s="154" t="s">
        <v>5264</v>
      </c>
      <c r="B439" t="s">
        <v>284</v>
      </c>
      <c r="C439" t="s">
        <v>128</v>
      </c>
      <c r="D439" t="s">
        <v>10824</v>
      </c>
      <c r="E439" s="31">
        <v>45197</v>
      </c>
      <c r="F439" s="31">
        <v>45335</v>
      </c>
      <c r="G439" t="s">
        <v>5263</v>
      </c>
    </row>
    <row r="440" spans="1:7" x14ac:dyDescent="0.25">
      <c r="A440" s="154" t="s">
        <v>10823</v>
      </c>
      <c r="B440" t="s">
        <v>1010</v>
      </c>
      <c r="C440" t="s">
        <v>1011</v>
      </c>
      <c r="D440" t="s">
        <v>10822</v>
      </c>
      <c r="E440" s="31">
        <v>45225</v>
      </c>
      <c r="F440" s="31">
        <v>45280</v>
      </c>
      <c r="G440" t="s">
        <v>10821</v>
      </c>
    </row>
    <row r="441" spans="1:7" x14ac:dyDescent="0.25">
      <c r="A441" s="154" t="s">
        <v>10820</v>
      </c>
      <c r="B441" t="s">
        <v>306</v>
      </c>
      <c r="C441" t="s">
        <v>115</v>
      </c>
      <c r="D441" t="s">
        <v>10185</v>
      </c>
      <c r="E441" s="31">
        <v>45259</v>
      </c>
      <c r="F441" s="31">
        <v>45376</v>
      </c>
      <c r="G441" t="s">
        <v>10819</v>
      </c>
    </row>
    <row r="442" spans="1:7" x14ac:dyDescent="0.25">
      <c r="A442" s="154" t="s">
        <v>10818</v>
      </c>
      <c r="B442" t="s">
        <v>642</v>
      </c>
      <c r="C442" t="s">
        <v>641</v>
      </c>
      <c r="D442" t="s">
        <v>10817</v>
      </c>
      <c r="E442" s="31">
        <v>45226</v>
      </c>
      <c r="F442" s="31">
        <v>45322</v>
      </c>
      <c r="G442" t="s">
        <v>5051</v>
      </c>
    </row>
    <row r="443" spans="1:7" x14ac:dyDescent="0.25">
      <c r="A443" s="154" t="s">
        <v>10816</v>
      </c>
      <c r="B443" t="s">
        <v>241</v>
      </c>
      <c r="C443" t="s">
        <v>129</v>
      </c>
      <c r="D443" t="s">
        <v>10815</v>
      </c>
      <c r="E443" s="31">
        <v>45226</v>
      </c>
      <c r="F443" s="31">
        <v>45291</v>
      </c>
      <c r="G443" t="s">
        <v>10814</v>
      </c>
    </row>
    <row r="444" spans="1:7" x14ac:dyDescent="0.25">
      <c r="A444" s="154" t="s">
        <v>10813</v>
      </c>
      <c r="B444" t="s">
        <v>502</v>
      </c>
      <c r="C444" t="s">
        <v>501</v>
      </c>
      <c r="D444" t="s">
        <v>10812</v>
      </c>
      <c r="E444" s="31">
        <v>45226</v>
      </c>
      <c r="F444" s="31">
        <v>45322</v>
      </c>
      <c r="G444" t="s">
        <v>10811</v>
      </c>
    </row>
    <row r="445" spans="1:7" x14ac:dyDescent="0.25">
      <c r="A445" s="154" t="s">
        <v>10810</v>
      </c>
      <c r="B445" t="s">
        <v>1022</v>
      </c>
      <c r="C445" t="s">
        <v>1023</v>
      </c>
      <c r="D445" t="s">
        <v>10809</v>
      </c>
      <c r="E445" s="31">
        <v>45226</v>
      </c>
      <c r="F445" s="31">
        <v>45265</v>
      </c>
      <c r="G445" t="s">
        <v>10808</v>
      </c>
    </row>
    <row r="446" spans="1:7" x14ac:dyDescent="0.25">
      <c r="A446" s="154" t="s">
        <v>10807</v>
      </c>
      <c r="B446" t="s">
        <v>6119</v>
      </c>
      <c r="C446" t="s">
        <v>6118</v>
      </c>
      <c r="D446" t="s">
        <v>10806</v>
      </c>
      <c r="E446" s="31">
        <v>45226</v>
      </c>
      <c r="F446" s="31">
        <v>45322</v>
      </c>
      <c r="G446" t="s">
        <v>10805</v>
      </c>
    </row>
    <row r="447" spans="1:7" x14ac:dyDescent="0.25">
      <c r="A447" s="154" t="s">
        <v>10804</v>
      </c>
      <c r="B447" t="s">
        <v>6119</v>
      </c>
      <c r="C447" t="s">
        <v>6118</v>
      </c>
      <c r="D447" t="s">
        <v>8406</v>
      </c>
      <c r="E447" s="31">
        <v>45226</v>
      </c>
      <c r="F447" s="31">
        <v>45311</v>
      </c>
      <c r="G447" t="s">
        <v>10803</v>
      </c>
    </row>
    <row r="448" spans="1:7" x14ac:dyDescent="0.25">
      <c r="A448" s="154" t="s">
        <v>10802</v>
      </c>
      <c r="B448" t="s">
        <v>5000</v>
      </c>
      <c r="C448" t="s">
        <v>4999</v>
      </c>
      <c r="D448" t="s">
        <v>10582</v>
      </c>
      <c r="E448" s="31">
        <v>45247</v>
      </c>
      <c r="F448" s="31">
        <v>45349</v>
      </c>
      <c r="G448" t="s">
        <v>4998</v>
      </c>
    </row>
    <row r="449" spans="1:7" x14ac:dyDescent="0.25">
      <c r="A449" s="154" t="s">
        <v>8290</v>
      </c>
      <c r="B449" t="s">
        <v>8289</v>
      </c>
      <c r="D449" t="s">
        <v>8288</v>
      </c>
      <c r="E449" t="s">
        <v>8287</v>
      </c>
      <c r="F449" t="s">
        <v>8286</v>
      </c>
      <c r="G449" t="s">
        <v>8285</v>
      </c>
    </row>
    <row r="450" spans="1:7" x14ac:dyDescent="0.25">
      <c r="A450" s="154" t="s">
        <v>8284</v>
      </c>
      <c r="B450">
        <v>9</v>
      </c>
      <c r="D450" t="s">
        <v>58</v>
      </c>
      <c r="E450" t="s">
        <v>8283</v>
      </c>
      <c r="G450" t="s">
        <v>10801</v>
      </c>
    </row>
    <row r="452" spans="1:7" x14ac:dyDescent="0.25">
      <c r="A452" s="154" t="s">
        <v>2940</v>
      </c>
      <c r="B452" t="s">
        <v>94</v>
      </c>
      <c r="C452" t="s">
        <v>95</v>
      </c>
      <c r="D452" t="s">
        <v>597</v>
      </c>
      <c r="E452" t="s">
        <v>6</v>
      </c>
      <c r="F452" t="s">
        <v>2939</v>
      </c>
      <c r="G452" t="s">
        <v>2938</v>
      </c>
    </row>
    <row r="453" spans="1:7" x14ac:dyDescent="0.25">
      <c r="A453" s="154" t="s">
        <v>8368</v>
      </c>
      <c r="B453" t="s">
        <v>8368</v>
      </c>
      <c r="C453" t="s">
        <v>8370</v>
      </c>
      <c r="D453" t="s">
        <v>8369</v>
      </c>
      <c r="E453" t="s">
        <v>8368</v>
      </c>
      <c r="F453" t="s">
        <v>8367</v>
      </c>
      <c r="G453" t="s">
        <v>8366</v>
      </c>
    </row>
    <row r="454" spans="1:7" x14ac:dyDescent="0.25">
      <c r="A454" s="154" t="s">
        <v>10800</v>
      </c>
      <c r="B454" t="s">
        <v>5000</v>
      </c>
      <c r="C454" t="s">
        <v>4999</v>
      </c>
      <c r="D454" t="s">
        <v>10582</v>
      </c>
      <c r="E454" s="31">
        <v>45247</v>
      </c>
      <c r="F454" s="31">
        <v>45340</v>
      </c>
      <c r="G454" t="s">
        <v>4998</v>
      </c>
    </row>
    <row r="455" spans="1:7" x14ac:dyDescent="0.25">
      <c r="A455" s="154" t="s">
        <v>10799</v>
      </c>
      <c r="B455" t="s">
        <v>5000</v>
      </c>
      <c r="C455" t="s">
        <v>4999</v>
      </c>
      <c r="D455" t="s">
        <v>10582</v>
      </c>
      <c r="E455" s="31">
        <v>45247</v>
      </c>
      <c r="F455" s="31">
        <v>45327</v>
      </c>
      <c r="G455" t="s">
        <v>4998</v>
      </c>
    </row>
    <row r="456" spans="1:7" x14ac:dyDescent="0.25">
      <c r="A456" s="154" t="s">
        <v>10798</v>
      </c>
      <c r="B456" t="s">
        <v>5248</v>
      </c>
      <c r="C456" t="s">
        <v>5247</v>
      </c>
      <c r="D456" t="s">
        <v>10783</v>
      </c>
      <c r="E456" s="31">
        <v>45226</v>
      </c>
      <c r="F456" s="31">
        <v>45303</v>
      </c>
      <c r="G456" t="s">
        <v>10797</v>
      </c>
    </row>
    <row r="457" spans="1:7" x14ac:dyDescent="0.25">
      <c r="A457" s="154" t="s">
        <v>10796</v>
      </c>
      <c r="B457" t="s">
        <v>522</v>
      </c>
      <c r="C457" t="s">
        <v>521</v>
      </c>
      <c r="D457" t="s">
        <v>10795</v>
      </c>
      <c r="E457" s="31">
        <v>45226</v>
      </c>
      <c r="F457" s="31">
        <v>45327</v>
      </c>
      <c r="G457" t="s">
        <v>10794</v>
      </c>
    </row>
    <row r="458" spans="1:7" x14ac:dyDescent="0.25">
      <c r="A458" s="154" t="s">
        <v>10793</v>
      </c>
      <c r="B458" t="s">
        <v>5625</v>
      </c>
      <c r="C458" t="s">
        <v>5624</v>
      </c>
      <c r="D458" t="s">
        <v>10792</v>
      </c>
      <c r="E458" s="31">
        <v>45226</v>
      </c>
      <c r="F458" s="31">
        <v>45280</v>
      </c>
      <c r="G458" t="s">
        <v>10791</v>
      </c>
    </row>
    <row r="459" spans="1:7" x14ac:dyDescent="0.25">
      <c r="A459" s="154" t="s">
        <v>10790</v>
      </c>
      <c r="B459" t="s">
        <v>837</v>
      </c>
      <c r="C459" t="s">
        <v>836</v>
      </c>
      <c r="D459" t="s">
        <v>10789</v>
      </c>
      <c r="E459" s="31">
        <v>45226</v>
      </c>
      <c r="F459" s="31">
        <v>45315</v>
      </c>
      <c r="G459" t="s">
        <v>5105</v>
      </c>
    </row>
    <row r="460" spans="1:7" x14ac:dyDescent="0.25">
      <c r="A460" s="154" t="s">
        <v>10788</v>
      </c>
      <c r="B460" t="s">
        <v>5325</v>
      </c>
      <c r="C460" t="s">
        <v>5324</v>
      </c>
      <c r="D460" t="s">
        <v>10779</v>
      </c>
      <c r="E460" s="31">
        <v>45226</v>
      </c>
      <c r="F460" s="31">
        <v>45280</v>
      </c>
      <c r="G460" t="s">
        <v>5323</v>
      </c>
    </row>
    <row r="461" spans="1:7" x14ac:dyDescent="0.25">
      <c r="A461" s="154" t="s">
        <v>10787</v>
      </c>
      <c r="B461" t="s">
        <v>1024</v>
      </c>
      <c r="C461" t="s">
        <v>1025</v>
      </c>
      <c r="D461" t="s">
        <v>10289</v>
      </c>
      <c r="E461" s="31">
        <v>45261</v>
      </c>
      <c r="F461" s="31">
        <v>45351</v>
      </c>
      <c r="G461" t="s">
        <v>10288</v>
      </c>
    </row>
    <row r="462" spans="1:7" x14ac:dyDescent="0.25">
      <c r="A462" s="154" t="s">
        <v>10786</v>
      </c>
      <c r="B462" t="s">
        <v>1024</v>
      </c>
      <c r="C462" t="s">
        <v>1025</v>
      </c>
      <c r="D462" t="s">
        <v>10289</v>
      </c>
      <c r="E462" s="31">
        <v>45261</v>
      </c>
      <c r="F462" s="31">
        <v>45337</v>
      </c>
      <c r="G462" t="s">
        <v>10288</v>
      </c>
    </row>
    <row r="463" spans="1:7" x14ac:dyDescent="0.25">
      <c r="A463" s="154" t="s">
        <v>10785</v>
      </c>
      <c r="B463" t="s">
        <v>5339</v>
      </c>
      <c r="C463" t="s">
        <v>5338</v>
      </c>
      <c r="D463" t="s">
        <v>10281</v>
      </c>
      <c r="E463" s="31">
        <v>45258</v>
      </c>
      <c r="F463" s="31">
        <v>45318</v>
      </c>
      <c r="G463" t="s">
        <v>5337</v>
      </c>
    </row>
    <row r="464" spans="1:7" x14ac:dyDescent="0.25">
      <c r="A464" s="154" t="s">
        <v>10784</v>
      </c>
      <c r="B464" t="s">
        <v>5248</v>
      </c>
      <c r="C464" t="s">
        <v>5247</v>
      </c>
      <c r="D464" t="s">
        <v>10783</v>
      </c>
      <c r="E464" s="31">
        <v>45226</v>
      </c>
      <c r="F464" s="31">
        <v>45316</v>
      </c>
      <c r="G464" t="s">
        <v>10782</v>
      </c>
    </row>
    <row r="465" spans="1:7" x14ac:dyDescent="0.25">
      <c r="A465" s="154" t="s">
        <v>10781</v>
      </c>
      <c r="B465" t="s">
        <v>5325</v>
      </c>
      <c r="C465" t="s">
        <v>5324</v>
      </c>
      <c r="D465" t="s">
        <v>10779</v>
      </c>
      <c r="E465" s="31">
        <v>45226</v>
      </c>
      <c r="F465" s="31">
        <v>45291</v>
      </c>
      <c r="G465" t="s">
        <v>5323</v>
      </c>
    </row>
    <row r="466" spans="1:7" x14ac:dyDescent="0.25">
      <c r="A466" s="154" t="s">
        <v>10780</v>
      </c>
      <c r="B466" t="s">
        <v>5325</v>
      </c>
      <c r="C466" t="s">
        <v>5324</v>
      </c>
      <c r="D466" t="s">
        <v>10779</v>
      </c>
      <c r="E466" s="31">
        <v>45226</v>
      </c>
      <c r="F466" s="31">
        <v>45311</v>
      </c>
      <c r="G466" t="s">
        <v>5323</v>
      </c>
    </row>
    <row r="467" spans="1:7" x14ac:dyDescent="0.25">
      <c r="A467" s="154" t="s">
        <v>10778</v>
      </c>
      <c r="B467" t="s">
        <v>5325</v>
      </c>
      <c r="C467" t="s">
        <v>5324</v>
      </c>
      <c r="D467" t="s">
        <v>10777</v>
      </c>
      <c r="E467" s="31">
        <v>45226</v>
      </c>
      <c r="F467" s="31">
        <v>45322</v>
      </c>
      <c r="G467" t="s">
        <v>5323</v>
      </c>
    </row>
    <row r="468" spans="1:7" x14ac:dyDescent="0.25">
      <c r="A468" s="154" t="s">
        <v>10776</v>
      </c>
      <c r="B468" t="s">
        <v>806</v>
      </c>
      <c r="C468" t="s">
        <v>805</v>
      </c>
      <c r="D468" t="s">
        <v>10775</v>
      </c>
      <c r="E468" s="31">
        <v>45258</v>
      </c>
      <c r="F468" s="31">
        <v>45337</v>
      </c>
      <c r="G468" t="s">
        <v>10774</v>
      </c>
    </row>
    <row r="469" spans="1:7" x14ac:dyDescent="0.25">
      <c r="A469" s="154" t="s">
        <v>10773</v>
      </c>
      <c r="B469" t="s">
        <v>626</v>
      </c>
      <c r="C469" t="s">
        <v>500</v>
      </c>
      <c r="D469" t="s">
        <v>10772</v>
      </c>
      <c r="E469" s="31">
        <v>45258</v>
      </c>
      <c r="F469" s="31">
        <v>45371</v>
      </c>
      <c r="G469" t="s">
        <v>5382</v>
      </c>
    </row>
    <row r="470" spans="1:7" x14ac:dyDescent="0.25">
      <c r="A470" s="154" t="s">
        <v>10771</v>
      </c>
      <c r="B470" t="s">
        <v>10770</v>
      </c>
      <c r="C470" t="s">
        <v>178</v>
      </c>
      <c r="D470" t="s">
        <v>10769</v>
      </c>
      <c r="E470" s="31">
        <v>45252</v>
      </c>
      <c r="F470" s="31">
        <v>45366</v>
      </c>
      <c r="G470" t="s">
        <v>10768</v>
      </c>
    </row>
    <row r="471" spans="1:7" x14ac:dyDescent="0.25">
      <c r="A471" s="154" t="s">
        <v>10767</v>
      </c>
      <c r="B471" t="s">
        <v>6119</v>
      </c>
      <c r="C471" t="s">
        <v>6118</v>
      </c>
      <c r="D471" t="s">
        <v>8406</v>
      </c>
      <c r="E471" s="31">
        <v>45258</v>
      </c>
      <c r="F471" s="31">
        <v>45337</v>
      </c>
      <c r="G471" t="s">
        <v>10766</v>
      </c>
    </row>
    <row r="472" spans="1:7" x14ac:dyDescent="0.25">
      <c r="A472" s="154" t="s">
        <v>10765</v>
      </c>
      <c r="B472" t="s">
        <v>502</v>
      </c>
      <c r="C472" t="s">
        <v>501</v>
      </c>
      <c r="D472" t="s">
        <v>10764</v>
      </c>
      <c r="E472" s="31">
        <v>45258</v>
      </c>
      <c r="F472" s="31">
        <v>45351</v>
      </c>
      <c r="G472" t="s">
        <v>5051</v>
      </c>
    </row>
    <row r="473" spans="1:7" x14ac:dyDescent="0.25">
      <c r="A473" s="154" t="s">
        <v>10763</v>
      </c>
      <c r="B473" t="s">
        <v>643</v>
      </c>
      <c r="C473" t="s">
        <v>183</v>
      </c>
      <c r="D473" t="s">
        <v>10762</v>
      </c>
      <c r="E473" s="31">
        <v>45258</v>
      </c>
      <c r="F473" s="31">
        <v>45322</v>
      </c>
      <c r="G473" t="s">
        <v>10761</v>
      </c>
    </row>
    <row r="474" spans="1:7" x14ac:dyDescent="0.25">
      <c r="A474" s="154" t="s">
        <v>10760</v>
      </c>
      <c r="B474" t="s">
        <v>642</v>
      </c>
      <c r="C474" t="s">
        <v>641</v>
      </c>
      <c r="D474" t="s">
        <v>10759</v>
      </c>
      <c r="E474" s="31">
        <v>45258</v>
      </c>
      <c r="F474" s="31">
        <v>45351</v>
      </c>
      <c r="G474" t="s">
        <v>5051</v>
      </c>
    </row>
    <row r="475" spans="1:7" x14ac:dyDescent="0.25">
      <c r="A475" s="154" t="s">
        <v>10758</v>
      </c>
      <c r="B475" t="s">
        <v>387</v>
      </c>
      <c r="C475" t="s">
        <v>145</v>
      </c>
      <c r="D475" t="s">
        <v>10757</v>
      </c>
      <c r="E475" s="31">
        <v>45260</v>
      </c>
      <c r="F475" s="31">
        <v>45366</v>
      </c>
      <c r="G475" t="s">
        <v>5083</v>
      </c>
    </row>
    <row r="476" spans="1:7" x14ac:dyDescent="0.25">
      <c r="A476" s="154" t="s">
        <v>10756</v>
      </c>
      <c r="B476" t="s">
        <v>757</v>
      </c>
      <c r="C476" t="s">
        <v>756</v>
      </c>
      <c r="D476" t="s">
        <v>8493</v>
      </c>
      <c r="E476" s="31">
        <v>45260</v>
      </c>
      <c r="F476" s="31">
        <v>45347</v>
      </c>
      <c r="G476" t="s">
        <v>10755</v>
      </c>
    </row>
    <row r="477" spans="1:7" x14ac:dyDescent="0.25">
      <c r="A477" s="154" t="s">
        <v>10754</v>
      </c>
      <c r="B477" t="s">
        <v>10753</v>
      </c>
      <c r="C477" t="s">
        <v>10752</v>
      </c>
      <c r="D477" t="s">
        <v>10751</v>
      </c>
      <c r="E477" s="31">
        <v>45258</v>
      </c>
      <c r="F477" s="31">
        <v>45288</v>
      </c>
      <c r="G477" t="s">
        <v>10750</v>
      </c>
    </row>
    <row r="478" spans="1:7" x14ac:dyDescent="0.25">
      <c r="A478" s="154" t="s">
        <v>10749</v>
      </c>
      <c r="B478" t="s">
        <v>5227</v>
      </c>
      <c r="C478" t="s">
        <v>5226</v>
      </c>
      <c r="D478" t="s">
        <v>10748</v>
      </c>
      <c r="E478" s="31">
        <v>45226</v>
      </c>
      <c r="F478" s="31">
        <v>45291</v>
      </c>
      <c r="G478" t="s">
        <v>4956</v>
      </c>
    </row>
    <row r="479" spans="1:7" x14ac:dyDescent="0.25">
      <c r="A479" s="154" t="s">
        <v>10747</v>
      </c>
      <c r="B479" t="s">
        <v>309</v>
      </c>
      <c r="C479" t="s">
        <v>267</v>
      </c>
      <c r="D479" t="s">
        <v>10252</v>
      </c>
      <c r="E479" s="31">
        <v>45257</v>
      </c>
      <c r="F479" s="31">
        <v>45350</v>
      </c>
      <c r="G479" t="s">
        <v>10746</v>
      </c>
    </row>
    <row r="480" spans="1:7" x14ac:dyDescent="0.25">
      <c r="A480" s="154" t="s">
        <v>10745</v>
      </c>
      <c r="B480" t="s">
        <v>5774</v>
      </c>
      <c r="C480" t="s">
        <v>5773</v>
      </c>
      <c r="D480" t="s">
        <v>10744</v>
      </c>
      <c r="E480" s="31">
        <v>45226</v>
      </c>
      <c r="F480" s="31">
        <v>45290</v>
      </c>
      <c r="G480" t="s">
        <v>10743</v>
      </c>
    </row>
    <row r="481" spans="1:7" x14ac:dyDescent="0.25">
      <c r="A481" s="154" t="s">
        <v>10742</v>
      </c>
      <c r="B481" t="s">
        <v>5132</v>
      </c>
      <c r="C481" t="s">
        <v>5131</v>
      </c>
      <c r="D481" t="s">
        <v>10741</v>
      </c>
      <c r="E481" s="31">
        <v>45226</v>
      </c>
      <c r="F481" s="31">
        <v>45290</v>
      </c>
      <c r="G481" t="s">
        <v>10740</v>
      </c>
    </row>
    <row r="482" spans="1:7" x14ac:dyDescent="0.25">
      <c r="A482" s="154" t="s">
        <v>10739</v>
      </c>
      <c r="B482" t="s">
        <v>10160</v>
      </c>
      <c r="C482" t="s">
        <v>10159</v>
      </c>
      <c r="D482" t="s">
        <v>10736</v>
      </c>
      <c r="E482" s="31">
        <v>45226</v>
      </c>
      <c r="F482" s="31">
        <v>45306</v>
      </c>
      <c r="G482" t="s">
        <v>10738</v>
      </c>
    </row>
    <row r="483" spans="1:7" x14ac:dyDescent="0.25">
      <c r="A483" s="154" t="s">
        <v>10737</v>
      </c>
      <c r="B483" t="s">
        <v>10160</v>
      </c>
      <c r="C483" t="s">
        <v>10159</v>
      </c>
      <c r="D483" t="s">
        <v>10736</v>
      </c>
      <c r="E483" s="31">
        <v>45226</v>
      </c>
      <c r="F483" s="31">
        <v>45291</v>
      </c>
      <c r="G483" t="s">
        <v>10735</v>
      </c>
    </row>
    <row r="484" spans="1:7" x14ac:dyDescent="0.25">
      <c r="A484" s="154" t="s">
        <v>10734</v>
      </c>
      <c r="B484" t="s">
        <v>5109</v>
      </c>
      <c r="C484" t="s">
        <v>5108</v>
      </c>
      <c r="D484" t="s">
        <v>10225</v>
      </c>
      <c r="E484" s="31">
        <v>45257</v>
      </c>
      <c r="F484" s="31">
        <v>45299</v>
      </c>
      <c r="G484" t="s">
        <v>10733</v>
      </c>
    </row>
    <row r="485" spans="1:7" x14ac:dyDescent="0.25">
      <c r="A485" s="154" t="s">
        <v>10732</v>
      </c>
      <c r="B485" t="s">
        <v>6009</v>
      </c>
      <c r="C485" t="s">
        <v>6008</v>
      </c>
      <c r="D485" t="s">
        <v>10731</v>
      </c>
      <c r="E485" s="31">
        <v>45257</v>
      </c>
      <c r="F485" s="31">
        <v>45274</v>
      </c>
      <c r="G485" t="s">
        <v>10730</v>
      </c>
    </row>
    <row r="486" spans="1:7" x14ac:dyDescent="0.25">
      <c r="A486" s="154" t="s">
        <v>10729</v>
      </c>
      <c r="B486" t="s">
        <v>757</v>
      </c>
      <c r="C486" t="s">
        <v>756</v>
      </c>
      <c r="D486" t="s">
        <v>8493</v>
      </c>
      <c r="E486" s="31">
        <v>45260</v>
      </c>
      <c r="F486" s="31">
        <v>45337</v>
      </c>
      <c r="G486" t="s">
        <v>10728</v>
      </c>
    </row>
    <row r="487" spans="1:7" x14ac:dyDescent="0.25">
      <c r="A487" s="154" t="s">
        <v>10727</v>
      </c>
      <c r="B487" t="s">
        <v>757</v>
      </c>
      <c r="C487" t="s">
        <v>756</v>
      </c>
      <c r="D487" t="s">
        <v>8493</v>
      </c>
      <c r="E487" s="31">
        <v>45260</v>
      </c>
      <c r="F487" s="31">
        <v>45327</v>
      </c>
      <c r="G487" t="s">
        <v>10726</v>
      </c>
    </row>
    <row r="488" spans="1:7" x14ac:dyDescent="0.25">
      <c r="A488" s="154" t="s">
        <v>10725</v>
      </c>
      <c r="B488" t="s">
        <v>757</v>
      </c>
      <c r="C488" t="s">
        <v>756</v>
      </c>
      <c r="D488" t="s">
        <v>8493</v>
      </c>
      <c r="E488" s="31">
        <v>45260</v>
      </c>
      <c r="F488" s="31">
        <v>45316</v>
      </c>
      <c r="G488" t="s">
        <v>10724</v>
      </c>
    </row>
    <row r="489" spans="1:7" x14ac:dyDescent="0.25">
      <c r="A489" s="154" t="s">
        <v>10723</v>
      </c>
      <c r="B489" t="s">
        <v>757</v>
      </c>
      <c r="C489" t="s">
        <v>756</v>
      </c>
      <c r="D489" t="s">
        <v>8493</v>
      </c>
      <c r="E489" s="31">
        <v>45260</v>
      </c>
      <c r="F489" s="31">
        <v>45301</v>
      </c>
      <c r="G489" t="s">
        <v>10722</v>
      </c>
    </row>
    <row r="490" spans="1:7" x14ac:dyDescent="0.25">
      <c r="A490" s="154" t="s">
        <v>10721</v>
      </c>
      <c r="B490" t="s">
        <v>5339</v>
      </c>
      <c r="C490" t="s">
        <v>5338</v>
      </c>
      <c r="D490" t="s">
        <v>10281</v>
      </c>
      <c r="E490" s="31">
        <v>45258</v>
      </c>
      <c r="F490" s="31">
        <v>45312</v>
      </c>
      <c r="G490" t="s">
        <v>5337</v>
      </c>
    </row>
    <row r="491" spans="1:7" x14ac:dyDescent="0.25">
      <c r="A491" s="154" t="s">
        <v>10720</v>
      </c>
      <c r="B491" t="s">
        <v>757</v>
      </c>
      <c r="C491" t="s">
        <v>756</v>
      </c>
      <c r="D491" t="s">
        <v>10719</v>
      </c>
      <c r="E491" s="31">
        <v>45260</v>
      </c>
      <c r="F491" s="31">
        <v>45285</v>
      </c>
      <c r="G491" t="s">
        <v>10718</v>
      </c>
    </row>
    <row r="492" spans="1:7" x14ac:dyDescent="0.25">
      <c r="A492" s="154" t="s">
        <v>10717</v>
      </c>
      <c r="B492" t="s">
        <v>5024</v>
      </c>
      <c r="C492" t="s">
        <v>5023</v>
      </c>
      <c r="D492" t="s">
        <v>10716</v>
      </c>
      <c r="E492" s="31">
        <v>45255</v>
      </c>
      <c r="F492" s="31">
        <v>45363</v>
      </c>
      <c r="G492" t="s">
        <v>10715</v>
      </c>
    </row>
    <row r="493" spans="1:7" x14ac:dyDescent="0.25">
      <c r="A493" s="154" t="s">
        <v>10714</v>
      </c>
      <c r="B493" t="s">
        <v>5024</v>
      </c>
      <c r="C493" t="s">
        <v>5023</v>
      </c>
      <c r="D493" t="s">
        <v>8406</v>
      </c>
      <c r="E493" s="31">
        <v>45255</v>
      </c>
      <c r="F493" s="31">
        <v>45353</v>
      </c>
      <c r="G493" t="s">
        <v>10713</v>
      </c>
    </row>
    <row r="494" spans="1:7" x14ac:dyDescent="0.25">
      <c r="A494" s="154" t="s">
        <v>10712</v>
      </c>
      <c r="B494" t="s">
        <v>1107</v>
      </c>
      <c r="C494" t="s">
        <v>1108</v>
      </c>
      <c r="D494" t="s">
        <v>10711</v>
      </c>
      <c r="E494" s="31">
        <v>45255</v>
      </c>
      <c r="F494" s="31">
        <v>45291</v>
      </c>
      <c r="G494" t="s">
        <v>10710</v>
      </c>
    </row>
    <row r="495" spans="1:7" x14ac:dyDescent="0.25">
      <c r="A495" s="154" t="s">
        <v>10709</v>
      </c>
      <c r="B495" t="s">
        <v>5092</v>
      </c>
      <c r="C495" t="s">
        <v>5091</v>
      </c>
      <c r="D495" t="s">
        <v>10708</v>
      </c>
      <c r="E495" s="31">
        <v>45255</v>
      </c>
      <c r="F495" s="31">
        <v>45291</v>
      </c>
      <c r="G495" t="s">
        <v>10707</v>
      </c>
    </row>
    <row r="496" spans="1:7" x14ac:dyDescent="0.25">
      <c r="A496" s="154" t="s">
        <v>10706</v>
      </c>
      <c r="B496" t="s">
        <v>5459</v>
      </c>
      <c r="C496" t="s">
        <v>5458</v>
      </c>
      <c r="D496" t="s">
        <v>10705</v>
      </c>
      <c r="E496" s="31">
        <v>45254</v>
      </c>
      <c r="F496" s="31">
        <v>45283</v>
      </c>
      <c r="G496" t="s">
        <v>10704</v>
      </c>
    </row>
    <row r="497" spans="1:7" x14ac:dyDescent="0.25">
      <c r="A497" s="154" t="s">
        <v>10703</v>
      </c>
      <c r="B497" t="s">
        <v>5227</v>
      </c>
      <c r="C497" t="s">
        <v>5226</v>
      </c>
      <c r="D497" t="s">
        <v>10702</v>
      </c>
      <c r="E497" s="31">
        <v>45254</v>
      </c>
      <c r="F497" s="31">
        <v>45322</v>
      </c>
      <c r="G497" t="s">
        <v>10701</v>
      </c>
    </row>
    <row r="498" spans="1:7" x14ac:dyDescent="0.25">
      <c r="A498" s="154" t="s">
        <v>10700</v>
      </c>
      <c r="B498" t="s">
        <v>659</v>
      </c>
      <c r="C498" t="s">
        <v>658</v>
      </c>
      <c r="D498" t="s">
        <v>10699</v>
      </c>
      <c r="E498" s="31">
        <v>45254</v>
      </c>
      <c r="F498" s="31">
        <v>45322</v>
      </c>
      <c r="G498" t="s">
        <v>10698</v>
      </c>
    </row>
    <row r="499" spans="1:7" x14ac:dyDescent="0.25">
      <c r="A499" s="154" t="s">
        <v>10697</v>
      </c>
      <c r="B499" t="s">
        <v>372</v>
      </c>
      <c r="C499" t="s">
        <v>242</v>
      </c>
      <c r="D499" t="s">
        <v>10696</v>
      </c>
      <c r="E499" s="31">
        <v>45254</v>
      </c>
      <c r="F499" s="31">
        <v>45322</v>
      </c>
      <c r="G499" t="s">
        <v>10695</v>
      </c>
    </row>
    <row r="500" spans="1:7" x14ac:dyDescent="0.25">
      <c r="A500" s="154" t="s">
        <v>10694</v>
      </c>
      <c r="B500" t="s">
        <v>1047</v>
      </c>
      <c r="C500" t="s">
        <v>1048</v>
      </c>
      <c r="D500" t="s">
        <v>10693</v>
      </c>
      <c r="E500" s="31">
        <v>45260</v>
      </c>
      <c r="F500" s="31">
        <v>45301</v>
      </c>
      <c r="G500" t="s">
        <v>10692</v>
      </c>
    </row>
    <row r="501" spans="1:7" x14ac:dyDescent="0.25">
      <c r="A501" s="154" t="s">
        <v>10691</v>
      </c>
      <c r="B501" t="s">
        <v>10690</v>
      </c>
      <c r="C501" t="s">
        <v>5773</v>
      </c>
      <c r="D501" t="s">
        <v>10689</v>
      </c>
      <c r="E501" s="31">
        <v>45254</v>
      </c>
      <c r="F501" s="31">
        <v>45321</v>
      </c>
      <c r="G501" t="s">
        <v>10688</v>
      </c>
    </row>
    <row r="502" spans="1:7" x14ac:dyDescent="0.25">
      <c r="A502" s="154" t="s">
        <v>10687</v>
      </c>
      <c r="B502" t="s">
        <v>10686</v>
      </c>
      <c r="C502" t="s">
        <v>10685</v>
      </c>
      <c r="D502" t="s">
        <v>10684</v>
      </c>
      <c r="E502" s="31">
        <v>45254</v>
      </c>
      <c r="F502" s="31">
        <v>45270</v>
      </c>
      <c r="G502" t="s">
        <v>10683</v>
      </c>
    </row>
    <row r="503" spans="1:7" x14ac:dyDescent="0.25">
      <c r="A503" s="154" t="s">
        <v>10682</v>
      </c>
      <c r="B503" t="s">
        <v>5024</v>
      </c>
      <c r="C503" t="s">
        <v>5023</v>
      </c>
      <c r="D503" t="s">
        <v>10396</v>
      </c>
      <c r="E503" s="31">
        <v>45227</v>
      </c>
      <c r="F503" s="31">
        <v>45318</v>
      </c>
      <c r="G503" t="s">
        <v>10681</v>
      </c>
    </row>
    <row r="504" spans="1:7" x14ac:dyDescent="0.25">
      <c r="A504" s="154" t="s">
        <v>10680</v>
      </c>
      <c r="B504" t="s">
        <v>112</v>
      </c>
      <c r="C504" t="s">
        <v>113</v>
      </c>
      <c r="D504" t="s">
        <v>10182</v>
      </c>
      <c r="E504" s="31">
        <v>45260</v>
      </c>
      <c r="F504" s="31">
        <v>45367</v>
      </c>
      <c r="G504" t="s">
        <v>10679</v>
      </c>
    </row>
    <row r="505" spans="1:7" x14ac:dyDescent="0.25">
      <c r="A505" s="154" t="s">
        <v>8290</v>
      </c>
      <c r="B505" t="s">
        <v>8289</v>
      </c>
      <c r="D505" t="s">
        <v>8288</v>
      </c>
      <c r="E505" t="s">
        <v>8287</v>
      </c>
      <c r="F505" t="s">
        <v>8286</v>
      </c>
      <c r="G505" t="s">
        <v>8285</v>
      </c>
    </row>
    <row r="506" spans="1:7" x14ac:dyDescent="0.25">
      <c r="A506" s="154" t="s">
        <v>8284</v>
      </c>
      <c r="B506">
        <v>10</v>
      </c>
      <c r="D506" t="s">
        <v>58</v>
      </c>
      <c r="E506" t="s">
        <v>8283</v>
      </c>
      <c r="G506" t="s">
        <v>10410</v>
      </c>
    </row>
    <row r="508" spans="1:7" x14ac:dyDescent="0.25">
      <c r="A508" s="154" t="s">
        <v>2940</v>
      </c>
      <c r="B508" t="s">
        <v>94</v>
      </c>
      <c r="C508" t="s">
        <v>95</v>
      </c>
      <c r="D508" t="s">
        <v>597</v>
      </c>
      <c r="E508" t="s">
        <v>6</v>
      </c>
      <c r="F508" t="s">
        <v>2939</v>
      </c>
      <c r="G508" t="s">
        <v>2938</v>
      </c>
    </row>
    <row r="509" spans="1:7" x14ac:dyDescent="0.25">
      <c r="A509" s="154" t="s">
        <v>8368</v>
      </c>
      <c r="B509" t="s">
        <v>8368</v>
      </c>
      <c r="C509" t="s">
        <v>8370</v>
      </c>
      <c r="D509" t="s">
        <v>8369</v>
      </c>
      <c r="E509" t="s">
        <v>8368</v>
      </c>
      <c r="F509" t="s">
        <v>8367</v>
      </c>
      <c r="G509" t="s">
        <v>8366</v>
      </c>
    </row>
    <row r="510" spans="1:7" x14ac:dyDescent="0.25">
      <c r="A510" s="154" t="s">
        <v>10678</v>
      </c>
      <c r="B510" t="s">
        <v>643</v>
      </c>
      <c r="C510" t="s">
        <v>183</v>
      </c>
      <c r="D510" t="s">
        <v>10677</v>
      </c>
      <c r="E510" s="31">
        <v>45227</v>
      </c>
      <c r="F510" s="31">
        <v>45291</v>
      </c>
      <c r="G510" t="s">
        <v>10676</v>
      </c>
    </row>
    <row r="511" spans="1:7" x14ac:dyDescent="0.25">
      <c r="A511" s="154" t="s">
        <v>10675</v>
      </c>
      <c r="B511" t="s">
        <v>753</v>
      </c>
      <c r="C511" t="s">
        <v>902</v>
      </c>
      <c r="D511" t="s">
        <v>10674</v>
      </c>
      <c r="E511" s="31">
        <v>45227</v>
      </c>
      <c r="F511" s="31">
        <v>45327</v>
      </c>
      <c r="G511" t="s">
        <v>10673</v>
      </c>
    </row>
    <row r="512" spans="1:7" x14ac:dyDescent="0.25">
      <c r="A512" s="154" t="s">
        <v>10672</v>
      </c>
      <c r="B512" t="s">
        <v>753</v>
      </c>
      <c r="C512" t="s">
        <v>902</v>
      </c>
      <c r="D512" t="s">
        <v>8406</v>
      </c>
      <c r="E512" s="31">
        <v>45227</v>
      </c>
      <c r="F512" s="31">
        <v>45334</v>
      </c>
      <c r="G512" t="s">
        <v>10671</v>
      </c>
    </row>
    <row r="513" spans="1:7" x14ac:dyDescent="0.25">
      <c r="A513" s="154" t="s">
        <v>10670</v>
      </c>
      <c r="B513" t="s">
        <v>5024</v>
      </c>
      <c r="C513" t="s">
        <v>5023</v>
      </c>
      <c r="D513" t="s">
        <v>10396</v>
      </c>
      <c r="E513" s="31">
        <v>45227</v>
      </c>
      <c r="F513" s="31">
        <v>45311</v>
      </c>
      <c r="G513" t="s">
        <v>10669</v>
      </c>
    </row>
    <row r="514" spans="1:7" x14ac:dyDescent="0.25">
      <c r="A514" s="154" t="s">
        <v>10668</v>
      </c>
      <c r="B514" t="s">
        <v>5024</v>
      </c>
      <c r="C514" t="s">
        <v>5023</v>
      </c>
      <c r="D514" t="s">
        <v>10667</v>
      </c>
      <c r="E514" s="31">
        <v>45227</v>
      </c>
      <c r="F514" s="31">
        <v>45325</v>
      </c>
      <c r="G514" t="s">
        <v>10666</v>
      </c>
    </row>
    <row r="515" spans="1:7" x14ac:dyDescent="0.25">
      <c r="A515" s="154" t="s">
        <v>10665</v>
      </c>
      <c r="B515" t="s">
        <v>808</v>
      </c>
      <c r="C515" t="s">
        <v>807</v>
      </c>
      <c r="D515" t="s">
        <v>10664</v>
      </c>
      <c r="E515" s="31">
        <v>45231</v>
      </c>
      <c r="F515" s="31">
        <v>45306</v>
      </c>
      <c r="G515" t="s">
        <v>5408</v>
      </c>
    </row>
    <row r="516" spans="1:7" x14ac:dyDescent="0.25">
      <c r="A516" s="154" t="s">
        <v>10663</v>
      </c>
      <c r="B516" t="s">
        <v>466</v>
      </c>
      <c r="C516" t="s">
        <v>140</v>
      </c>
      <c r="D516" t="s">
        <v>10662</v>
      </c>
      <c r="E516" s="31">
        <v>45231</v>
      </c>
      <c r="F516" s="31">
        <v>45275</v>
      </c>
      <c r="G516" t="s">
        <v>10661</v>
      </c>
    </row>
    <row r="517" spans="1:7" x14ac:dyDescent="0.25">
      <c r="A517" s="154" t="s">
        <v>10660</v>
      </c>
      <c r="B517" t="s">
        <v>466</v>
      </c>
      <c r="C517" t="s">
        <v>140</v>
      </c>
      <c r="D517" t="s">
        <v>10659</v>
      </c>
      <c r="E517" s="31">
        <v>45231</v>
      </c>
      <c r="F517" s="31">
        <v>45287</v>
      </c>
      <c r="G517" t="s">
        <v>10658</v>
      </c>
    </row>
    <row r="518" spans="1:7" x14ac:dyDescent="0.25">
      <c r="A518" s="154" t="s">
        <v>10657</v>
      </c>
      <c r="B518" t="s">
        <v>570</v>
      </c>
      <c r="C518" t="s">
        <v>569</v>
      </c>
      <c r="D518" t="s">
        <v>10148</v>
      </c>
      <c r="E518" s="31">
        <v>45254</v>
      </c>
      <c r="F518" s="31">
        <v>45373</v>
      </c>
      <c r="G518" t="s">
        <v>10656</v>
      </c>
    </row>
    <row r="519" spans="1:7" x14ac:dyDescent="0.25">
      <c r="A519" s="154" t="s">
        <v>10655</v>
      </c>
      <c r="B519" t="s">
        <v>677</v>
      </c>
      <c r="C519" t="s">
        <v>676</v>
      </c>
      <c r="D519" t="s">
        <v>10654</v>
      </c>
      <c r="E519" s="31">
        <v>45254</v>
      </c>
      <c r="F519" s="31">
        <v>45348</v>
      </c>
      <c r="G519" t="s">
        <v>10653</v>
      </c>
    </row>
    <row r="520" spans="1:7" x14ac:dyDescent="0.25">
      <c r="A520" s="154" t="s">
        <v>10652</v>
      </c>
      <c r="B520" t="s">
        <v>5143</v>
      </c>
      <c r="C520" t="s">
        <v>5142</v>
      </c>
      <c r="D520" t="s">
        <v>10651</v>
      </c>
      <c r="E520" s="31">
        <v>45254</v>
      </c>
      <c r="F520" s="31">
        <v>45291</v>
      </c>
      <c r="G520" t="s">
        <v>10650</v>
      </c>
    </row>
    <row r="521" spans="1:7" x14ac:dyDescent="0.25">
      <c r="A521" s="154" t="s">
        <v>10649</v>
      </c>
      <c r="B521" t="s">
        <v>738</v>
      </c>
      <c r="C521" t="s">
        <v>737</v>
      </c>
      <c r="D521" t="s">
        <v>10648</v>
      </c>
      <c r="E521" s="31">
        <v>45254</v>
      </c>
      <c r="F521" s="31">
        <v>45356</v>
      </c>
      <c r="G521" t="s">
        <v>10647</v>
      </c>
    </row>
    <row r="522" spans="1:7" x14ac:dyDescent="0.25">
      <c r="A522" s="154" t="s">
        <v>10646</v>
      </c>
      <c r="B522" t="s">
        <v>738</v>
      </c>
      <c r="C522" t="s">
        <v>737</v>
      </c>
      <c r="D522" t="s">
        <v>8396</v>
      </c>
      <c r="E522" s="31">
        <v>45254</v>
      </c>
      <c r="F522" s="31">
        <v>45351</v>
      </c>
      <c r="G522" t="s">
        <v>10645</v>
      </c>
    </row>
    <row r="523" spans="1:7" x14ac:dyDescent="0.25">
      <c r="A523" s="154" t="s">
        <v>10644</v>
      </c>
      <c r="B523" t="s">
        <v>1128</v>
      </c>
      <c r="C523" t="s">
        <v>450</v>
      </c>
      <c r="D523" t="s">
        <v>10643</v>
      </c>
      <c r="E523" s="31">
        <v>45254</v>
      </c>
      <c r="F523" s="31">
        <v>45321</v>
      </c>
      <c r="G523" t="s">
        <v>10642</v>
      </c>
    </row>
    <row r="524" spans="1:7" x14ac:dyDescent="0.25">
      <c r="A524" s="154" t="s">
        <v>10641</v>
      </c>
      <c r="B524" t="s">
        <v>307</v>
      </c>
      <c r="C524" t="s">
        <v>141</v>
      </c>
      <c r="D524" t="s">
        <v>10640</v>
      </c>
      <c r="E524" s="31">
        <v>45257</v>
      </c>
      <c r="F524" s="31">
        <v>45322</v>
      </c>
      <c r="G524" t="s">
        <v>10639</v>
      </c>
    </row>
    <row r="525" spans="1:7" x14ac:dyDescent="0.25">
      <c r="A525" s="154" t="s">
        <v>10638</v>
      </c>
      <c r="B525" t="s">
        <v>629</v>
      </c>
      <c r="C525" t="s">
        <v>146</v>
      </c>
      <c r="D525" t="s">
        <v>10637</v>
      </c>
      <c r="E525" s="31">
        <v>45257</v>
      </c>
      <c r="F525" s="31">
        <v>45363</v>
      </c>
      <c r="G525" t="s">
        <v>5406</v>
      </c>
    </row>
    <row r="526" spans="1:7" x14ac:dyDescent="0.25">
      <c r="A526" s="154" t="s">
        <v>10636</v>
      </c>
      <c r="B526" t="s">
        <v>1167</v>
      </c>
      <c r="C526" t="s">
        <v>1168</v>
      </c>
      <c r="D526" t="s">
        <v>10635</v>
      </c>
      <c r="E526" s="31">
        <v>45257</v>
      </c>
      <c r="F526" s="31">
        <v>45356</v>
      </c>
      <c r="G526" t="s">
        <v>5394</v>
      </c>
    </row>
    <row r="527" spans="1:7" x14ac:dyDescent="0.25">
      <c r="A527" s="154" t="s">
        <v>10634</v>
      </c>
      <c r="B527" t="s">
        <v>386</v>
      </c>
      <c r="C527" t="s">
        <v>282</v>
      </c>
      <c r="D527" t="s">
        <v>10633</v>
      </c>
      <c r="E527" s="31">
        <v>45257</v>
      </c>
      <c r="F527" s="31">
        <v>45356</v>
      </c>
      <c r="G527" t="s">
        <v>10632</v>
      </c>
    </row>
    <row r="528" spans="1:7" x14ac:dyDescent="0.25">
      <c r="A528" s="154" t="s">
        <v>10631</v>
      </c>
      <c r="B528" t="s">
        <v>5329</v>
      </c>
      <c r="C528" t="s">
        <v>5328</v>
      </c>
      <c r="D528" t="s">
        <v>10630</v>
      </c>
      <c r="E528" s="31">
        <v>45257</v>
      </c>
      <c r="F528" s="31">
        <v>45327</v>
      </c>
      <c r="G528" t="s">
        <v>10629</v>
      </c>
    </row>
    <row r="529" spans="1:7" x14ac:dyDescent="0.25">
      <c r="A529" s="154" t="s">
        <v>10628</v>
      </c>
      <c r="B529" t="s">
        <v>837</v>
      </c>
      <c r="C529" t="s">
        <v>836</v>
      </c>
      <c r="D529" t="s">
        <v>10627</v>
      </c>
      <c r="E529" s="31">
        <v>45257</v>
      </c>
      <c r="F529" s="31">
        <v>45347</v>
      </c>
      <c r="G529" t="s">
        <v>5105</v>
      </c>
    </row>
    <row r="530" spans="1:7" x14ac:dyDescent="0.25">
      <c r="A530" s="154" t="s">
        <v>10626</v>
      </c>
      <c r="B530" t="s">
        <v>10625</v>
      </c>
      <c r="C530" t="s">
        <v>10624</v>
      </c>
      <c r="D530" t="s">
        <v>10623</v>
      </c>
      <c r="E530" s="31">
        <v>45257</v>
      </c>
      <c r="F530" s="31">
        <v>45261</v>
      </c>
      <c r="G530" t="s">
        <v>10622</v>
      </c>
    </row>
    <row r="531" spans="1:7" x14ac:dyDescent="0.25">
      <c r="A531" s="154" t="s">
        <v>10621</v>
      </c>
      <c r="B531" t="s">
        <v>255</v>
      </c>
      <c r="C531" t="s">
        <v>104</v>
      </c>
      <c r="D531" t="s">
        <v>10620</v>
      </c>
      <c r="E531" s="31">
        <v>45260</v>
      </c>
      <c r="F531" s="31">
        <v>45366</v>
      </c>
      <c r="G531" t="s">
        <v>10617</v>
      </c>
    </row>
    <row r="532" spans="1:7" x14ac:dyDescent="0.25">
      <c r="A532" s="154" t="s">
        <v>10619</v>
      </c>
      <c r="B532" t="s">
        <v>255</v>
      </c>
      <c r="C532" t="s">
        <v>104</v>
      </c>
      <c r="D532" t="s">
        <v>10618</v>
      </c>
      <c r="E532" s="31">
        <v>45260</v>
      </c>
      <c r="F532" s="31">
        <v>45382</v>
      </c>
      <c r="G532" t="s">
        <v>10617</v>
      </c>
    </row>
    <row r="533" spans="1:7" x14ac:dyDescent="0.25">
      <c r="A533" s="154" t="s">
        <v>10616</v>
      </c>
      <c r="B533" t="s">
        <v>10615</v>
      </c>
      <c r="C533" t="s">
        <v>10614</v>
      </c>
      <c r="D533" t="s">
        <v>10613</v>
      </c>
      <c r="E533" s="31">
        <v>45253</v>
      </c>
      <c r="F533" s="31">
        <v>45311</v>
      </c>
      <c r="G533" t="s">
        <v>10612</v>
      </c>
    </row>
    <row r="534" spans="1:7" x14ac:dyDescent="0.25">
      <c r="A534" s="154" t="s">
        <v>10611</v>
      </c>
      <c r="B534" t="s">
        <v>5109</v>
      </c>
      <c r="C534" t="s">
        <v>5108</v>
      </c>
      <c r="D534" t="s">
        <v>10225</v>
      </c>
      <c r="E534" s="31">
        <v>45257</v>
      </c>
      <c r="F534" s="31">
        <v>45307</v>
      </c>
      <c r="G534" t="s">
        <v>10610</v>
      </c>
    </row>
    <row r="535" spans="1:7" x14ac:dyDescent="0.25">
      <c r="A535" s="154" t="s">
        <v>10609</v>
      </c>
      <c r="B535" t="s">
        <v>10608</v>
      </c>
      <c r="C535" t="s">
        <v>10607</v>
      </c>
      <c r="D535" t="s">
        <v>10606</v>
      </c>
      <c r="E535" s="31">
        <v>45257</v>
      </c>
      <c r="F535" s="31">
        <v>45322</v>
      </c>
      <c r="G535" t="s">
        <v>10605</v>
      </c>
    </row>
    <row r="536" spans="1:7" x14ac:dyDescent="0.25">
      <c r="A536" s="154" t="s">
        <v>10604</v>
      </c>
      <c r="B536" t="s">
        <v>5427</v>
      </c>
      <c r="C536" t="s">
        <v>5426</v>
      </c>
      <c r="D536" t="s">
        <v>10603</v>
      </c>
      <c r="E536" s="31">
        <v>45253</v>
      </c>
      <c r="F536" s="31">
        <v>45361</v>
      </c>
      <c r="G536" t="s">
        <v>10602</v>
      </c>
    </row>
    <row r="537" spans="1:7" x14ac:dyDescent="0.25">
      <c r="A537" s="154" t="s">
        <v>10601</v>
      </c>
      <c r="B537" t="s">
        <v>10192</v>
      </c>
      <c r="C537" t="s">
        <v>243</v>
      </c>
      <c r="D537" t="s">
        <v>10191</v>
      </c>
      <c r="E537" s="31">
        <v>45253</v>
      </c>
      <c r="F537" s="31">
        <v>45337</v>
      </c>
      <c r="G537" t="s">
        <v>10600</v>
      </c>
    </row>
    <row r="538" spans="1:7" x14ac:dyDescent="0.25">
      <c r="A538" s="154" t="s">
        <v>10599</v>
      </c>
      <c r="B538" t="s">
        <v>817</v>
      </c>
      <c r="C538" t="s">
        <v>816</v>
      </c>
      <c r="D538" t="s">
        <v>10598</v>
      </c>
      <c r="E538" s="31">
        <v>45236</v>
      </c>
      <c r="F538" s="31">
        <v>45262</v>
      </c>
      <c r="G538" t="s">
        <v>10597</v>
      </c>
    </row>
    <row r="539" spans="1:7" x14ac:dyDescent="0.25">
      <c r="A539" s="154" t="s">
        <v>10596</v>
      </c>
      <c r="B539" t="s">
        <v>10192</v>
      </c>
      <c r="C539" t="s">
        <v>243</v>
      </c>
      <c r="D539" t="s">
        <v>10191</v>
      </c>
      <c r="E539" s="31">
        <v>45253</v>
      </c>
      <c r="F539" s="31">
        <v>45327</v>
      </c>
      <c r="G539" t="s">
        <v>10595</v>
      </c>
    </row>
    <row r="540" spans="1:7" x14ac:dyDescent="0.25">
      <c r="A540" s="154" t="s">
        <v>10594</v>
      </c>
      <c r="B540" t="s">
        <v>10192</v>
      </c>
      <c r="C540" t="s">
        <v>243</v>
      </c>
      <c r="D540" t="s">
        <v>10191</v>
      </c>
      <c r="E540" s="31">
        <v>45253</v>
      </c>
      <c r="F540" s="31">
        <v>45322</v>
      </c>
      <c r="G540" t="s">
        <v>10593</v>
      </c>
    </row>
    <row r="541" spans="1:7" x14ac:dyDescent="0.25">
      <c r="A541" s="154" t="s">
        <v>10592</v>
      </c>
      <c r="B541" t="s">
        <v>10591</v>
      </c>
      <c r="C541" t="s">
        <v>10590</v>
      </c>
      <c r="D541" t="s">
        <v>10589</v>
      </c>
      <c r="E541" s="31">
        <v>45253</v>
      </c>
      <c r="F541" s="31">
        <v>45260</v>
      </c>
      <c r="G541" t="s">
        <v>10588</v>
      </c>
    </row>
    <row r="542" spans="1:7" x14ac:dyDescent="0.25">
      <c r="A542" s="154" t="s">
        <v>10587</v>
      </c>
      <c r="B542" t="s">
        <v>10586</v>
      </c>
      <c r="C542" t="s">
        <v>10585</v>
      </c>
      <c r="D542" t="s">
        <v>8400</v>
      </c>
      <c r="E542" s="31">
        <v>45253</v>
      </c>
      <c r="F542" s="31">
        <v>45265</v>
      </c>
      <c r="G542" t="s">
        <v>10584</v>
      </c>
    </row>
    <row r="543" spans="1:7" x14ac:dyDescent="0.25">
      <c r="A543" s="154" t="s">
        <v>10583</v>
      </c>
      <c r="B543" t="s">
        <v>5000</v>
      </c>
      <c r="C543" t="s">
        <v>4999</v>
      </c>
      <c r="D543" t="s">
        <v>10582</v>
      </c>
      <c r="E543" s="31">
        <v>45247</v>
      </c>
      <c r="F543" s="31">
        <v>45358</v>
      </c>
      <c r="G543" t="s">
        <v>4998</v>
      </c>
    </row>
    <row r="544" spans="1:7" x14ac:dyDescent="0.25">
      <c r="A544" s="154" t="s">
        <v>10581</v>
      </c>
      <c r="B544" t="s">
        <v>284</v>
      </c>
      <c r="C544" t="s">
        <v>128</v>
      </c>
      <c r="D544" t="s">
        <v>10580</v>
      </c>
      <c r="E544" s="31">
        <v>45253</v>
      </c>
      <c r="F544" s="31">
        <v>45394</v>
      </c>
      <c r="G544" t="s">
        <v>10579</v>
      </c>
    </row>
    <row r="545" spans="1:7" x14ac:dyDescent="0.25">
      <c r="A545" s="154" t="s">
        <v>10578</v>
      </c>
      <c r="B545" t="s">
        <v>284</v>
      </c>
      <c r="C545" t="s">
        <v>128</v>
      </c>
      <c r="D545" t="s">
        <v>10577</v>
      </c>
      <c r="E545" s="31">
        <v>45253</v>
      </c>
      <c r="F545" s="31">
        <v>45393</v>
      </c>
      <c r="G545" t="s">
        <v>10576</v>
      </c>
    </row>
    <row r="546" spans="1:7" x14ac:dyDescent="0.25">
      <c r="A546" s="154" t="s">
        <v>10575</v>
      </c>
      <c r="B546" t="s">
        <v>284</v>
      </c>
      <c r="C546" t="s">
        <v>128</v>
      </c>
      <c r="D546" t="s">
        <v>10574</v>
      </c>
      <c r="E546" s="31">
        <v>45253</v>
      </c>
      <c r="F546" s="31">
        <v>45392</v>
      </c>
      <c r="G546" t="s">
        <v>10573</v>
      </c>
    </row>
    <row r="547" spans="1:7" x14ac:dyDescent="0.25">
      <c r="A547" s="154" t="s">
        <v>10572</v>
      </c>
      <c r="B547" t="s">
        <v>284</v>
      </c>
      <c r="C547" t="s">
        <v>128</v>
      </c>
      <c r="D547" t="s">
        <v>10571</v>
      </c>
      <c r="E547" s="31">
        <v>45253</v>
      </c>
      <c r="F547" s="31">
        <v>45391</v>
      </c>
      <c r="G547" t="s">
        <v>10570</v>
      </c>
    </row>
    <row r="548" spans="1:7" x14ac:dyDescent="0.25">
      <c r="A548" s="154" t="s">
        <v>10569</v>
      </c>
      <c r="B548" t="s">
        <v>284</v>
      </c>
      <c r="C548" t="s">
        <v>128</v>
      </c>
      <c r="D548" t="s">
        <v>10568</v>
      </c>
      <c r="E548" s="31">
        <v>45253</v>
      </c>
      <c r="F548" s="31">
        <v>45390</v>
      </c>
      <c r="G548" t="s">
        <v>10567</v>
      </c>
    </row>
    <row r="549" spans="1:7" x14ac:dyDescent="0.25">
      <c r="A549" s="154" t="s">
        <v>10566</v>
      </c>
      <c r="B549" t="s">
        <v>284</v>
      </c>
      <c r="C549" t="s">
        <v>128</v>
      </c>
      <c r="D549" t="s">
        <v>10565</v>
      </c>
      <c r="E549" s="31">
        <v>45253</v>
      </c>
      <c r="F549" s="31">
        <v>45389</v>
      </c>
      <c r="G549" t="s">
        <v>10564</v>
      </c>
    </row>
    <row r="550" spans="1:7" x14ac:dyDescent="0.25">
      <c r="A550" s="154" t="s">
        <v>10563</v>
      </c>
      <c r="B550" t="s">
        <v>284</v>
      </c>
      <c r="C550" t="s">
        <v>128</v>
      </c>
      <c r="D550" t="s">
        <v>10562</v>
      </c>
      <c r="E550" s="31">
        <v>45253</v>
      </c>
      <c r="F550" s="31">
        <v>45382</v>
      </c>
      <c r="G550" t="s">
        <v>10561</v>
      </c>
    </row>
    <row r="551" spans="1:7" x14ac:dyDescent="0.25">
      <c r="A551" s="154" t="s">
        <v>10560</v>
      </c>
      <c r="B551" t="s">
        <v>284</v>
      </c>
      <c r="C551" t="s">
        <v>128</v>
      </c>
      <c r="D551" t="s">
        <v>9263</v>
      </c>
      <c r="E551" s="31">
        <v>45253</v>
      </c>
      <c r="F551" s="31">
        <v>45380</v>
      </c>
      <c r="G551" t="s">
        <v>10559</v>
      </c>
    </row>
    <row r="552" spans="1:7" x14ac:dyDescent="0.25">
      <c r="A552" s="154" t="s">
        <v>10558</v>
      </c>
      <c r="B552" t="s">
        <v>1112</v>
      </c>
      <c r="C552" t="s">
        <v>528</v>
      </c>
      <c r="D552" t="s">
        <v>10557</v>
      </c>
      <c r="E552" s="31">
        <v>45230</v>
      </c>
      <c r="F552" s="31">
        <v>45339</v>
      </c>
      <c r="G552" t="s">
        <v>10556</v>
      </c>
    </row>
    <row r="553" spans="1:7" x14ac:dyDescent="0.25">
      <c r="A553" s="154" t="s">
        <v>10555</v>
      </c>
      <c r="B553" t="s">
        <v>284</v>
      </c>
      <c r="C553" t="s">
        <v>128</v>
      </c>
      <c r="D553" t="s">
        <v>10554</v>
      </c>
      <c r="E553" s="31">
        <v>45253</v>
      </c>
      <c r="F553" s="31">
        <v>45376</v>
      </c>
      <c r="G553" t="s">
        <v>10553</v>
      </c>
    </row>
    <row r="554" spans="1:7" x14ac:dyDescent="0.25">
      <c r="A554" s="154" t="s">
        <v>10552</v>
      </c>
      <c r="B554" t="s">
        <v>284</v>
      </c>
      <c r="C554" t="s">
        <v>128</v>
      </c>
      <c r="D554" t="s">
        <v>10551</v>
      </c>
      <c r="E554" s="31">
        <v>45253</v>
      </c>
      <c r="F554" s="31">
        <v>45374</v>
      </c>
      <c r="G554" t="s">
        <v>10550</v>
      </c>
    </row>
    <row r="555" spans="1:7" x14ac:dyDescent="0.25">
      <c r="A555" s="154" t="s">
        <v>10549</v>
      </c>
      <c r="B555" t="s">
        <v>284</v>
      </c>
      <c r="C555" t="s">
        <v>128</v>
      </c>
      <c r="D555" t="s">
        <v>10548</v>
      </c>
      <c r="E555" s="31">
        <v>45253</v>
      </c>
      <c r="F555" s="31">
        <v>45372</v>
      </c>
      <c r="G555" t="s">
        <v>10547</v>
      </c>
    </row>
    <row r="556" spans="1:7" x14ac:dyDescent="0.25">
      <c r="A556" s="154" t="s">
        <v>10546</v>
      </c>
      <c r="B556" t="s">
        <v>284</v>
      </c>
      <c r="C556" t="s">
        <v>128</v>
      </c>
      <c r="D556" t="s">
        <v>10545</v>
      </c>
      <c r="E556" s="31">
        <v>45253</v>
      </c>
      <c r="F556" s="31">
        <v>45370</v>
      </c>
      <c r="G556" t="s">
        <v>10544</v>
      </c>
    </row>
    <row r="557" spans="1:7" x14ac:dyDescent="0.25">
      <c r="A557" s="154" t="s">
        <v>10543</v>
      </c>
      <c r="B557" t="s">
        <v>317</v>
      </c>
      <c r="C557" t="s">
        <v>256</v>
      </c>
      <c r="D557" t="s">
        <v>9132</v>
      </c>
      <c r="E557" s="31">
        <v>45253</v>
      </c>
      <c r="F557" s="31">
        <v>45355</v>
      </c>
      <c r="G557" t="s">
        <v>10542</v>
      </c>
    </row>
    <row r="558" spans="1:7" x14ac:dyDescent="0.25">
      <c r="A558" s="154" t="s">
        <v>10541</v>
      </c>
      <c r="B558" t="s">
        <v>317</v>
      </c>
      <c r="C558" t="s">
        <v>256</v>
      </c>
      <c r="D558" t="s">
        <v>9132</v>
      </c>
      <c r="E558" s="31">
        <v>45253</v>
      </c>
      <c r="F558" s="31">
        <v>45359</v>
      </c>
      <c r="G558" t="s">
        <v>10540</v>
      </c>
    </row>
    <row r="559" spans="1:7" x14ac:dyDescent="0.25">
      <c r="A559" s="154" t="s">
        <v>10539</v>
      </c>
      <c r="B559" t="s">
        <v>317</v>
      </c>
      <c r="C559" t="s">
        <v>256</v>
      </c>
      <c r="D559" t="s">
        <v>9132</v>
      </c>
      <c r="E559" s="31">
        <v>45253</v>
      </c>
      <c r="F559" s="31">
        <v>45361</v>
      </c>
      <c r="G559" t="s">
        <v>10538</v>
      </c>
    </row>
    <row r="560" spans="1:7" x14ac:dyDescent="0.25">
      <c r="A560" s="154" t="s">
        <v>10537</v>
      </c>
      <c r="B560" t="s">
        <v>317</v>
      </c>
      <c r="C560" t="s">
        <v>256</v>
      </c>
      <c r="D560" t="s">
        <v>10536</v>
      </c>
      <c r="E560" s="31">
        <v>45253</v>
      </c>
      <c r="F560" s="31">
        <v>45366</v>
      </c>
      <c r="G560" t="s">
        <v>10535</v>
      </c>
    </row>
    <row r="561" spans="1:7" x14ac:dyDescent="0.25">
      <c r="A561" s="154" t="s">
        <v>8290</v>
      </c>
      <c r="B561" t="s">
        <v>8289</v>
      </c>
      <c r="D561" t="s">
        <v>8288</v>
      </c>
      <c r="E561" t="s">
        <v>8287</v>
      </c>
      <c r="F561" t="s">
        <v>8286</v>
      </c>
      <c r="G561" t="s">
        <v>8285</v>
      </c>
    </row>
    <row r="562" spans="1:7" x14ac:dyDescent="0.25">
      <c r="A562" s="154" t="s">
        <v>8284</v>
      </c>
      <c r="B562">
        <v>11</v>
      </c>
      <c r="D562" t="s">
        <v>58</v>
      </c>
      <c r="E562" t="s">
        <v>8283</v>
      </c>
      <c r="G562" t="s">
        <v>10410</v>
      </c>
    </row>
    <row r="564" spans="1:7" x14ac:dyDescent="0.25">
      <c r="A564" s="154" t="s">
        <v>2940</v>
      </c>
      <c r="B564" t="s">
        <v>94</v>
      </c>
      <c r="C564" t="s">
        <v>95</v>
      </c>
      <c r="D564" t="s">
        <v>597</v>
      </c>
      <c r="E564" t="s">
        <v>6</v>
      </c>
      <c r="F564" t="s">
        <v>2939</v>
      </c>
      <c r="G564" t="s">
        <v>2938</v>
      </c>
    </row>
    <row r="565" spans="1:7" x14ac:dyDescent="0.25">
      <c r="A565" s="154" t="s">
        <v>8368</v>
      </c>
      <c r="B565" t="s">
        <v>8368</v>
      </c>
      <c r="C565" t="s">
        <v>8370</v>
      </c>
      <c r="D565" t="s">
        <v>8369</v>
      </c>
      <c r="E565" t="s">
        <v>8368</v>
      </c>
      <c r="F565" t="s">
        <v>8367</v>
      </c>
      <c r="G565" t="s">
        <v>8366</v>
      </c>
    </row>
    <row r="566" spans="1:7" x14ac:dyDescent="0.25">
      <c r="A566" s="154" t="s">
        <v>10534</v>
      </c>
      <c r="B566" t="s">
        <v>5478</v>
      </c>
      <c r="C566" t="s">
        <v>5477</v>
      </c>
      <c r="D566" t="s">
        <v>10533</v>
      </c>
      <c r="E566" s="31">
        <v>45253</v>
      </c>
      <c r="F566" s="31">
        <v>45324</v>
      </c>
      <c r="G566" t="s">
        <v>10532</v>
      </c>
    </row>
    <row r="567" spans="1:7" x14ac:dyDescent="0.25">
      <c r="A567" s="154" t="s">
        <v>10531</v>
      </c>
      <c r="B567" t="s">
        <v>636</v>
      </c>
      <c r="C567" t="s">
        <v>635</v>
      </c>
      <c r="D567" t="s">
        <v>10530</v>
      </c>
      <c r="E567" s="31">
        <v>45253</v>
      </c>
      <c r="F567" s="31">
        <v>45322</v>
      </c>
      <c r="G567" t="s">
        <v>10529</v>
      </c>
    </row>
    <row r="568" spans="1:7" x14ac:dyDescent="0.25">
      <c r="A568" s="154" t="s">
        <v>10528</v>
      </c>
      <c r="B568" t="s">
        <v>1067</v>
      </c>
      <c r="C568" t="s">
        <v>1068</v>
      </c>
      <c r="D568" t="s">
        <v>10527</v>
      </c>
      <c r="E568" s="31">
        <v>45253</v>
      </c>
      <c r="F568" s="31">
        <v>45322</v>
      </c>
      <c r="G568" t="s">
        <v>10526</v>
      </c>
    </row>
    <row r="569" spans="1:7" x14ac:dyDescent="0.25">
      <c r="A569" s="154" t="s">
        <v>10525</v>
      </c>
      <c r="B569" t="s">
        <v>481</v>
      </c>
      <c r="C569" t="s">
        <v>467</v>
      </c>
      <c r="D569" t="s">
        <v>10524</v>
      </c>
      <c r="E569" s="31">
        <v>45253</v>
      </c>
      <c r="F569" s="31">
        <v>45322</v>
      </c>
      <c r="G569" t="s">
        <v>10523</v>
      </c>
    </row>
    <row r="570" spans="1:7" x14ac:dyDescent="0.25">
      <c r="A570" s="154" t="s">
        <v>10522</v>
      </c>
      <c r="B570" t="s">
        <v>466</v>
      </c>
      <c r="C570" t="s">
        <v>140</v>
      </c>
      <c r="D570" t="s">
        <v>10521</v>
      </c>
      <c r="E570" s="31">
        <v>45253</v>
      </c>
      <c r="F570" s="31">
        <v>45306</v>
      </c>
      <c r="G570" t="s">
        <v>10520</v>
      </c>
    </row>
    <row r="571" spans="1:7" x14ac:dyDescent="0.25">
      <c r="A571" s="154" t="s">
        <v>10519</v>
      </c>
      <c r="B571" t="s">
        <v>466</v>
      </c>
      <c r="C571" t="s">
        <v>140</v>
      </c>
      <c r="D571" t="s">
        <v>10518</v>
      </c>
      <c r="E571" s="31">
        <v>45253</v>
      </c>
      <c r="F571" s="31">
        <v>45316</v>
      </c>
      <c r="G571" t="s">
        <v>10517</v>
      </c>
    </row>
    <row r="572" spans="1:7" x14ac:dyDescent="0.25">
      <c r="A572" s="154" t="s">
        <v>10516</v>
      </c>
      <c r="B572" t="s">
        <v>466</v>
      </c>
      <c r="C572" t="s">
        <v>140</v>
      </c>
      <c r="D572" t="s">
        <v>10515</v>
      </c>
      <c r="E572" s="31">
        <v>45253</v>
      </c>
      <c r="F572" s="31">
        <v>45332</v>
      </c>
      <c r="G572" t="s">
        <v>10514</v>
      </c>
    </row>
    <row r="573" spans="1:7" x14ac:dyDescent="0.25">
      <c r="A573" s="154" t="s">
        <v>10513</v>
      </c>
      <c r="B573" t="s">
        <v>466</v>
      </c>
      <c r="C573" t="s">
        <v>140</v>
      </c>
      <c r="D573" t="s">
        <v>10512</v>
      </c>
      <c r="E573" s="31">
        <v>45253</v>
      </c>
      <c r="F573" s="31">
        <v>45337</v>
      </c>
      <c r="G573" t="s">
        <v>10511</v>
      </c>
    </row>
    <row r="574" spans="1:7" x14ac:dyDescent="0.25">
      <c r="A574" s="154" t="s">
        <v>10510</v>
      </c>
      <c r="B574" t="s">
        <v>598</v>
      </c>
      <c r="C574" t="s">
        <v>599</v>
      </c>
      <c r="D574" t="s">
        <v>10509</v>
      </c>
      <c r="E574" s="31">
        <v>45253</v>
      </c>
      <c r="F574" s="31">
        <v>45382</v>
      </c>
      <c r="G574" t="s">
        <v>10508</v>
      </c>
    </row>
    <row r="575" spans="1:7" x14ac:dyDescent="0.25">
      <c r="A575" s="154" t="s">
        <v>10507</v>
      </c>
      <c r="B575" t="s">
        <v>598</v>
      </c>
      <c r="C575" t="s">
        <v>599</v>
      </c>
      <c r="D575" t="s">
        <v>9185</v>
      </c>
      <c r="E575" s="31">
        <v>45253</v>
      </c>
      <c r="F575" s="31">
        <v>45379</v>
      </c>
      <c r="G575" t="s">
        <v>10506</v>
      </c>
    </row>
    <row r="576" spans="1:7" x14ac:dyDescent="0.25">
      <c r="A576" s="154" t="s">
        <v>10505</v>
      </c>
      <c r="B576" t="s">
        <v>598</v>
      </c>
      <c r="C576" t="s">
        <v>599</v>
      </c>
      <c r="D576" t="s">
        <v>10504</v>
      </c>
      <c r="E576" s="31">
        <v>45253</v>
      </c>
      <c r="F576" s="31">
        <v>45371</v>
      </c>
      <c r="G576" t="s">
        <v>10503</v>
      </c>
    </row>
    <row r="577" spans="1:7" x14ac:dyDescent="0.25">
      <c r="A577" s="154" t="s">
        <v>10502</v>
      </c>
      <c r="B577" t="s">
        <v>598</v>
      </c>
      <c r="C577" t="s">
        <v>599</v>
      </c>
      <c r="D577" t="s">
        <v>10501</v>
      </c>
      <c r="E577" s="31">
        <v>45253</v>
      </c>
      <c r="F577" s="31">
        <v>45368</v>
      </c>
      <c r="G577" t="s">
        <v>10500</v>
      </c>
    </row>
    <row r="578" spans="1:7" x14ac:dyDescent="0.25">
      <c r="A578" s="154" t="s">
        <v>10499</v>
      </c>
      <c r="B578" t="s">
        <v>598</v>
      </c>
      <c r="C578" t="s">
        <v>599</v>
      </c>
      <c r="D578" t="s">
        <v>10498</v>
      </c>
      <c r="E578" s="31">
        <v>45253</v>
      </c>
      <c r="F578" s="31">
        <v>45361</v>
      </c>
      <c r="G578" t="s">
        <v>10497</v>
      </c>
    </row>
    <row r="579" spans="1:7" x14ac:dyDescent="0.25">
      <c r="A579" s="154" t="s">
        <v>10496</v>
      </c>
      <c r="B579" t="s">
        <v>598</v>
      </c>
      <c r="C579" t="s">
        <v>599</v>
      </c>
      <c r="D579" t="s">
        <v>10495</v>
      </c>
      <c r="E579" s="31">
        <v>45253</v>
      </c>
      <c r="F579" s="31">
        <v>45351</v>
      </c>
      <c r="G579" t="s">
        <v>10494</v>
      </c>
    </row>
    <row r="580" spans="1:7" x14ac:dyDescent="0.25">
      <c r="A580" s="154" t="s">
        <v>10493</v>
      </c>
      <c r="B580" t="s">
        <v>10492</v>
      </c>
      <c r="C580" t="s">
        <v>5102</v>
      </c>
      <c r="D580" t="s">
        <v>10491</v>
      </c>
      <c r="E580" s="31">
        <v>45253</v>
      </c>
      <c r="F580" s="31">
        <v>45260</v>
      </c>
      <c r="G580" t="s">
        <v>10490</v>
      </c>
    </row>
    <row r="581" spans="1:7" x14ac:dyDescent="0.25">
      <c r="A581" s="154" t="s">
        <v>10489</v>
      </c>
      <c r="B581" t="s">
        <v>738</v>
      </c>
      <c r="C581" t="s">
        <v>737</v>
      </c>
      <c r="D581" t="s">
        <v>10476</v>
      </c>
      <c r="E581" s="31">
        <v>45229</v>
      </c>
      <c r="F581" s="31">
        <v>45285</v>
      </c>
      <c r="G581" t="s">
        <v>10488</v>
      </c>
    </row>
    <row r="582" spans="1:7" x14ac:dyDescent="0.25">
      <c r="A582" s="154" t="s">
        <v>10487</v>
      </c>
      <c r="B582" t="s">
        <v>947</v>
      </c>
      <c r="C582" t="s">
        <v>946</v>
      </c>
      <c r="D582" t="s">
        <v>10486</v>
      </c>
      <c r="E582" s="31">
        <v>45229</v>
      </c>
      <c r="F582" s="31">
        <v>45321</v>
      </c>
      <c r="G582" t="s">
        <v>10485</v>
      </c>
    </row>
    <row r="583" spans="1:7" x14ac:dyDescent="0.25">
      <c r="A583" s="154" t="s">
        <v>10484</v>
      </c>
      <c r="B583" t="s">
        <v>738</v>
      </c>
      <c r="C583" t="s">
        <v>737</v>
      </c>
      <c r="D583" t="s">
        <v>10479</v>
      </c>
      <c r="E583" s="31">
        <v>45229</v>
      </c>
      <c r="F583" s="31">
        <v>45311</v>
      </c>
      <c r="G583" t="s">
        <v>10483</v>
      </c>
    </row>
    <row r="584" spans="1:7" x14ac:dyDescent="0.25">
      <c r="A584" s="154" t="s">
        <v>10482</v>
      </c>
      <c r="B584" t="s">
        <v>738</v>
      </c>
      <c r="C584" t="s">
        <v>737</v>
      </c>
      <c r="D584" t="s">
        <v>10479</v>
      </c>
      <c r="E584" s="31">
        <v>45229</v>
      </c>
      <c r="F584" s="31">
        <v>45316</v>
      </c>
      <c r="G584" t="s">
        <v>10481</v>
      </c>
    </row>
    <row r="585" spans="1:7" x14ac:dyDescent="0.25">
      <c r="A585" s="154" t="s">
        <v>10480</v>
      </c>
      <c r="B585" t="s">
        <v>738</v>
      </c>
      <c r="C585" t="s">
        <v>737</v>
      </c>
      <c r="D585" t="s">
        <v>10479</v>
      </c>
      <c r="E585" s="31">
        <v>45229</v>
      </c>
      <c r="F585" s="31">
        <v>45322</v>
      </c>
      <c r="G585" t="s">
        <v>10478</v>
      </c>
    </row>
    <row r="586" spans="1:7" x14ac:dyDescent="0.25">
      <c r="A586" s="154" t="s">
        <v>10477</v>
      </c>
      <c r="B586" t="s">
        <v>738</v>
      </c>
      <c r="C586" t="s">
        <v>737</v>
      </c>
      <c r="D586" t="s">
        <v>10476</v>
      </c>
      <c r="E586" s="31">
        <v>45229</v>
      </c>
      <c r="F586" s="31">
        <v>45291</v>
      </c>
      <c r="G586" t="s">
        <v>10475</v>
      </c>
    </row>
    <row r="587" spans="1:7" x14ac:dyDescent="0.25">
      <c r="A587" s="154" t="s">
        <v>10474</v>
      </c>
      <c r="B587" t="s">
        <v>542</v>
      </c>
      <c r="C587" t="s">
        <v>200</v>
      </c>
      <c r="D587" t="s">
        <v>10473</v>
      </c>
      <c r="E587" s="31">
        <v>45229</v>
      </c>
      <c r="F587" s="31">
        <v>45328</v>
      </c>
      <c r="G587" t="s">
        <v>5073</v>
      </c>
    </row>
    <row r="588" spans="1:7" x14ac:dyDescent="0.25">
      <c r="A588" s="154" t="s">
        <v>10472</v>
      </c>
      <c r="B588" t="s">
        <v>542</v>
      </c>
      <c r="C588" t="s">
        <v>200</v>
      </c>
      <c r="D588" t="s">
        <v>8400</v>
      </c>
      <c r="E588" s="31">
        <v>45229</v>
      </c>
      <c r="F588" s="31">
        <v>45332</v>
      </c>
      <c r="G588" t="s">
        <v>5073</v>
      </c>
    </row>
    <row r="589" spans="1:7" x14ac:dyDescent="0.25">
      <c r="A589" s="154" t="s">
        <v>10471</v>
      </c>
      <c r="B589" t="s">
        <v>542</v>
      </c>
      <c r="C589" t="s">
        <v>200</v>
      </c>
      <c r="D589" t="s">
        <v>8400</v>
      </c>
      <c r="E589" s="31">
        <v>45229</v>
      </c>
      <c r="F589" s="31">
        <v>45322</v>
      </c>
      <c r="G589" t="s">
        <v>5073</v>
      </c>
    </row>
    <row r="590" spans="1:7" x14ac:dyDescent="0.25">
      <c r="A590" s="154" t="s">
        <v>10470</v>
      </c>
      <c r="B590" t="s">
        <v>542</v>
      </c>
      <c r="C590" t="s">
        <v>200</v>
      </c>
      <c r="D590" t="s">
        <v>8400</v>
      </c>
      <c r="E590" s="31">
        <v>45229</v>
      </c>
      <c r="F590" s="31">
        <v>45311</v>
      </c>
      <c r="G590" t="s">
        <v>5073</v>
      </c>
    </row>
    <row r="591" spans="1:7" x14ac:dyDescent="0.25">
      <c r="A591" s="154" t="s">
        <v>10469</v>
      </c>
      <c r="B591" t="s">
        <v>542</v>
      </c>
      <c r="C591" t="s">
        <v>200</v>
      </c>
      <c r="D591" t="s">
        <v>8400</v>
      </c>
      <c r="E591" s="31">
        <v>45229</v>
      </c>
      <c r="F591" s="31">
        <v>45301</v>
      </c>
      <c r="G591" t="s">
        <v>5073</v>
      </c>
    </row>
    <row r="592" spans="1:7" x14ac:dyDescent="0.25">
      <c r="A592" s="154" t="s">
        <v>10468</v>
      </c>
      <c r="B592" t="s">
        <v>1165</v>
      </c>
      <c r="C592" t="s">
        <v>1166</v>
      </c>
      <c r="D592" t="s">
        <v>10467</v>
      </c>
      <c r="E592" s="31">
        <v>45229</v>
      </c>
      <c r="F592" s="31">
        <v>45322</v>
      </c>
      <c r="G592" t="s">
        <v>10466</v>
      </c>
    </row>
    <row r="593" spans="1:7" x14ac:dyDescent="0.25">
      <c r="A593" s="154" t="s">
        <v>10465</v>
      </c>
      <c r="B593" t="s">
        <v>5329</v>
      </c>
      <c r="C593" t="s">
        <v>5328</v>
      </c>
      <c r="D593" t="s">
        <v>10464</v>
      </c>
      <c r="E593" s="31">
        <v>45229</v>
      </c>
      <c r="F593" s="31">
        <v>45291</v>
      </c>
      <c r="G593" t="s">
        <v>10463</v>
      </c>
    </row>
    <row r="594" spans="1:7" x14ac:dyDescent="0.25">
      <c r="A594" s="154" t="s">
        <v>10462</v>
      </c>
      <c r="B594" t="s">
        <v>5339</v>
      </c>
      <c r="C594" t="s">
        <v>5338</v>
      </c>
      <c r="D594" t="s">
        <v>10461</v>
      </c>
      <c r="E594" s="31">
        <v>45229</v>
      </c>
      <c r="F594" s="31">
        <v>45276</v>
      </c>
      <c r="G594" t="s">
        <v>5337</v>
      </c>
    </row>
    <row r="595" spans="1:7" x14ac:dyDescent="0.25">
      <c r="A595" s="154" t="s">
        <v>10460</v>
      </c>
      <c r="B595" t="s">
        <v>5339</v>
      </c>
      <c r="C595" t="s">
        <v>5338</v>
      </c>
      <c r="D595" t="s">
        <v>10455</v>
      </c>
      <c r="E595" s="31">
        <v>45229</v>
      </c>
      <c r="F595" s="31">
        <v>45283</v>
      </c>
      <c r="G595" t="s">
        <v>5337</v>
      </c>
    </row>
    <row r="596" spans="1:7" x14ac:dyDescent="0.25">
      <c r="A596" s="154" t="s">
        <v>10459</v>
      </c>
      <c r="B596" t="s">
        <v>5339</v>
      </c>
      <c r="C596" t="s">
        <v>5338</v>
      </c>
      <c r="D596" t="s">
        <v>10455</v>
      </c>
      <c r="E596" s="31">
        <v>45229</v>
      </c>
      <c r="F596" s="31">
        <v>45289</v>
      </c>
      <c r="G596" t="s">
        <v>5337</v>
      </c>
    </row>
    <row r="597" spans="1:7" x14ac:dyDescent="0.25">
      <c r="A597" s="154" t="s">
        <v>10458</v>
      </c>
      <c r="B597" t="s">
        <v>5339</v>
      </c>
      <c r="C597" t="s">
        <v>5338</v>
      </c>
      <c r="D597" t="s">
        <v>10455</v>
      </c>
      <c r="E597" s="31">
        <v>45229</v>
      </c>
      <c r="F597" s="31">
        <v>45296</v>
      </c>
      <c r="G597" t="s">
        <v>5337</v>
      </c>
    </row>
    <row r="598" spans="1:7" x14ac:dyDescent="0.25">
      <c r="A598" s="154" t="s">
        <v>10457</v>
      </c>
      <c r="B598" t="s">
        <v>5339</v>
      </c>
      <c r="C598" t="s">
        <v>5338</v>
      </c>
      <c r="D598" t="s">
        <v>10455</v>
      </c>
      <c r="E598" s="31">
        <v>45229</v>
      </c>
      <c r="F598" s="31">
        <v>45303</v>
      </c>
      <c r="G598" t="s">
        <v>5337</v>
      </c>
    </row>
    <row r="599" spans="1:7" x14ac:dyDescent="0.25">
      <c r="A599" s="154" t="s">
        <v>10456</v>
      </c>
      <c r="B599" t="s">
        <v>5339</v>
      </c>
      <c r="C599" t="s">
        <v>5338</v>
      </c>
      <c r="D599" t="s">
        <v>10455</v>
      </c>
      <c r="E599" s="31">
        <v>45229</v>
      </c>
      <c r="F599" s="31">
        <v>45306</v>
      </c>
      <c r="G599" t="s">
        <v>5337</v>
      </c>
    </row>
    <row r="600" spans="1:7" x14ac:dyDescent="0.25">
      <c r="A600" s="154" t="s">
        <v>10454</v>
      </c>
      <c r="B600" t="s">
        <v>626</v>
      </c>
      <c r="C600" t="s">
        <v>500</v>
      </c>
      <c r="D600" t="s">
        <v>10453</v>
      </c>
      <c r="E600" s="31">
        <v>45229</v>
      </c>
      <c r="F600" s="31">
        <v>45319</v>
      </c>
      <c r="G600" t="s">
        <v>10452</v>
      </c>
    </row>
    <row r="601" spans="1:7" x14ac:dyDescent="0.25">
      <c r="A601" s="154" t="s">
        <v>10451</v>
      </c>
      <c r="B601" t="s">
        <v>5121</v>
      </c>
      <c r="C601" t="s">
        <v>5120</v>
      </c>
      <c r="D601" t="s">
        <v>10450</v>
      </c>
      <c r="E601" s="31">
        <v>45239</v>
      </c>
      <c r="F601" s="31">
        <v>45291</v>
      </c>
      <c r="G601" t="s">
        <v>10449</v>
      </c>
    </row>
    <row r="602" spans="1:7" x14ac:dyDescent="0.25">
      <c r="A602" s="154" t="s">
        <v>10448</v>
      </c>
      <c r="B602" t="s">
        <v>10447</v>
      </c>
      <c r="C602" t="s">
        <v>10198</v>
      </c>
      <c r="D602" t="s">
        <v>10446</v>
      </c>
      <c r="E602" s="31">
        <v>45231</v>
      </c>
      <c r="F602" s="31">
        <v>45321</v>
      </c>
      <c r="G602" t="s">
        <v>10445</v>
      </c>
    </row>
    <row r="603" spans="1:7" x14ac:dyDescent="0.25">
      <c r="A603" s="154" t="s">
        <v>10444</v>
      </c>
      <c r="B603" t="s">
        <v>241</v>
      </c>
      <c r="C603" t="s">
        <v>129</v>
      </c>
      <c r="D603" t="s">
        <v>10443</v>
      </c>
      <c r="E603" s="31">
        <v>45251</v>
      </c>
      <c r="F603" s="31">
        <v>45322</v>
      </c>
      <c r="G603" t="s">
        <v>10442</v>
      </c>
    </row>
    <row r="604" spans="1:7" x14ac:dyDescent="0.25">
      <c r="A604" s="154" t="s">
        <v>10441</v>
      </c>
      <c r="B604" t="s">
        <v>1105</v>
      </c>
      <c r="C604" t="s">
        <v>1106</v>
      </c>
      <c r="D604" t="s">
        <v>10440</v>
      </c>
      <c r="E604" s="31">
        <v>45229</v>
      </c>
      <c r="F604" s="31">
        <v>45270</v>
      </c>
      <c r="G604" t="s">
        <v>5134</v>
      </c>
    </row>
    <row r="605" spans="1:7" x14ac:dyDescent="0.25">
      <c r="A605" s="154" t="s">
        <v>10439</v>
      </c>
      <c r="B605" t="s">
        <v>306</v>
      </c>
      <c r="C605" t="s">
        <v>115</v>
      </c>
      <c r="D605" t="s">
        <v>10428</v>
      </c>
      <c r="E605" s="31">
        <v>45229</v>
      </c>
      <c r="F605" s="31">
        <v>45311</v>
      </c>
      <c r="G605" t="s">
        <v>10438</v>
      </c>
    </row>
    <row r="606" spans="1:7" x14ac:dyDescent="0.25">
      <c r="A606" s="154" t="s">
        <v>10437</v>
      </c>
      <c r="B606" t="s">
        <v>306</v>
      </c>
      <c r="C606" t="s">
        <v>115</v>
      </c>
      <c r="D606" t="s">
        <v>10428</v>
      </c>
      <c r="E606" s="31">
        <v>45229</v>
      </c>
      <c r="F606" s="31">
        <v>45316</v>
      </c>
      <c r="G606" t="s">
        <v>10436</v>
      </c>
    </row>
    <row r="607" spans="1:7" x14ac:dyDescent="0.25">
      <c r="A607" s="154" t="s">
        <v>10435</v>
      </c>
      <c r="B607" t="s">
        <v>306</v>
      </c>
      <c r="C607" t="s">
        <v>115</v>
      </c>
      <c r="D607" t="s">
        <v>10428</v>
      </c>
      <c r="E607" s="31">
        <v>45229</v>
      </c>
      <c r="F607" s="31">
        <v>45322</v>
      </c>
      <c r="G607" t="s">
        <v>10434</v>
      </c>
    </row>
    <row r="608" spans="1:7" x14ac:dyDescent="0.25">
      <c r="A608" s="154" t="s">
        <v>10433</v>
      </c>
      <c r="B608" t="s">
        <v>306</v>
      </c>
      <c r="C608" t="s">
        <v>115</v>
      </c>
      <c r="D608" t="s">
        <v>10428</v>
      </c>
      <c r="E608" s="31">
        <v>45229</v>
      </c>
      <c r="F608" s="31">
        <v>45332</v>
      </c>
      <c r="G608" t="s">
        <v>10432</v>
      </c>
    </row>
    <row r="609" spans="1:7" x14ac:dyDescent="0.25">
      <c r="A609" s="154" t="s">
        <v>10431</v>
      </c>
      <c r="B609" t="s">
        <v>306</v>
      </c>
      <c r="C609" t="s">
        <v>115</v>
      </c>
      <c r="D609" t="s">
        <v>10428</v>
      </c>
      <c r="E609" s="31">
        <v>45229</v>
      </c>
      <c r="F609" s="31">
        <v>45337</v>
      </c>
      <c r="G609" t="s">
        <v>10430</v>
      </c>
    </row>
    <row r="610" spans="1:7" x14ac:dyDescent="0.25">
      <c r="A610" s="154" t="s">
        <v>10429</v>
      </c>
      <c r="B610" t="s">
        <v>306</v>
      </c>
      <c r="C610" t="s">
        <v>115</v>
      </c>
      <c r="D610" t="s">
        <v>10428</v>
      </c>
      <c r="E610" s="31">
        <v>45229</v>
      </c>
      <c r="F610" s="31">
        <v>45342</v>
      </c>
      <c r="G610" t="s">
        <v>10427</v>
      </c>
    </row>
    <row r="611" spans="1:7" x14ac:dyDescent="0.25">
      <c r="A611" s="154" t="s">
        <v>10426</v>
      </c>
      <c r="B611" t="s">
        <v>657</v>
      </c>
      <c r="C611" t="s">
        <v>656</v>
      </c>
      <c r="D611" t="s">
        <v>10425</v>
      </c>
      <c r="E611" s="31">
        <v>45250</v>
      </c>
      <c r="F611" s="31">
        <v>45350</v>
      </c>
      <c r="G611" t="s">
        <v>5936</v>
      </c>
    </row>
    <row r="612" spans="1:7" x14ac:dyDescent="0.25">
      <c r="A612" s="154" t="s">
        <v>10424</v>
      </c>
      <c r="B612" t="s">
        <v>1024</v>
      </c>
      <c r="C612" t="s">
        <v>1025</v>
      </c>
      <c r="D612" t="s">
        <v>10289</v>
      </c>
      <c r="E612" s="31">
        <v>45261</v>
      </c>
      <c r="F612" s="31">
        <v>45306</v>
      </c>
      <c r="G612" t="s">
        <v>10423</v>
      </c>
    </row>
    <row r="613" spans="1:7" x14ac:dyDescent="0.25">
      <c r="A613" s="154" t="s">
        <v>10422</v>
      </c>
      <c r="B613" t="s">
        <v>10421</v>
      </c>
      <c r="C613" t="s">
        <v>10420</v>
      </c>
      <c r="D613" t="s">
        <v>10419</v>
      </c>
      <c r="E613" s="31">
        <v>45250</v>
      </c>
      <c r="F613" s="31">
        <v>45265</v>
      </c>
      <c r="G613" t="s">
        <v>10418</v>
      </c>
    </row>
    <row r="614" spans="1:7" x14ac:dyDescent="0.25">
      <c r="A614" s="154" t="s">
        <v>10417</v>
      </c>
      <c r="B614" t="s">
        <v>1024</v>
      </c>
      <c r="C614" t="s">
        <v>1025</v>
      </c>
      <c r="D614" t="s">
        <v>10289</v>
      </c>
      <c r="E614" s="31">
        <v>45261</v>
      </c>
      <c r="F614" s="31">
        <v>45321</v>
      </c>
      <c r="G614" t="s">
        <v>10288</v>
      </c>
    </row>
    <row r="615" spans="1:7" x14ac:dyDescent="0.25">
      <c r="A615" s="154" t="s">
        <v>10416</v>
      </c>
      <c r="B615" t="s">
        <v>5241</v>
      </c>
      <c r="C615" t="s">
        <v>5185</v>
      </c>
      <c r="D615" t="s">
        <v>10415</v>
      </c>
      <c r="E615" s="31">
        <v>45260</v>
      </c>
      <c r="F615" s="31">
        <v>45397</v>
      </c>
      <c r="G615" t="s">
        <v>10414</v>
      </c>
    </row>
    <row r="616" spans="1:7" x14ac:dyDescent="0.25">
      <c r="A616" s="154" t="s">
        <v>10413</v>
      </c>
      <c r="B616" t="s">
        <v>5035</v>
      </c>
      <c r="C616" t="s">
        <v>5034</v>
      </c>
      <c r="D616" t="s">
        <v>10412</v>
      </c>
      <c r="E616" s="31">
        <v>45247</v>
      </c>
      <c r="F616" s="31">
        <v>45349</v>
      </c>
      <c r="G616" t="s">
        <v>10411</v>
      </c>
    </row>
    <row r="617" spans="1:7" x14ac:dyDescent="0.25">
      <c r="A617" s="154" t="s">
        <v>8290</v>
      </c>
      <c r="B617" t="s">
        <v>8289</v>
      </c>
      <c r="D617" t="s">
        <v>8288</v>
      </c>
      <c r="E617" t="s">
        <v>8287</v>
      </c>
      <c r="F617" t="s">
        <v>8286</v>
      </c>
      <c r="G617" t="s">
        <v>8285</v>
      </c>
    </row>
    <row r="618" spans="1:7" x14ac:dyDescent="0.25">
      <c r="A618" s="154" t="s">
        <v>8284</v>
      </c>
      <c r="B618">
        <v>12</v>
      </c>
      <c r="D618" t="s">
        <v>58</v>
      </c>
      <c r="E618" t="s">
        <v>8283</v>
      </c>
      <c r="G618" t="s">
        <v>10410</v>
      </c>
    </row>
    <row r="620" spans="1:7" x14ac:dyDescent="0.25">
      <c r="A620" s="154" t="s">
        <v>2940</v>
      </c>
      <c r="B620" t="s">
        <v>94</v>
      </c>
      <c r="C620" t="s">
        <v>95</v>
      </c>
      <c r="D620" t="s">
        <v>597</v>
      </c>
      <c r="E620" t="s">
        <v>6</v>
      </c>
      <c r="F620" t="s">
        <v>2939</v>
      </c>
      <c r="G620" t="s">
        <v>2938</v>
      </c>
    </row>
    <row r="621" spans="1:7" x14ac:dyDescent="0.25">
      <c r="A621" s="154" t="s">
        <v>8368</v>
      </c>
      <c r="B621" t="s">
        <v>8368</v>
      </c>
      <c r="C621" t="s">
        <v>8370</v>
      </c>
      <c r="D621" t="s">
        <v>8369</v>
      </c>
      <c r="E621" t="s">
        <v>8368</v>
      </c>
      <c r="F621" t="s">
        <v>8367</v>
      </c>
      <c r="G621" t="s">
        <v>8366</v>
      </c>
    </row>
    <row r="622" spans="1:7" x14ac:dyDescent="0.25">
      <c r="A622" s="154" t="s">
        <v>10409</v>
      </c>
      <c r="B622" t="s">
        <v>112</v>
      </c>
      <c r="C622" t="s">
        <v>113</v>
      </c>
      <c r="D622" t="s">
        <v>10182</v>
      </c>
      <c r="E622" s="31">
        <v>45260</v>
      </c>
      <c r="F622" s="31">
        <v>45358</v>
      </c>
      <c r="G622" t="s">
        <v>10408</v>
      </c>
    </row>
    <row r="623" spans="1:7" x14ac:dyDescent="0.25">
      <c r="A623" s="154" t="s">
        <v>10407</v>
      </c>
      <c r="B623" t="s">
        <v>4948</v>
      </c>
      <c r="C623" t="s">
        <v>4947</v>
      </c>
      <c r="D623" t="s">
        <v>10406</v>
      </c>
      <c r="E623" s="31">
        <v>45245</v>
      </c>
      <c r="F623" s="31">
        <v>45275</v>
      </c>
      <c r="G623" t="s">
        <v>10405</v>
      </c>
    </row>
    <row r="624" spans="1:7" x14ac:dyDescent="0.25">
      <c r="A624" s="154" t="s">
        <v>10404</v>
      </c>
      <c r="B624" t="s">
        <v>6174</v>
      </c>
      <c r="C624" t="s">
        <v>6173</v>
      </c>
      <c r="D624" t="s">
        <v>10403</v>
      </c>
      <c r="E624" s="31">
        <v>45247</v>
      </c>
      <c r="F624" s="31">
        <v>45291</v>
      </c>
      <c r="G624" t="s">
        <v>10402</v>
      </c>
    </row>
    <row r="625" spans="1:7" x14ac:dyDescent="0.25">
      <c r="A625" s="154" t="s">
        <v>10401</v>
      </c>
      <c r="B625" t="s">
        <v>1071</v>
      </c>
      <c r="C625" t="s">
        <v>1072</v>
      </c>
      <c r="D625" t="s">
        <v>10396</v>
      </c>
      <c r="E625" s="31">
        <v>45243</v>
      </c>
      <c r="F625" s="31">
        <v>45264</v>
      </c>
      <c r="G625" t="s">
        <v>10400</v>
      </c>
    </row>
    <row r="626" spans="1:7" x14ac:dyDescent="0.25">
      <c r="A626" s="154" t="s">
        <v>10399</v>
      </c>
      <c r="B626" t="s">
        <v>1071</v>
      </c>
      <c r="C626" t="s">
        <v>1072</v>
      </c>
      <c r="D626" t="s">
        <v>10396</v>
      </c>
      <c r="E626" s="31">
        <v>45243</v>
      </c>
      <c r="F626" s="31">
        <v>45271</v>
      </c>
      <c r="G626" t="s">
        <v>10398</v>
      </c>
    </row>
    <row r="627" spans="1:7" x14ac:dyDescent="0.25">
      <c r="A627" s="154" t="s">
        <v>10397</v>
      </c>
      <c r="B627" t="s">
        <v>1071</v>
      </c>
      <c r="C627" t="s">
        <v>1072</v>
      </c>
      <c r="D627" t="s">
        <v>10396</v>
      </c>
      <c r="E627" s="31">
        <v>45243</v>
      </c>
      <c r="F627" s="31">
        <v>45278</v>
      </c>
      <c r="G627" t="s">
        <v>10395</v>
      </c>
    </row>
    <row r="628" spans="1:7" x14ac:dyDescent="0.25">
      <c r="A628" s="154" t="s">
        <v>10394</v>
      </c>
      <c r="B628" t="s">
        <v>546</v>
      </c>
      <c r="C628" t="s">
        <v>545</v>
      </c>
      <c r="D628" t="s">
        <v>8392</v>
      </c>
      <c r="E628" s="31">
        <v>45247</v>
      </c>
      <c r="F628" s="31">
        <v>45316</v>
      </c>
      <c r="G628" t="s">
        <v>10393</v>
      </c>
    </row>
    <row r="629" spans="1:7" x14ac:dyDescent="0.25">
      <c r="A629" s="154" t="s">
        <v>10392</v>
      </c>
      <c r="B629" t="s">
        <v>546</v>
      </c>
      <c r="C629" t="s">
        <v>545</v>
      </c>
      <c r="D629" t="s">
        <v>8392</v>
      </c>
      <c r="E629" s="31">
        <v>45247</v>
      </c>
      <c r="F629" s="31">
        <v>45332</v>
      </c>
      <c r="G629" t="s">
        <v>10391</v>
      </c>
    </row>
    <row r="630" spans="1:7" x14ac:dyDescent="0.25">
      <c r="A630" s="154" t="s">
        <v>10390</v>
      </c>
      <c r="B630" t="s">
        <v>703</v>
      </c>
      <c r="C630" t="s">
        <v>702</v>
      </c>
      <c r="D630" t="s">
        <v>10389</v>
      </c>
      <c r="E630" s="31">
        <v>45246</v>
      </c>
      <c r="F630" s="31">
        <v>45296</v>
      </c>
      <c r="G630" t="s">
        <v>10388</v>
      </c>
    </row>
    <row r="631" spans="1:7" x14ac:dyDescent="0.25">
      <c r="A631" s="154" t="s">
        <v>10387</v>
      </c>
      <c r="B631" t="s">
        <v>546</v>
      </c>
      <c r="C631" t="s">
        <v>545</v>
      </c>
      <c r="D631" t="s">
        <v>8392</v>
      </c>
      <c r="E631" s="31">
        <v>45247</v>
      </c>
      <c r="F631" s="31">
        <v>45301</v>
      </c>
      <c r="G631" t="s">
        <v>10386</v>
      </c>
    </row>
    <row r="632" spans="1:7" x14ac:dyDescent="0.25">
      <c r="A632" s="154" t="s">
        <v>10385</v>
      </c>
      <c r="B632" t="s">
        <v>482</v>
      </c>
      <c r="C632" t="s">
        <v>107</v>
      </c>
      <c r="D632" t="s">
        <v>10384</v>
      </c>
      <c r="E632" s="31">
        <v>45260</v>
      </c>
      <c r="F632" s="31">
        <v>45291</v>
      </c>
      <c r="G632" t="s">
        <v>10383</v>
      </c>
    </row>
    <row r="633" spans="1:7" x14ac:dyDescent="0.25">
      <c r="A633" s="154" t="s">
        <v>10382</v>
      </c>
      <c r="B633" t="s">
        <v>5157</v>
      </c>
      <c r="C633" t="s">
        <v>5156</v>
      </c>
      <c r="D633" t="s">
        <v>10381</v>
      </c>
      <c r="E633" s="31">
        <v>45260</v>
      </c>
      <c r="F633" s="31">
        <v>45301</v>
      </c>
      <c r="G633" t="s">
        <v>5090</v>
      </c>
    </row>
    <row r="634" spans="1:7" x14ac:dyDescent="0.25">
      <c r="A634" s="154" t="s">
        <v>10380</v>
      </c>
      <c r="B634" t="s">
        <v>4992</v>
      </c>
      <c r="C634" t="s">
        <v>4991</v>
      </c>
      <c r="D634" t="s">
        <v>10379</v>
      </c>
      <c r="E634" s="31">
        <v>45246</v>
      </c>
      <c r="F634" s="31">
        <v>45322</v>
      </c>
      <c r="G634" t="s">
        <v>10378</v>
      </c>
    </row>
    <row r="635" spans="1:7" x14ac:dyDescent="0.25">
      <c r="A635" s="154" t="s">
        <v>10377</v>
      </c>
      <c r="B635" t="s">
        <v>383</v>
      </c>
      <c r="C635" t="s">
        <v>116</v>
      </c>
      <c r="D635" t="s">
        <v>10376</v>
      </c>
      <c r="E635" s="31">
        <v>45244</v>
      </c>
      <c r="F635" s="31">
        <v>45311</v>
      </c>
      <c r="G635" t="s">
        <v>6024</v>
      </c>
    </row>
    <row r="636" spans="1:7" x14ac:dyDescent="0.25">
      <c r="A636" s="154" t="s">
        <v>10375</v>
      </c>
      <c r="B636" t="s">
        <v>461</v>
      </c>
      <c r="C636" t="s">
        <v>161</v>
      </c>
      <c r="D636" t="s">
        <v>10374</v>
      </c>
      <c r="E636" s="31">
        <v>45244</v>
      </c>
      <c r="F636" s="31">
        <v>45322</v>
      </c>
      <c r="G636" t="s">
        <v>10372</v>
      </c>
    </row>
    <row r="637" spans="1:7" x14ac:dyDescent="0.25">
      <c r="A637" s="154" t="s">
        <v>10373</v>
      </c>
      <c r="B637" t="s">
        <v>461</v>
      </c>
      <c r="C637" t="s">
        <v>161</v>
      </c>
      <c r="D637" t="s">
        <v>8493</v>
      </c>
      <c r="E637" s="31">
        <v>45244</v>
      </c>
      <c r="F637" s="31">
        <v>45337</v>
      </c>
      <c r="G637" t="s">
        <v>10372</v>
      </c>
    </row>
    <row r="638" spans="1:7" x14ac:dyDescent="0.25">
      <c r="A638" s="154" t="s">
        <v>10371</v>
      </c>
      <c r="B638" t="s">
        <v>10370</v>
      </c>
      <c r="C638" t="s">
        <v>10369</v>
      </c>
      <c r="D638" t="s">
        <v>10368</v>
      </c>
      <c r="E638" s="31">
        <v>45246</v>
      </c>
      <c r="F638" s="31">
        <v>45290</v>
      </c>
      <c r="G638" t="s">
        <v>10367</v>
      </c>
    </row>
    <row r="639" spans="1:7" x14ac:dyDescent="0.25">
      <c r="A639" s="154" t="s">
        <v>10366</v>
      </c>
      <c r="B639" t="s">
        <v>951</v>
      </c>
      <c r="C639" t="s">
        <v>950</v>
      </c>
      <c r="D639" t="s">
        <v>10365</v>
      </c>
      <c r="E639" s="31">
        <v>45244</v>
      </c>
      <c r="F639" s="31">
        <v>45350</v>
      </c>
      <c r="G639" t="s">
        <v>10355</v>
      </c>
    </row>
    <row r="640" spans="1:7" x14ac:dyDescent="0.25">
      <c r="A640" s="154" t="s">
        <v>10364</v>
      </c>
      <c r="B640" t="s">
        <v>951</v>
      </c>
      <c r="C640" t="s">
        <v>950</v>
      </c>
      <c r="D640" t="s">
        <v>9185</v>
      </c>
      <c r="E640" s="31">
        <v>45244</v>
      </c>
      <c r="F640" s="31">
        <v>45332</v>
      </c>
      <c r="G640" t="s">
        <v>10355</v>
      </c>
    </row>
    <row r="641" spans="1:7" x14ac:dyDescent="0.25">
      <c r="A641" s="154" t="s">
        <v>10363</v>
      </c>
      <c r="B641" t="s">
        <v>951</v>
      </c>
      <c r="C641" t="s">
        <v>950</v>
      </c>
      <c r="D641" t="s">
        <v>9185</v>
      </c>
      <c r="E641" s="31">
        <v>45244</v>
      </c>
      <c r="F641" s="31">
        <v>45342</v>
      </c>
      <c r="G641" t="s">
        <v>10355</v>
      </c>
    </row>
    <row r="642" spans="1:7" x14ac:dyDescent="0.25">
      <c r="A642" s="154" t="s">
        <v>10362</v>
      </c>
      <c r="B642" t="s">
        <v>951</v>
      </c>
      <c r="C642" t="s">
        <v>950</v>
      </c>
      <c r="D642" t="s">
        <v>10361</v>
      </c>
      <c r="E642" s="31">
        <v>45244</v>
      </c>
      <c r="F642" s="31">
        <v>45321</v>
      </c>
      <c r="G642" t="s">
        <v>10355</v>
      </c>
    </row>
    <row r="643" spans="1:7" x14ac:dyDescent="0.25">
      <c r="A643" s="154" t="s">
        <v>10360</v>
      </c>
      <c r="B643" t="s">
        <v>951</v>
      </c>
      <c r="C643" t="s">
        <v>950</v>
      </c>
      <c r="D643" t="s">
        <v>10356</v>
      </c>
      <c r="E643" s="31">
        <v>45244</v>
      </c>
      <c r="F643" s="31">
        <v>45307</v>
      </c>
      <c r="G643" t="s">
        <v>10355</v>
      </c>
    </row>
    <row r="644" spans="1:7" x14ac:dyDescent="0.25">
      <c r="A644" s="154" t="s">
        <v>10359</v>
      </c>
      <c r="B644" t="s">
        <v>951</v>
      </c>
      <c r="C644" t="s">
        <v>950</v>
      </c>
      <c r="D644" t="s">
        <v>10356</v>
      </c>
      <c r="E644" s="31">
        <v>45244</v>
      </c>
      <c r="F644" s="31">
        <v>45313</v>
      </c>
      <c r="G644" t="s">
        <v>10355</v>
      </c>
    </row>
    <row r="645" spans="1:7" x14ac:dyDescent="0.25">
      <c r="A645" s="154" t="s">
        <v>10358</v>
      </c>
      <c r="B645" t="s">
        <v>951</v>
      </c>
      <c r="C645" t="s">
        <v>950</v>
      </c>
      <c r="D645" t="s">
        <v>10356</v>
      </c>
      <c r="E645" s="31">
        <v>45244</v>
      </c>
      <c r="F645" s="31">
        <v>45298</v>
      </c>
      <c r="G645" t="s">
        <v>10355</v>
      </c>
    </row>
    <row r="646" spans="1:7" x14ac:dyDescent="0.25">
      <c r="A646" s="154" t="s">
        <v>10357</v>
      </c>
      <c r="B646" t="s">
        <v>951</v>
      </c>
      <c r="C646" t="s">
        <v>950</v>
      </c>
      <c r="D646" t="s">
        <v>10356</v>
      </c>
      <c r="E646" s="31">
        <v>45244</v>
      </c>
      <c r="F646" s="31">
        <v>45291</v>
      </c>
      <c r="G646" t="s">
        <v>10355</v>
      </c>
    </row>
    <row r="647" spans="1:7" x14ac:dyDescent="0.25">
      <c r="A647" s="154" t="s">
        <v>10354</v>
      </c>
      <c r="B647" t="s">
        <v>10192</v>
      </c>
      <c r="C647" t="s">
        <v>243</v>
      </c>
      <c r="D647" t="s">
        <v>10191</v>
      </c>
      <c r="E647" s="31">
        <v>45253</v>
      </c>
      <c r="F647" s="31">
        <v>45316</v>
      </c>
      <c r="G647" t="s">
        <v>10353</v>
      </c>
    </row>
    <row r="648" spans="1:7" x14ac:dyDescent="0.25">
      <c r="A648" s="154" t="s">
        <v>10352</v>
      </c>
      <c r="B648" t="s">
        <v>960</v>
      </c>
      <c r="C648" t="s">
        <v>959</v>
      </c>
      <c r="D648" t="s">
        <v>10351</v>
      </c>
      <c r="E648" s="31">
        <v>45244</v>
      </c>
      <c r="F648" s="31">
        <v>45321</v>
      </c>
      <c r="G648" t="s">
        <v>5018</v>
      </c>
    </row>
    <row r="649" spans="1:7" x14ac:dyDescent="0.25">
      <c r="A649" s="154" t="s">
        <v>10350</v>
      </c>
      <c r="B649" t="s">
        <v>462</v>
      </c>
      <c r="C649" t="s">
        <v>162</v>
      </c>
      <c r="D649" t="s">
        <v>10349</v>
      </c>
      <c r="E649" s="31">
        <v>45244</v>
      </c>
      <c r="F649" s="31">
        <v>45322</v>
      </c>
      <c r="G649" t="s">
        <v>10348</v>
      </c>
    </row>
    <row r="650" spans="1:7" x14ac:dyDescent="0.25">
      <c r="A650" s="154" t="s">
        <v>10347</v>
      </c>
      <c r="B650" t="s">
        <v>306</v>
      </c>
      <c r="C650" t="s">
        <v>115</v>
      </c>
      <c r="D650" t="s">
        <v>10185</v>
      </c>
      <c r="E650" s="31">
        <v>45259</v>
      </c>
      <c r="F650" s="31">
        <v>45371</v>
      </c>
      <c r="G650" t="s">
        <v>10346</v>
      </c>
    </row>
    <row r="651" spans="1:7" x14ac:dyDescent="0.25">
      <c r="A651" s="154" t="s">
        <v>10345</v>
      </c>
      <c r="B651" t="s">
        <v>306</v>
      </c>
      <c r="C651" t="s">
        <v>115</v>
      </c>
      <c r="D651" t="s">
        <v>10185</v>
      </c>
      <c r="E651" s="31">
        <v>45259</v>
      </c>
      <c r="F651" s="31">
        <v>45366</v>
      </c>
      <c r="G651" t="s">
        <v>10344</v>
      </c>
    </row>
    <row r="652" spans="1:7" x14ac:dyDescent="0.25">
      <c r="A652" s="154" t="s">
        <v>10343</v>
      </c>
      <c r="B652" t="s">
        <v>464</v>
      </c>
      <c r="C652" t="s">
        <v>202</v>
      </c>
      <c r="D652" t="s">
        <v>8493</v>
      </c>
      <c r="E652" s="31">
        <v>45252</v>
      </c>
      <c r="F652" s="31">
        <v>45357</v>
      </c>
      <c r="G652" t="s">
        <v>10342</v>
      </c>
    </row>
    <row r="653" spans="1:7" x14ac:dyDescent="0.25">
      <c r="A653" s="154" t="s">
        <v>10341</v>
      </c>
      <c r="B653" t="s">
        <v>487</v>
      </c>
      <c r="C653" t="s">
        <v>486</v>
      </c>
      <c r="D653" t="s">
        <v>10211</v>
      </c>
      <c r="E653" s="31">
        <v>45252</v>
      </c>
      <c r="F653" s="31">
        <v>45302</v>
      </c>
      <c r="G653" t="s">
        <v>10340</v>
      </c>
    </row>
    <row r="654" spans="1:7" x14ac:dyDescent="0.25">
      <c r="A654" s="154" t="s">
        <v>10339</v>
      </c>
      <c r="B654" t="s">
        <v>306</v>
      </c>
      <c r="C654" t="s">
        <v>115</v>
      </c>
      <c r="D654" t="s">
        <v>10185</v>
      </c>
      <c r="E654" s="31">
        <v>45259</v>
      </c>
      <c r="F654" s="31">
        <v>45342</v>
      </c>
      <c r="G654" t="s">
        <v>10338</v>
      </c>
    </row>
    <row r="655" spans="1:7" x14ac:dyDescent="0.25">
      <c r="A655" s="154" t="s">
        <v>10337</v>
      </c>
      <c r="B655" t="s">
        <v>306</v>
      </c>
      <c r="C655" t="s">
        <v>115</v>
      </c>
      <c r="D655" t="s">
        <v>10185</v>
      </c>
      <c r="E655" s="31">
        <v>45259</v>
      </c>
      <c r="F655" s="31">
        <v>45350</v>
      </c>
      <c r="G655" t="s">
        <v>10336</v>
      </c>
    </row>
    <row r="656" spans="1:7" x14ac:dyDescent="0.25">
      <c r="A656" s="154" t="s">
        <v>10335</v>
      </c>
      <c r="B656" t="s">
        <v>306</v>
      </c>
      <c r="C656" t="s">
        <v>115</v>
      </c>
      <c r="D656" t="s">
        <v>10185</v>
      </c>
      <c r="E656" s="31">
        <v>45259</v>
      </c>
      <c r="F656" s="31">
        <v>45337</v>
      </c>
      <c r="G656" t="s">
        <v>10334</v>
      </c>
    </row>
    <row r="657" spans="1:7" x14ac:dyDescent="0.25">
      <c r="A657" s="154" t="s">
        <v>10333</v>
      </c>
      <c r="B657" t="s">
        <v>306</v>
      </c>
      <c r="C657" t="s">
        <v>115</v>
      </c>
      <c r="D657" t="s">
        <v>10185</v>
      </c>
      <c r="E657" s="31">
        <v>45259</v>
      </c>
      <c r="F657" s="31">
        <v>45332</v>
      </c>
      <c r="G657" t="s">
        <v>10332</v>
      </c>
    </row>
    <row r="658" spans="1:7" x14ac:dyDescent="0.25">
      <c r="A658" s="154" t="s">
        <v>10331</v>
      </c>
      <c r="B658" t="s">
        <v>112</v>
      </c>
      <c r="C658" t="s">
        <v>113</v>
      </c>
      <c r="D658" t="s">
        <v>10182</v>
      </c>
      <c r="E658" s="31">
        <v>45260</v>
      </c>
      <c r="F658" s="31">
        <v>45381</v>
      </c>
      <c r="G658" t="s">
        <v>10330</v>
      </c>
    </row>
    <row r="659" spans="1:7" x14ac:dyDescent="0.25">
      <c r="A659" s="154" t="s">
        <v>10329</v>
      </c>
      <c r="B659" t="s">
        <v>330</v>
      </c>
      <c r="C659" t="s">
        <v>329</v>
      </c>
      <c r="D659" t="s">
        <v>8659</v>
      </c>
      <c r="E659" s="31">
        <v>45246</v>
      </c>
      <c r="F659" s="31">
        <v>45327</v>
      </c>
      <c r="G659" t="s">
        <v>10328</v>
      </c>
    </row>
    <row r="660" spans="1:7" x14ac:dyDescent="0.25">
      <c r="A660" s="154" t="s">
        <v>10327</v>
      </c>
      <c r="B660" t="s">
        <v>330</v>
      </c>
      <c r="C660" t="s">
        <v>329</v>
      </c>
      <c r="D660" t="s">
        <v>8659</v>
      </c>
      <c r="E660" s="31">
        <v>45246</v>
      </c>
      <c r="F660" s="31">
        <v>45337</v>
      </c>
      <c r="G660" t="s">
        <v>10326</v>
      </c>
    </row>
    <row r="661" spans="1:7" x14ac:dyDescent="0.25">
      <c r="A661" s="154" t="s">
        <v>10325</v>
      </c>
      <c r="B661" t="s">
        <v>330</v>
      </c>
      <c r="C661" t="s">
        <v>329</v>
      </c>
      <c r="D661" t="s">
        <v>10324</v>
      </c>
      <c r="E661" s="31">
        <v>45246</v>
      </c>
      <c r="F661" s="31">
        <v>45350</v>
      </c>
      <c r="G661" t="s">
        <v>10323</v>
      </c>
    </row>
    <row r="662" spans="1:7" x14ac:dyDescent="0.25">
      <c r="A662" s="154" t="s">
        <v>10322</v>
      </c>
      <c r="B662" t="s">
        <v>10321</v>
      </c>
      <c r="C662" t="s">
        <v>425</v>
      </c>
      <c r="D662" t="s">
        <v>10320</v>
      </c>
      <c r="E662" s="31">
        <v>45259</v>
      </c>
      <c r="F662" s="31">
        <v>45350</v>
      </c>
      <c r="G662" t="s">
        <v>10319</v>
      </c>
    </row>
    <row r="663" spans="1:7" x14ac:dyDescent="0.25">
      <c r="A663" s="154" t="s">
        <v>10318</v>
      </c>
      <c r="B663" t="s">
        <v>393</v>
      </c>
      <c r="C663" t="s">
        <v>159</v>
      </c>
      <c r="D663" t="s">
        <v>10317</v>
      </c>
      <c r="E663" s="31">
        <v>45246</v>
      </c>
      <c r="F663" s="31">
        <v>45350</v>
      </c>
      <c r="G663" t="s">
        <v>10316</v>
      </c>
    </row>
    <row r="664" spans="1:7" x14ac:dyDescent="0.25">
      <c r="A664" s="154" t="s">
        <v>10315</v>
      </c>
      <c r="B664" t="s">
        <v>4984</v>
      </c>
      <c r="C664" t="s">
        <v>4983</v>
      </c>
      <c r="D664" t="s">
        <v>10314</v>
      </c>
      <c r="E664" s="31">
        <v>45246</v>
      </c>
      <c r="F664" s="31">
        <v>45326</v>
      </c>
      <c r="G664" t="s">
        <v>4982</v>
      </c>
    </row>
    <row r="665" spans="1:7" x14ac:dyDescent="0.25">
      <c r="A665" s="154" t="s">
        <v>10313</v>
      </c>
      <c r="B665" t="s">
        <v>4984</v>
      </c>
      <c r="C665" t="s">
        <v>4983</v>
      </c>
      <c r="D665" t="s">
        <v>10312</v>
      </c>
      <c r="E665" s="31">
        <v>45246</v>
      </c>
      <c r="F665" s="31">
        <v>45295</v>
      </c>
      <c r="G665" t="s">
        <v>4982</v>
      </c>
    </row>
    <row r="666" spans="1:7" x14ac:dyDescent="0.25">
      <c r="A666" s="154" t="s">
        <v>10311</v>
      </c>
      <c r="B666" t="s">
        <v>10310</v>
      </c>
      <c r="C666" t="s">
        <v>1023</v>
      </c>
      <c r="D666" t="s">
        <v>10309</v>
      </c>
      <c r="E666" s="31">
        <v>45259</v>
      </c>
      <c r="F666" s="31">
        <v>45297</v>
      </c>
      <c r="G666" t="s">
        <v>10308</v>
      </c>
    </row>
    <row r="667" spans="1:7" x14ac:dyDescent="0.25">
      <c r="A667" s="154" t="s">
        <v>10307</v>
      </c>
      <c r="B667" t="s">
        <v>546</v>
      </c>
      <c r="C667" t="s">
        <v>545</v>
      </c>
      <c r="D667" t="s">
        <v>10306</v>
      </c>
      <c r="E667" s="31">
        <v>45260</v>
      </c>
      <c r="F667" s="31">
        <v>45301</v>
      </c>
      <c r="G667" t="s">
        <v>10305</v>
      </c>
    </row>
    <row r="668" spans="1:7" x14ac:dyDescent="0.25">
      <c r="A668" s="154" t="s">
        <v>10304</v>
      </c>
      <c r="B668" t="s">
        <v>5248</v>
      </c>
      <c r="C668" t="s">
        <v>5247</v>
      </c>
      <c r="D668" t="s">
        <v>10303</v>
      </c>
      <c r="E668" s="31">
        <v>45260</v>
      </c>
      <c r="F668" s="31">
        <v>45357</v>
      </c>
      <c r="G668" t="s">
        <v>10302</v>
      </c>
    </row>
    <row r="669" spans="1:7" x14ac:dyDescent="0.25">
      <c r="A669" s="154" t="s">
        <v>10301</v>
      </c>
      <c r="B669" t="s">
        <v>5755</v>
      </c>
      <c r="C669" t="s">
        <v>5754</v>
      </c>
      <c r="D669" t="s">
        <v>10300</v>
      </c>
      <c r="E669" s="31">
        <v>45252</v>
      </c>
      <c r="F669" s="31">
        <v>45301</v>
      </c>
      <c r="G669" t="s">
        <v>10299</v>
      </c>
    </row>
    <row r="670" spans="1:7" x14ac:dyDescent="0.25">
      <c r="A670" s="154" t="s">
        <v>10298</v>
      </c>
      <c r="B670" t="s">
        <v>480</v>
      </c>
      <c r="C670" t="s">
        <v>127</v>
      </c>
      <c r="D670" t="s">
        <v>10297</v>
      </c>
      <c r="E670" s="31">
        <v>45251</v>
      </c>
      <c r="F670" s="31">
        <v>45299</v>
      </c>
      <c r="G670" t="s">
        <v>10296</v>
      </c>
    </row>
    <row r="671" spans="1:7" x14ac:dyDescent="0.25">
      <c r="A671" s="154" t="s">
        <v>10295</v>
      </c>
      <c r="B671" t="s">
        <v>480</v>
      </c>
      <c r="C671" t="s">
        <v>127</v>
      </c>
      <c r="D671" t="s">
        <v>10294</v>
      </c>
      <c r="E671" s="31">
        <v>45251</v>
      </c>
      <c r="F671" s="31">
        <v>45267</v>
      </c>
      <c r="G671" t="s">
        <v>10293</v>
      </c>
    </row>
    <row r="672" spans="1:7" x14ac:dyDescent="0.25">
      <c r="A672" s="154" t="s">
        <v>10292</v>
      </c>
      <c r="B672" t="s">
        <v>1024</v>
      </c>
      <c r="C672" t="s">
        <v>1025</v>
      </c>
      <c r="D672" t="s">
        <v>10289</v>
      </c>
      <c r="E672" s="31">
        <v>45261</v>
      </c>
      <c r="F672" s="31">
        <v>45382</v>
      </c>
      <c r="G672" t="s">
        <v>10288</v>
      </c>
    </row>
    <row r="673" spans="1:7" x14ac:dyDescent="0.25">
      <c r="A673" s="154" t="s">
        <v>8290</v>
      </c>
      <c r="B673" t="s">
        <v>8289</v>
      </c>
      <c r="D673" t="s">
        <v>8288</v>
      </c>
      <c r="E673" t="s">
        <v>8287</v>
      </c>
      <c r="F673" t="s">
        <v>8286</v>
      </c>
      <c r="G673" t="s">
        <v>8285</v>
      </c>
    </row>
    <row r="674" spans="1:7" x14ac:dyDescent="0.25">
      <c r="A674" s="154" t="s">
        <v>8284</v>
      </c>
      <c r="B674">
        <v>13</v>
      </c>
      <c r="D674" t="s">
        <v>58</v>
      </c>
      <c r="E674" t="s">
        <v>8283</v>
      </c>
      <c r="G674" t="s">
        <v>9954</v>
      </c>
    </row>
    <row r="676" spans="1:7" x14ac:dyDescent="0.25">
      <c r="A676" s="154" t="s">
        <v>2940</v>
      </c>
      <c r="B676" t="s">
        <v>94</v>
      </c>
      <c r="C676" t="s">
        <v>95</v>
      </c>
      <c r="D676" t="s">
        <v>597</v>
      </c>
      <c r="E676" t="s">
        <v>6</v>
      </c>
      <c r="F676" t="s">
        <v>2939</v>
      </c>
      <c r="G676" t="s">
        <v>2938</v>
      </c>
    </row>
    <row r="677" spans="1:7" x14ac:dyDescent="0.25">
      <c r="A677" s="154" t="s">
        <v>8368</v>
      </c>
      <c r="B677" t="s">
        <v>8368</v>
      </c>
      <c r="C677" t="s">
        <v>8370</v>
      </c>
      <c r="D677" t="s">
        <v>8369</v>
      </c>
      <c r="E677" t="s">
        <v>8368</v>
      </c>
      <c r="F677" t="s">
        <v>8367</v>
      </c>
      <c r="G677" t="s">
        <v>8366</v>
      </c>
    </row>
    <row r="678" spans="1:7" x14ac:dyDescent="0.25">
      <c r="A678" s="154" t="s">
        <v>10291</v>
      </c>
      <c r="B678" t="s">
        <v>1024</v>
      </c>
      <c r="C678" t="s">
        <v>1025</v>
      </c>
      <c r="D678" t="s">
        <v>10289</v>
      </c>
      <c r="E678" s="31">
        <v>45261</v>
      </c>
      <c r="F678" s="31">
        <v>45371</v>
      </c>
      <c r="G678" t="s">
        <v>10288</v>
      </c>
    </row>
    <row r="679" spans="1:7" x14ac:dyDescent="0.25">
      <c r="A679" s="154" t="s">
        <v>10290</v>
      </c>
      <c r="B679" t="s">
        <v>1024</v>
      </c>
      <c r="C679" t="s">
        <v>1025</v>
      </c>
      <c r="D679" t="s">
        <v>10289</v>
      </c>
      <c r="E679" s="31">
        <v>45261</v>
      </c>
      <c r="F679" s="31">
        <v>45361</v>
      </c>
      <c r="G679" t="s">
        <v>10288</v>
      </c>
    </row>
    <row r="680" spans="1:7" x14ac:dyDescent="0.25">
      <c r="A680" s="154" t="s">
        <v>10287</v>
      </c>
      <c r="B680" t="s">
        <v>688</v>
      </c>
      <c r="C680" t="s">
        <v>689</v>
      </c>
      <c r="D680" t="s">
        <v>10286</v>
      </c>
      <c r="E680" s="31">
        <v>45251</v>
      </c>
      <c r="F680" s="31">
        <v>45350</v>
      </c>
      <c r="G680" t="s">
        <v>10285</v>
      </c>
    </row>
    <row r="681" spans="1:7" x14ac:dyDescent="0.25">
      <c r="A681" s="154" t="s">
        <v>10284</v>
      </c>
      <c r="B681" t="s">
        <v>5339</v>
      </c>
      <c r="C681" t="s">
        <v>5338</v>
      </c>
      <c r="D681" t="s">
        <v>10281</v>
      </c>
      <c r="E681" s="31">
        <v>45258</v>
      </c>
      <c r="F681" s="31">
        <v>45323</v>
      </c>
      <c r="G681" t="s">
        <v>5337</v>
      </c>
    </row>
    <row r="682" spans="1:7" x14ac:dyDescent="0.25">
      <c r="A682" s="154" t="s">
        <v>10283</v>
      </c>
      <c r="B682" t="s">
        <v>5339</v>
      </c>
      <c r="C682" t="s">
        <v>5338</v>
      </c>
      <c r="D682" t="s">
        <v>10281</v>
      </c>
      <c r="E682" s="31">
        <v>45258</v>
      </c>
      <c r="F682" s="31">
        <v>45328</v>
      </c>
      <c r="G682" t="s">
        <v>5337</v>
      </c>
    </row>
    <row r="683" spans="1:7" x14ac:dyDescent="0.25">
      <c r="A683" s="154" t="s">
        <v>10282</v>
      </c>
      <c r="B683" t="s">
        <v>5339</v>
      </c>
      <c r="C683" t="s">
        <v>5338</v>
      </c>
      <c r="D683" t="s">
        <v>10281</v>
      </c>
      <c r="E683" s="31">
        <v>45258</v>
      </c>
      <c r="F683" s="31">
        <v>45332</v>
      </c>
      <c r="G683" t="s">
        <v>5337</v>
      </c>
    </row>
    <row r="684" spans="1:7" x14ac:dyDescent="0.25">
      <c r="A684" s="154" t="s">
        <v>10280</v>
      </c>
      <c r="B684" t="s">
        <v>5339</v>
      </c>
      <c r="C684" t="s">
        <v>5338</v>
      </c>
      <c r="D684" t="s">
        <v>10279</v>
      </c>
      <c r="E684" s="31">
        <v>45258</v>
      </c>
      <c r="F684" s="31">
        <v>45338</v>
      </c>
      <c r="G684" t="s">
        <v>5337</v>
      </c>
    </row>
    <row r="685" spans="1:7" x14ac:dyDescent="0.25">
      <c r="A685" s="154" t="s">
        <v>10278</v>
      </c>
      <c r="B685" t="s">
        <v>570</v>
      </c>
      <c r="C685" t="s">
        <v>569</v>
      </c>
      <c r="D685" t="s">
        <v>10148</v>
      </c>
      <c r="E685" s="31">
        <v>45254</v>
      </c>
      <c r="F685" s="31">
        <v>45397</v>
      </c>
      <c r="G685" t="s">
        <v>10277</v>
      </c>
    </row>
    <row r="686" spans="1:7" x14ac:dyDescent="0.25">
      <c r="A686" s="154" t="s">
        <v>10276</v>
      </c>
      <c r="B686" t="s">
        <v>1038</v>
      </c>
      <c r="C686" t="s">
        <v>1039</v>
      </c>
      <c r="D686" t="s">
        <v>8324</v>
      </c>
      <c r="E686" s="31">
        <v>45254</v>
      </c>
      <c r="F686" s="31">
        <v>45381</v>
      </c>
      <c r="G686" t="s">
        <v>10275</v>
      </c>
    </row>
    <row r="687" spans="1:7" x14ac:dyDescent="0.25">
      <c r="A687" s="154" t="s">
        <v>10274</v>
      </c>
      <c r="B687" t="s">
        <v>6119</v>
      </c>
      <c r="C687" t="s">
        <v>6118</v>
      </c>
      <c r="D687" t="s">
        <v>10273</v>
      </c>
      <c r="E687" s="31">
        <v>45258</v>
      </c>
      <c r="F687" s="31">
        <v>45351</v>
      </c>
      <c r="G687" t="s">
        <v>10272</v>
      </c>
    </row>
    <row r="688" spans="1:7" x14ac:dyDescent="0.25">
      <c r="A688" s="154" t="s">
        <v>10271</v>
      </c>
      <c r="B688" t="s">
        <v>546</v>
      </c>
      <c r="C688" t="s">
        <v>545</v>
      </c>
      <c r="D688" t="s">
        <v>8392</v>
      </c>
      <c r="E688" s="31">
        <v>45247</v>
      </c>
      <c r="F688" s="31">
        <v>45313</v>
      </c>
      <c r="G688" t="s">
        <v>10270</v>
      </c>
    </row>
    <row r="689" spans="1:7" x14ac:dyDescent="0.25">
      <c r="A689" s="154" t="s">
        <v>10269</v>
      </c>
      <c r="B689" t="s">
        <v>1038</v>
      </c>
      <c r="C689" t="s">
        <v>1039</v>
      </c>
      <c r="D689" t="s">
        <v>10268</v>
      </c>
      <c r="E689" s="31">
        <v>45254</v>
      </c>
      <c r="F689" s="31">
        <v>45381</v>
      </c>
      <c r="G689" t="s">
        <v>10267</v>
      </c>
    </row>
    <row r="690" spans="1:7" x14ac:dyDescent="0.25">
      <c r="A690" s="154" t="s">
        <v>10266</v>
      </c>
      <c r="B690" t="s">
        <v>510</v>
      </c>
      <c r="C690" t="s">
        <v>149</v>
      </c>
      <c r="D690" t="s">
        <v>10265</v>
      </c>
      <c r="E690" s="31">
        <v>45250</v>
      </c>
      <c r="F690" s="31">
        <v>45322</v>
      </c>
      <c r="G690" t="s">
        <v>5037</v>
      </c>
    </row>
    <row r="691" spans="1:7" x14ac:dyDescent="0.25">
      <c r="A691" s="154" t="s">
        <v>10264</v>
      </c>
      <c r="B691" t="s">
        <v>546</v>
      </c>
      <c r="C691" t="s">
        <v>545</v>
      </c>
      <c r="D691" t="s">
        <v>10263</v>
      </c>
      <c r="E691" s="31">
        <v>45247</v>
      </c>
      <c r="F691" s="31">
        <v>45270</v>
      </c>
      <c r="G691" t="s">
        <v>10262</v>
      </c>
    </row>
    <row r="692" spans="1:7" x14ac:dyDescent="0.25">
      <c r="A692" s="154" t="s">
        <v>10261</v>
      </c>
      <c r="B692" t="s">
        <v>5504</v>
      </c>
      <c r="C692" t="s">
        <v>5503</v>
      </c>
      <c r="D692" t="s">
        <v>10249</v>
      </c>
      <c r="E692" s="31">
        <v>45247</v>
      </c>
      <c r="F692" s="31">
        <v>45327</v>
      </c>
      <c r="G692" t="s">
        <v>10259</v>
      </c>
    </row>
    <row r="693" spans="1:7" x14ac:dyDescent="0.25">
      <c r="A693" s="154" t="s">
        <v>10260</v>
      </c>
      <c r="B693" t="s">
        <v>5504</v>
      </c>
      <c r="C693" t="s">
        <v>5503</v>
      </c>
      <c r="D693" t="s">
        <v>10249</v>
      </c>
      <c r="E693" s="31">
        <v>45247</v>
      </c>
      <c r="F693" s="31">
        <v>45301</v>
      </c>
      <c r="G693" t="s">
        <v>10259</v>
      </c>
    </row>
    <row r="694" spans="1:7" x14ac:dyDescent="0.25">
      <c r="A694" s="154" t="s">
        <v>10258</v>
      </c>
      <c r="B694" t="s">
        <v>309</v>
      </c>
      <c r="C694" t="s">
        <v>267</v>
      </c>
      <c r="D694" t="s">
        <v>10257</v>
      </c>
      <c r="E694" s="31">
        <v>45257</v>
      </c>
      <c r="F694" s="31">
        <v>45361</v>
      </c>
      <c r="G694" t="s">
        <v>10256</v>
      </c>
    </row>
    <row r="695" spans="1:7" x14ac:dyDescent="0.25">
      <c r="A695" s="154" t="s">
        <v>10255</v>
      </c>
      <c r="B695" t="s">
        <v>5109</v>
      </c>
      <c r="C695" t="s">
        <v>5108</v>
      </c>
      <c r="D695" t="s">
        <v>10225</v>
      </c>
      <c r="E695" s="31">
        <v>45257</v>
      </c>
      <c r="F695" s="31">
        <v>45288</v>
      </c>
      <c r="G695" t="s">
        <v>10254</v>
      </c>
    </row>
    <row r="696" spans="1:7" x14ac:dyDescent="0.25">
      <c r="A696" s="154" t="s">
        <v>10253</v>
      </c>
      <c r="B696" t="s">
        <v>309</v>
      </c>
      <c r="C696" t="s">
        <v>267</v>
      </c>
      <c r="D696" t="s">
        <v>10252</v>
      </c>
      <c r="E696" s="31">
        <v>45257</v>
      </c>
      <c r="F696" s="31">
        <v>45342</v>
      </c>
      <c r="G696" t="s">
        <v>10251</v>
      </c>
    </row>
    <row r="697" spans="1:7" x14ac:dyDescent="0.25">
      <c r="A697" s="154" t="s">
        <v>10250</v>
      </c>
      <c r="B697" t="s">
        <v>5504</v>
      </c>
      <c r="C697" t="s">
        <v>5503</v>
      </c>
      <c r="D697" t="s">
        <v>10249</v>
      </c>
      <c r="E697" s="31">
        <v>45247</v>
      </c>
      <c r="F697" s="31">
        <v>45311</v>
      </c>
      <c r="G697" t="s">
        <v>10248</v>
      </c>
    </row>
    <row r="698" spans="1:7" x14ac:dyDescent="0.25">
      <c r="A698" s="154" t="s">
        <v>10247</v>
      </c>
      <c r="B698" t="s">
        <v>10246</v>
      </c>
      <c r="C698" t="s">
        <v>5208</v>
      </c>
      <c r="D698" t="s">
        <v>10245</v>
      </c>
      <c r="E698" s="31">
        <v>45257</v>
      </c>
      <c r="F698" s="31">
        <v>45292</v>
      </c>
      <c r="G698" t="s">
        <v>10244</v>
      </c>
    </row>
    <row r="699" spans="1:7" x14ac:dyDescent="0.25">
      <c r="A699" s="154" t="s">
        <v>10243</v>
      </c>
      <c r="B699" t="s">
        <v>705</v>
      </c>
      <c r="C699" t="s">
        <v>704</v>
      </c>
      <c r="D699" t="s">
        <v>10242</v>
      </c>
      <c r="E699" s="31">
        <v>45247</v>
      </c>
      <c r="F699" s="31">
        <v>45337</v>
      </c>
      <c r="G699" t="s">
        <v>10241</v>
      </c>
    </row>
    <row r="700" spans="1:7" x14ac:dyDescent="0.25">
      <c r="A700" s="154" t="s">
        <v>10240</v>
      </c>
      <c r="B700" t="s">
        <v>705</v>
      </c>
      <c r="C700" t="s">
        <v>704</v>
      </c>
      <c r="D700" t="s">
        <v>8437</v>
      </c>
      <c r="E700" s="31">
        <v>45247</v>
      </c>
      <c r="F700" s="31">
        <v>45322</v>
      </c>
      <c r="G700" t="s">
        <v>10239</v>
      </c>
    </row>
    <row r="701" spans="1:7" x14ac:dyDescent="0.25">
      <c r="A701" s="154" t="s">
        <v>10238</v>
      </c>
      <c r="B701" t="s">
        <v>5291</v>
      </c>
      <c r="C701" t="s">
        <v>5290</v>
      </c>
      <c r="D701" t="s">
        <v>10237</v>
      </c>
      <c r="E701" s="31">
        <v>45251</v>
      </c>
      <c r="F701" s="31">
        <v>45289</v>
      </c>
      <c r="G701" t="s">
        <v>10236</v>
      </c>
    </row>
    <row r="702" spans="1:7" x14ac:dyDescent="0.25">
      <c r="A702" s="154" t="s">
        <v>10235</v>
      </c>
      <c r="B702" t="s">
        <v>10234</v>
      </c>
      <c r="C702" t="s">
        <v>10233</v>
      </c>
      <c r="D702" t="s">
        <v>10232</v>
      </c>
      <c r="E702" s="31">
        <v>45260</v>
      </c>
      <c r="F702" s="31">
        <v>45275</v>
      </c>
      <c r="G702" t="s">
        <v>10231</v>
      </c>
    </row>
    <row r="703" spans="1:7" x14ac:dyDescent="0.25">
      <c r="A703" s="154" t="s">
        <v>10230</v>
      </c>
      <c r="B703" t="s">
        <v>568</v>
      </c>
      <c r="C703" t="s">
        <v>548</v>
      </c>
      <c r="D703" t="s">
        <v>10229</v>
      </c>
      <c r="E703" s="31">
        <v>45247</v>
      </c>
      <c r="F703" s="31">
        <v>45322</v>
      </c>
      <c r="G703" t="s">
        <v>5190</v>
      </c>
    </row>
    <row r="704" spans="1:7" x14ac:dyDescent="0.25">
      <c r="A704" s="154" t="s">
        <v>10228</v>
      </c>
      <c r="B704" t="s">
        <v>464</v>
      </c>
      <c r="C704" t="s">
        <v>202</v>
      </c>
      <c r="D704" t="s">
        <v>8493</v>
      </c>
      <c r="E704" s="31">
        <v>45252</v>
      </c>
      <c r="F704" s="31">
        <v>45350</v>
      </c>
      <c r="G704" t="s">
        <v>10227</v>
      </c>
    </row>
    <row r="705" spans="1:7" x14ac:dyDescent="0.25">
      <c r="A705" s="154" t="s">
        <v>10226</v>
      </c>
      <c r="B705" t="s">
        <v>5109</v>
      </c>
      <c r="C705" t="s">
        <v>5108</v>
      </c>
      <c r="D705" t="s">
        <v>10225</v>
      </c>
      <c r="E705" s="31">
        <v>45257</v>
      </c>
      <c r="F705" s="31">
        <v>45301</v>
      </c>
      <c r="G705" t="s">
        <v>10224</v>
      </c>
    </row>
    <row r="706" spans="1:7" x14ac:dyDescent="0.25">
      <c r="A706" s="154" t="s">
        <v>10223</v>
      </c>
      <c r="B706" t="s">
        <v>787</v>
      </c>
      <c r="C706" t="s">
        <v>739</v>
      </c>
      <c r="D706" t="s">
        <v>10222</v>
      </c>
      <c r="E706" s="31">
        <v>45252</v>
      </c>
      <c r="F706" s="31">
        <v>45322</v>
      </c>
      <c r="G706" t="s">
        <v>10221</v>
      </c>
    </row>
    <row r="707" spans="1:7" x14ac:dyDescent="0.25">
      <c r="A707" s="154" t="s">
        <v>10220</v>
      </c>
      <c r="B707" t="s">
        <v>5014</v>
      </c>
      <c r="C707" t="s">
        <v>5013</v>
      </c>
      <c r="D707" t="s">
        <v>10219</v>
      </c>
      <c r="E707" s="31">
        <v>45252</v>
      </c>
      <c r="F707" s="31">
        <v>45350</v>
      </c>
      <c r="G707" t="s">
        <v>10218</v>
      </c>
    </row>
    <row r="708" spans="1:7" x14ac:dyDescent="0.25">
      <c r="A708" s="154" t="s">
        <v>10217</v>
      </c>
      <c r="B708" t="s">
        <v>505</v>
      </c>
      <c r="C708" t="s">
        <v>103</v>
      </c>
      <c r="D708" t="s">
        <v>10216</v>
      </c>
      <c r="E708" s="31">
        <v>45251</v>
      </c>
      <c r="F708" s="31">
        <v>45301</v>
      </c>
      <c r="G708" t="s">
        <v>10215</v>
      </c>
    </row>
    <row r="709" spans="1:7" x14ac:dyDescent="0.25">
      <c r="A709" s="154" t="s">
        <v>10214</v>
      </c>
      <c r="B709" t="s">
        <v>112</v>
      </c>
      <c r="C709" t="s">
        <v>113</v>
      </c>
      <c r="D709" t="s">
        <v>10182</v>
      </c>
      <c r="E709" s="31">
        <v>45260</v>
      </c>
      <c r="F709" s="31">
        <v>45376</v>
      </c>
      <c r="G709" t="s">
        <v>10213</v>
      </c>
    </row>
    <row r="710" spans="1:7" x14ac:dyDescent="0.25">
      <c r="A710" s="154" t="s">
        <v>10212</v>
      </c>
      <c r="B710" t="s">
        <v>487</v>
      </c>
      <c r="C710" t="s">
        <v>486</v>
      </c>
      <c r="D710" t="s">
        <v>10211</v>
      </c>
      <c r="E710" s="31">
        <v>45252</v>
      </c>
      <c r="F710" s="31">
        <v>45322</v>
      </c>
      <c r="G710" t="s">
        <v>10210</v>
      </c>
    </row>
    <row r="711" spans="1:7" x14ac:dyDescent="0.25">
      <c r="A711" s="154" t="s">
        <v>10209</v>
      </c>
      <c r="B711" t="s">
        <v>531</v>
      </c>
      <c r="C711" t="s">
        <v>190</v>
      </c>
      <c r="D711" t="s">
        <v>10208</v>
      </c>
      <c r="E711" s="31">
        <v>45252</v>
      </c>
      <c r="F711" s="31">
        <v>45366</v>
      </c>
      <c r="G711" t="s">
        <v>10207</v>
      </c>
    </row>
    <row r="712" spans="1:7" x14ac:dyDescent="0.25">
      <c r="A712" s="154" t="s">
        <v>10206</v>
      </c>
      <c r="B712" t="s">
        <v>466</v>
      </c>
      <c r="C712" t="s">
        <v>140</v>
      </c>
      <c r="D712" t="s">
        <v>10205</v>
      </c>
      <c r="E712" s="31">
        <v>45253</v>
      </c>
      <c r="F712" s="31">
        <v>45327</v>
      </c>
      <c r="G712" t="s">
        <v>10204</v>
      </c>
    </row>
    <row r="713" spans="1:7" x14ac:dyDescent="0.25">
      <c r="A713" s="154" t="s">
        <v>10203</v>
      </c>
      <c r="B713" t="s">
        <v>10199</v>
      </c>
      <c r="C713" t="s">
        <v>10198</v>
      </c>
      <c r="D713" t="s">
        <v>10202</v>
      </c>
      <c r="E713" s="31">
        <v>45253</v>
      </c>
      <c r="F713" s="31">
        <v>45340</v>
      </c>
      <c r="G713" t="s">
        <v>10201</v>
      </c>
    </row>
    <row r="714" spans="1:7" x14ac:dyDescent="0.25">
      <c r="A714" s="154" t="s">
        <v>10200</v>
      </c>
      <c r="B714" t="s">
        <v>10199</v>
      </c>
      <c r="C714" t="s">
        <v>10198</v>
      </c>
      <c r="D714" t="s">
        <v>10197</v>
      </c>
      <c r="E714" s="31">
        <v>45253</v>
      </c>
      <c r="F714" s="31">
        <v>45298</v>
      </c>
      <c r="G714" t="s">
        <v>10196</v>
      </c>
    </row>
    <row r="715" spans="1:7" x14ac:dyDescent="0.25">
      <c r="A715" s="154" t="s">
        <v>10195</v>
      </c>
      <c r="B715" t="s">
        <v>10192</v>
      </c>
      <c r="C715" t="s">
        <v>243</v>
      </c>
      <c r="D715" t="s">
        <v>10191</v>
      </c>
      <c r="E715" s="31">
        <v>45253</v>
      </c>
      <c r="F715" s="31">
        <v>45311</v>
      </c>
      <c r="G715" t="s">
        <v>10194</v>
      </c>
    </row>
    <row r="716" spans="1:7" x14ac:dyDescent="0.25">
      <c r="A716" s="154" t="s">
        <v>10193</v>
      </c>
      <c r="B716" t="s">
        <v>10192</v>
      </c>
      <c r="C716" t="s">
        <v>243</v>
      </c>
      <c r="D716" t="s">
        <v>10191</v>
      </c>
      <c r="E716" s="31">
        <v>45253</v>
      </c>
      <c r="F716" s="31">
        <v>45332</v>
      </c>
      <c r="G716" t="s">
        <v>10190</v>
      </c>
    </row>
    <row r="717" spans="1:7" x14ac:dyDescent="0.25">
      <c r="A717" s="154" t="s">
        <v>10189</v>
      </c>
      <c r="B717" t="s">
        <v>284</v>
      </c>
      <c r="C717" t="s">
        <v>128</v>
      </c>
      <c r="D717" t="s">
        <v>10188</v>
      </c>
      <c r="E717" s="31">
        <v>45253</v>
      </c>
      <c r="F717" s="31">
        <v>45378</v>
      </c>
      <c r="G717" t="s">
        <v>10187</v>
      </c>
    </row>
    <row r="718" spans="1:7" x14ac:dyDescent="0.25">
      <c r="A718" s="154" t="s">
        <v>10186</v>
      </c>
      <c r="B718" t="s">
        <v>306</v>
      </c>
      <c r="C718" t="s">
        <v>115</v>
      </c>
      <c r="D718" t="s">
        <v>10185</v>
      </c>
      <c r="E718" s="31">
        <v>45259</v>
      </c>
      <c r="F718" s="31">
        <v>45361</v>
      </c>
      <c r="G718" t="s">
        <v>10184</v>
      </c>
    </row>
    <row r="719" spans="1:7" x14ac:dyDescent="0.25">
      <c r="A719" s="154" t="s">
        <v>10183</v>
      </c>
      <c r="B719" t="s">
        <v>112</v>
      </c>
      <c r="C719" t="s">
        <v>113</v>
      </c>
      <c r="D719" t="s">
        <v>10182</v>
      </c>
      <c r="E719" s="31">
        <v>45260</v>
      </c>
      <c r="F719" s="31">
        <v>45363</v>
      </c>
      <c r="G719" t="s">
        <v>10181</v>
      </c>
    </row>
    <row r="720" spans="1:7" x14ac:dyDescent="0.25">
      <c r="A720" s="154" t="s">
        <v>10180</v>
      </c>
      <c r="B720" t="s">
        <v>10179</v>
      </c>
      <c r="C720" t="s">
        <v>10178</v>
      </c>
      <c r="D720" t="s">
        <v>10177</v>
      </c>
      <c r="E720" s="31">
        <v>45254</v>
      </c>
      <c r="F720" s="31">
        <v>45260</v>
      </c>
      <c r="G720" t="s">
        <v>10176</v>
      </c>
    </row>
    <row r="721" spans="1:7" x14ac:dyDescent="0.25">
      <c r="A721" s="154" t="s">
        <v>10175</v>
      </c>
      <c r="B721" t="s">
        <v>284</v>
      </c>
      <c r="C721" t="s">
        <v>128</v>
      </c>
      <c r="D721" t="s">
        <v>10174</v>
      </c>
      <c r="E721" s="31">
        <v>45253</v>
      </c>
      <c r="F721" s="31">
        <v>45395</v>
      </c>
      <c r="G721" t="s">
        <v>10173</v>
      </c>
    </row>
    <row r="722" spans="1:7" x14ac:dyDescent="0.25">
      <c r="A722" s="154" t="s">
        <v>10172</v>
      </c>
      <c r="B722" t="s">
        <v>318</v>
      </c>
      <c r="C722" t="s">
        <v>144</v>
      </c>
      <c r="D722" t="s">
        <v>10171</v>
      </c>
      <c r="E722" s="31">
        <v>45251</v>
      </c>
      <c r="F722" s="31">
        <v>45350</v>
      </c>
      <c r="G722" t="s">
        <v>10170</v>
      </c>
    </row>
    <row r="723" spans="1:7" x14ac:dyDescent="0.25">
      <c r="A723" s="154" t="s">
        <v>10169</v>
      </c>
      <c r="B723" t="s">
        <v>544</v>
      </c>
      <c r="C723" t="s">
        <v>543</v>
      </c>
      <c r="D723" t="s">
        <v>10168</v>
      </c>
      <c r="E723" s="31">
        <v>45251</v>
      </c>
      <c r="F723" s="31">
        <v>45350</v>
      </c>
      <c r="G723" t="s">
        <v>10167</v>
      </c>
    </row>
    <row r="724" spans="1:7" x14ac:dyDescent="0.25">
      <c r="A724" s="154" t="s">
        <v>10166</v>
      </c>
      <c r="B724" t="s">
        <v>570</v>
      </c>
      <c r="C724" t="s">
        <v>569</v>
      </c>
      <c r="D724" t="s">
        <v>10148</v>
      </c>
      <c r="E724" s="31">
        <v>45254</v>
      </c>
      <c r="F724" s="31">
        <v>45377</v>
      </c>
      <c r="G724" t="s">
        <v>10165</v>
      </c>
    </row>
    <row r="725" spans="1:7" x14ac:dyDescent="0.25">
      <c r="A725" s="154" t="s">
        <v>10164</v>
      </c>
      <c r="B725" t="s">
        <v>10160</v>
      </c>
      <c r="C725" t="s">
        <v>10159</v>
      </c>
      <c r="D725" t="s">
        <v>10163</v>
      </c>
      <c r="E725" s="31">
        <v>45251</v>
      </c>
      <c r="F725" s="31">
        <v>45347</v>
      </c>
      <c r="G725" t="s">
        <v>10162</v>
      </c>
    </row>
    <row r="726" spans="1:7" x14ac:dyDescent="0.25">
      <c r="A726" s="154" t="s">
        <v>10161</v>
      </c>
      <c r="B726" t="s">
        <v>10160</v>
      </c>
      <c r="C726" t="s">
        <v>10159</v>
      </c>
      <c r="D726" t="s">
        <v>8332</v>
      </c>
      <c r="E726" s="31">
        <v>45251</v>
      </c>
      <c r="F726" s="31">
        <v>45322</v>
      </c>
      <c r="G726" t="s">
        <v>10158</v>
      </c>
    </row>
    <row r="727" spans="1:7" x14ac:dyDescent="0.25">
      <c r="A727" s="154" t="s">
        <v>10157</v>
      </c>
      <c r="B727" t="s">
        <v>1038</v>
      </c>
      <c r="C727" t="s">
        <v>1039</v>
      </c>
      <c r="D727" t="s">
        <v>8324</v>
      </c>
      <c r="E727" s="31">
        <v>45254</v>
      </c>
      <c r="F727" s="31">
        <v>45397</v>
      </c>
      <c r="G727" t="s">
        <v>10156</v>
      </c>
    </row>
    <row r="728" spans="1:7" x14ac:dyDescent="0.25">
      <c r="A728" s="154" t="s">
        <v>10155</v>
      </c>
      <c r="B728" t="s">
        <v>505</v>
      </c>
      <c r="C728" t="s">
        <v>103</v>
      </c>
      <c r="D728" t="s">
        <v>10154</v>
      </c>
      <c r="E728" s="31">
        <v>45251</v>
      </c>
      <c r="F728" s="31">
        <v>45332</v>
      </c>
      <c r="G728" t="s">
        <v>10153</v>
      </c>
    </row>
    <row r="729" spans="1:7" x14ac:dyDescent="0.25">
      <c r="A729" s="154" t="s">
        <v>8290</v>
      </c>
      <c r="B729" t="s">
        <v>8289</v>
      </c>
      <c r="D729" t="s">
        <v>8288</v>
      </c>
      <c r="E729" t="s">
        <v>8287</v>
      </c>
      <c r="F729" t="s">
        <v>8286</v>
      </c>
      <c r="G729" t="s">
        <v>8285</v>
      </c>
    </row>
    <row r="730" spans="1:7" x14ac:dyDescent="0.25">
      <c r="A730" s="154" t="s">
        <v>8284</v>
      </c>
      <c r="B730">
        <v>14</v>
      </c>
      <c r="D730" t="s">
        <v>58</v>
      </c>
      <c r="E730" t="s">
        <v>8283</v>
      </c>
      <c r="G730" t="s">
        <v>9954</v>
      </c>
    </row>
    <row r="732" spans="1:7" x14ac:dyDescent="0.25">
      <c r="A732" s="154" t="s">
        <v>2940</v>
      </c>
      <c r="B732" t="s">
        <v>94</v>
      </c>
      <c r="C732" t="s">
        <v>95</v>
      </c>
      <c r="D732" t="s">
        <v>597</v>
      </c>
      <c r="E732" t="s">
        <v>6</v>
      </c>
      <c r="F732" t="s">
        <v>2939</v>
      </c>
      <c r="G732" t="s">
        <v>2938</v>
      </c>
    </row>
    <row r="733" spans="1:7" x14ac:dyDescent="0.25">
      <c r="A733" s="154" t="s">
        <v>8368</v>
      </c>
      <c r="B733" t="s">
        <v>8368</v>
      </c>
      <c r="C733" t="s">
        <v>8370</v>
      </c>
      <c r="D733" t="s">
        <v>8369</v>
      </c>
      <c r="E733" t="s">
        <v>8368</v>
      </c>
      <c r="F733" t="s">
        <v>8367</v>
      </c>
      <c r="G733" t="s">
        <v>8366</v>
      </c>
    </row>
    <row r="734" spans="1:7" x14ac:dyDescent="0.25">
      <c r="A734" s="154" t="s">
        <v>10152</v>
      </c>
      <c r="B734" t="s">
        <v>265</v>
      </c>
      <c r="C734" t="s">
        <v>148</v>
      </c>
      <c r="D734" t="s">
        <v>10151</v>
      </c>
      <c r="E734" s="31">
        <v>45251</v>
      </c>
      <c r="F734" s="31">
        <v>45366</v>
      </c>
      <c r="G734" t="s">
        <v>10150</v>
      </c>
    </row>
    <row r="735" spans="1:7" x14ac:dyDescent="0.25">
      <c r="A735" s="154" t="s">
        <v>10149</v>
      </c>
      <c r="B735" t="s">
        <v>570</v>
      </c>
      <c r="C735" t="s">
        <v>569</v>
      </c>
      <c r="D735" t="s">
        <v>10148</v>
      </c>
      <c r="E735" s="31">
        <v>45254</v>
      </c>
      <c r="F735" s="31">
        <v>45400</v>
      </c>
      <c r="G735" t="s">
        <v>10147</v>
      </c>
    </row>
    <row r="736" spans="1:7" x14ac:dyDescent="0.25">
      <c r="A736" s="154" t="s">
        <v>10146</v>
      </c>
      <c r="B736" t="s">
        <v>660</v>
      </c>
      <c r="C736" t="s">
        <v>582</v>
      </c>
      <c r="D736" t="s">
        <v>10145</v>
      </c>
      <c r="E736" s="31">
        <v>45250</v>
      </c>
      <c r="F736" s="31">
        <v>45332</v>
      </c>
      <c r="G736" t="s">
        <v>10144</v>
      </c>
    </row>
    <row r="737" spans="1:7" x14ac:dyDescent="0.25">
      <c r="A737" s="154" t="s">
        <v>10143</v>
      </c>
      <c r="B737" t="s">
        <v>1082</v>
      </c>
      <c r="C737" t="s">
        <v>1083</v>
      </c>
      <c r="D737" t="s">
        <v>10142</v>
      </c>
      <c r="E737" s="31">
        <v>45250</v>
      </c>
      <c r="F737" s="31">
        <v>45291</v>
      </c>
      <c r="G737" t="s">
        <v>10141</v>
      </c>
    </row>
    <row r="738" spans="1:7" x14ac:dyDescent="0.25">
      <c r="A738" s="154" t="s">
        <v>10140</v>
      </c>
      <c r="B738" t="s">
        <v>318</v>
      </c>
      <c r="C738" t="s">
        <v>144</v>
      </c>
      <c r="D738" t="s">
        <v>10139</v>
      </c>
      <c r="E738" s="31">
        <v>45251</v>
      </c>
      <c r="F738" s="31">
        <v>45361</v>
      </c>
      <c r="G738" t="s">
        <v>10138</v>
      </c>
    </row>
    <row r="739" spans="1:7" x14ac:dyDescent="0.25">
      <c r="D739" t="s">
        <v>8296</v>
      </c>
    </row>
    <row r="740" spans="1:7" x14ac:dyDescent="0.25">
      <c r="C740" t="s">
        <v>8302</v>
      </c>
      <c r="D740" t="s">
        <v>10137</v>
      </c>
    </row>
    <row r="741" spans="1:7" x14ac:dyDescent="0.25">
      <c r="A741" s="154" t="s">
        <v>8300</v>
      </c>
      <c r="B741" t="s">
        <v>8299</v>
      </c>
      <c r="C741">
        <v>665</v>
      </c>
    </row>
    <row r="742" spans="1:7" x14ac:dyDescent="0.25">
      <c r="A742" s="154" t="s">
        <v>8298</v>
      </c>
      <c r="B742" t="s">
        <v>8297</v>
      </c>
      <c r="C742">
        <v>665</v>
      </c>
    </row>
    <row r="744" spans="1:7" x14ac:dyDescent="0.25">
      <c r="A744" s="154" t="s">
        <v>8276</v>
      </c>
      <c r="B744">
        <v>13</v>
      </c>
      <c r="C744" t="s">
        <v>10136</v>
      </c>
    </row>
    <row r="746" spans="1:7" x14ac:dyDescent="0.25">
      <c r="A746" s="154" t="s">
        <v>10135</v>
      </c>
      <c r="B746" t="s">
        <v>522</v>
      </c>
      <c r="C746" t="s">
        <v>521</v>
      </c>
      <c r="D746" t="s">
        <v>10133</v>
      </c>
      <c r="E746" s="31">
        <v>45260</v>
      </c>
      <c r="F746" s="31">
        <v>45356</v>
      </c>
      <c r="G746" t="s">
        <v>10134</v>
      </c>
    </row>
    <row r="747" spans="1:7" x14ac:dyDescent="0.25">
      <c r="D747" t="s">
        <v>8296</v>
      </c>
    </row>
    <row r="748" spans="1:7" x14ac:dyDescent="0.25">
      <c r="C748" t="s">
        <v>8302</v>
      </c>
      <c r="D748" t="s">
        <v>10133</v>
      </c>
    </row>
    <row r="749" spans="1:7" x14ac:dyDescent="0.25">
      <c r="A749" s="154" t="s">
        <v>8300</v>
      </c>
      <c r="B749" t="s">
        <v>8299</v>
      </c>
      <c r="C749">
        <v>1</v>
      </c>
    </row>
    <row r="750" spans="1:7" x14ac:dyDescent="0.25">
      <c r="A750" s="154" t="s">
        <v>8298</v>
      </c>
      <c r="B750" t="s">
        <v>8297</v>
      </c>
      <c r="C750">
        <v>1</v>
      </c>
    </row>
    <row r="752" spans="1:7" x14ac:dyDescent="0.25">
      <c r="A752" s="154" t="s">
        <v>8276</v>
      </c>
      <c r="B752" t="s">
        <v>4940</v>
      </c>
      <c r="C752" t="s">
        <v>10132</v>
      </c>
      <c r="D752" t="s">
        <v>10131</v>
      </c>
    </row>
    <row r="754" spans="1:7" x14ac:dyDescent="0.25">
      <c r="A754" s="154" t="s">
        <v>10130</v>
      </c>
      <c r="B754" t="s">
        <v>748</v>
      </c>
      <c r="C754" t="s">
        <v>749</v>
      </c>
      <c r="D754" t="s">
        <v>9717</v>
      </c>
      <c r="E754" s="31">
        <v>45225</v>
      </c>
      <c r="F754" s="31">
        <v>45315</v>
      </c>
      <c r="G754" t="s">
        <v>10129</v>
      </c>
    </row>
    <row r="755" spans="1:7" x14ac:dyDescent="0.25">
      <c r="A755" s="154" t="s">
        <v>10128</v>
      </c>
      <c r="B755" t="s">
        <v>322</v>
      </c>
      <c r="C755" t="s">
        <v>321</v>
      </c>
      <c r="D755" t="s">
        <v>10127</v>
      </c>
      <c r="E755" s="31">
        <v>45226</v>
      </c>
      <c r="F755" s="31">
        <v>45291</v>
      </c>
      <c r="G755" t="s">
        <v>10126</v>
      </c>
    </row>
    <row r="756" spans="1:7" x14ac:dyDescent="0.25">
      <c r="A756" s="154" t="s">
        <v>4913</v>
      </c>
      <c r="B756" t="s">
        <v>142</v>
      </c>
      <c r="C756" t="s">
        <v>143</v>
      </c>
      <c r="D756" t="s">
        <v>10125</v>
      </c>
      <c r="E756" s="31">
        <v>45195</v>
      </c>
      <c r="F756" s="31">
        <v>45290</v>
      </c>
      <c r="G756" t="s">
        <v>4912</v>
      </c>
    </row>
    <row r="757" spans="1:7" x14ac:dyDescent="0.25">
      <c r="A757" s="154" t="s">
        <v>10124</v>
      </c>
      <c r="B757" t="s">
        <v>4682</v>
      </c>
      <c r="C757" t="s">
        <v>4681</v>
      </c>
      <c r="D757" t="s">
        <v>8394</v>
      </c>
      <c r="E757" s="31">
        <v>45260</v>
      </c>
      <c r="F757" s="31">
        <v>45350</v>
      </c>
      <c r="G757" t="s">
        <v>10123</v>
      </c>
    </row>
    <row r="758" spans="1:7" x14ac:dyDescent="0.25">
      <c r="A758" s="154" t="s">
        <v>10122</v>
      </c>
      <c r="B758" t="s">
        <v>748</v>
      </c>
      <c r="C758" t="s">
        <v>749</v>
      </c>
      <c r="D758" t="s">
        <v>9717</v>
      </c>
      <c r="E758" s="31">
        <v>45225</v>
      </c>
      <c r="F758" s="31">
        <v>45293</v>
      </c>
      <c r="G758" t="s">
        <v>10121</v>
      </c>
    </row>
    <row r="759" spans="1:7" x14ac:dyDescent="0.25">
      <c r="A759" s="154" t="s">
        <v>10120</v>
      </c>
      <c r="B759" t="s">
        <v>240</v>
      </c>
      <c r="C759" t="s">
        <v>179</v>
      </c>
      <c r="D759" t="s">
        <v>10119</v>
      </c>
      <c r="E759" s="31">
        <v>45226</v>
      </c>
      <c r="F759" s="31">
        <v>45319</v>
      </c>
      <c r="G759" t="s">
        <v>10118</v>
      </c>
    </row>
    <row r="760" spans="1:7" x14ac:dyDescent="0.25">
      <c r="A760" s="154" t="s">
        <v>10117</v>
      </c>
      <c r="B760" t="s">
        <v>136</v>
      </c>
      <c r="C760" t="s">
        <v>137</v>
      </c>
      <c r="D760" t="s">
        <v>8406</v>
      </c>
      <c r="E760" s="31">
        <v>45230</v>
      </c>
      <c r="F760" s="31">
        <v>45321</v>
      </c>
      <c r="G760" t="s">
        <v>10116</v>
      </c>
    </row>
    <row r="761" spans="1:7" x14ac:dyDescent="0.25">
      <c r="A761" s="154" t="s">
        <v>10115</v>
      </c>
      <c r="B761" t="s">
        <v>4682</v>
      </c>
      <c r="C761" t="s">
        <v>4681</v>
      </c>
      <c r="D761" t="s">
        <v>8394</v>
      </c>
      <c r="E761" s="31">
        <v>45260</v>
      </c>
      <c r="F761" s="31">
        <v>45321</v>
      </c>
      <c r="G761" t="s">
        <v>10114</v>
      </c>
    </row>
    <row r="762" spans="1:7" x14ac:dyDescent="0.25">
      <c r="A762" s="154" t="s">
        <v>10113</v>
      </c>
      <c r="B762" t="s">
        <v>164</v>
      </c>
      <c r="C762" t="s">
        <v>165</v>
      </c>
      <c r="D762" t="s">
        <v>10056</v>
      </c>
      <c r="E762" s="31">
        <v>45211</v>
      </c>
      <c r="F762" s="31">
        <v>45345</v>
      </c>
      <c r="G762" t="s">
        <v>10112</v>
      </c>
    </row>
    <row r="763" spans="1:7" x14ac:dyDescent="0.25">
      <c r="A763" s="154" t="s">
        <v>10111</v>
      </c>
      <c r="B763" t="s">
        <v>813</v>
      </c>
      <c r="C763" t="s">
        <v>812</v>
      </c>
      <c r="D763" t="s">
        <v>10110</v>
      </c>
      <c r="E763" s="31">
        <v>45260</v>
      </c>
      <c r="F763" s="31">
        <v>45323</v>
      </c>
      <c r="G763" t="s">
        <v>10109</v>
      </c>
    </row>
    <row r="764" spans="1:7" x14ac:dyDescent="0.25">
      <c r="A764" s="154" t="s">
        <v>10108</v>
      </c>
      <c r="B764" t="s">
        <v>748</v>
      </c>
      <c r="C764" t="s">
        <v>749</v>
      </c>
      <c r="D764" t="s">
        <v>9717</v>
      </c>
      <c r="E764" s="31">
        <v>45225</v>
      </c>
      <c r="F764" s="31">
        <v>45282</v>
      </c>
      <c r="G764" t="s">
        <v>10107</v>
      </c>
    </row>
    <row r="765" spans="1:7" x14ac:dyDescent="0.25">
      <c r="A765" s="154" t="s">
        <v>10106</v>
      </c>
      <c r="B765" t="s">
        <v>169</v>
      </c>
      <c r="C765" t="s">
        <v>170</v>
      </c>
      <c r="D765" t="s">
        <v>8493</v>
      </c>
      <c r="E765" s="31">
        <v>45254</v>
      </c>
      <c r="F765" s="31">
        <v>45398</v>
      </c>
      <c r="G765" t="s">
        <v>10105</v>
      </c>
    </row>
    <row r="766" spans="1:7" x14ac:dyDescent="0.25">
      <c r="A766" s="154" t="s">
        <v>4719</v>
      </c>
      <c r="B766" t="s">
        <v>4253</v>
      </c>
      <c r="C766" t="s">
        <v>4252</v>
      </c>
      <c r="D766" t="s">
        <v>8671</v>
      </c>
      <c r="E766" s="31">
        <v>45199</v>
      </c>
      <c r="F766" s="31">
        <v>45325</v>
      </c>
      <c r="G766" t="s">
        <v>4718</v>
      </c>
    </row>
    <row r="767" spans="1:7" x14ac:dyDescent="0.25">
      <c r="A767" s="154" t="s">
        <v>10104</v>
      </c>
      <c r="B767" t="s">
        <v>1018</v>
      </c>
      <c r="C767" t="s">
        <v>1019</v>
      </c>
      <c r="D767" t="s">
        <v>9901</v>
      </c>
      <c r="E767" s="31">
        <v>45229</v>
      </c>
      <c r="F767" s="31">
        <v>45290</v>
      </c>
      <c r="G767" t="s">
        <v>10103</v>
      </c>
    </row>
    <row r="768" spans="1:7" x14ac:dyDescent="0.25">
      <c r="A768" s="154" t="s">
        <v>4893</v>
      </c>
      <c r="B768" t="s">
        <v>169</v>
      </c>
      <c r="C768" t="s">
        <v>170</v>
      </c>
      <c r="D768" t="s">
        <v>10102</v>
      </c>
      <c r="E768" s="31">
        <v>45199</v>
      </c>
      <c r="F768" s="31">
        <v>45322</v>
      </c>
      <c r="G768" t="s">
        <v>4892</v>
      </c>
    </row>
    <row r="769" spans="1:7" x14ac:dyDescent="0.25">
      <c r="A769" s="154" t="s">
        <v>10101</v>
      </c>
      <c r="B769" t="s">
        <v>364</v>
      </c>
      <c r="C769" t="s">
        <v>363</v>
      </c>
      <c r="D769" t="s">
        <v>10100</v>
      </c>
      <c r="E769" s="31">
        <v>45260</v>
      </c>
      <c r="F769" s="31">
        <v>45291</v>
      </c>
      <c r="G769" t="s">
        <v>10099</v>
      </c>
    </row>
    <row r="770" spans="1:7" x14ac:dyDescent="0.25">
      <c r="A770" s="154" t="s">
        <v>10098</v>
      </c>
      <c r="B770" t="s">
        <v>748</v>
      </c>
      <c r="C770" t="s">
        <v>749</v>
      </c>
      <c r="D770" t="s">
        <v>9717</v>
      </c>
      <c r="E770" s="31">
        <v>45225</v>
      </c>
      <c r="F770" s="31">
        <v>45273</v>
      </c>
      <c r="G770" t="s">
        <v>10097</v>
      </c>
    </row>
    <row r="771" spans="1:7" x14ac:dyDescent="0.25">
      <c r="A771" s="154" t="s">
        <v>10096</v>
      </c>
      <c r="B771" t="s">
        <v>130</v>
      </c>
      <c r="C771" t="s">
        <v>131</v>
      </c>
      <c r="D771" t="s">
        <v>8694</v>
      </c>
      <c r="E771" s="31">
        <v>45258</v>
      </c>
      <c r="F771" s="31">
        <v>45382</v>
      </c>
      <c r="G771" t="s">
        <v>10095</v>
      </c>
    </row>
    <row r="772" spans="1:7" x14ac:dyDescent="0.25">
      <c r="A772" s="154" t="s">
        <v>4723</v>
      </c>
      <c r="B772" t="s">
        <v>4253</v>
      </c>
      <c r="C772" t="s">
        <v>4252</v>
      </c>
      <c r="D772" t="s">
        <v>10094</v>
      </c>
      <c r="E772" s="31">
        <v>45199</v>
      </c>
      <c r="F772" s="31">
        <v>45327</v>
      </c>
      <c r="G772" t="s">
        <v>4722</v>
      </c>
    </row>
    <row r="773" spans="1:7" x14ac:dyDescent="0.25">
      <c r="A773" s="154" t="s">
        <v>10093</v>
      </c>
      <c r="B773" t="s">
        <v>169</v>
      </c>
      <c r="C773" t="s">
        <v>170</v>
      </c>
      <c r="D773" t="s">
        <v>8493</v>
      </c>
      <c r="E773" s="31">
        <v>45254</v>
      </c>
      <c r="F773" s="31">
        <v>45371</v>
      </c>
      <c r="G773" t="s">
        <v>10092</v>
      </c>
    </row>
    <row r="774" spans="1:7" x14ac:dyDescent="0.25">
      <c r="A774" s="154" t="s">
        <v>10091</v>
      </c>
      <c r="B774" t="s">
        <v>125</v>
      </c>
      <c r="C774" t="s">
        <v>126</v>
      </c>
      <c r="D774" t="s">
        <v>10090</v>
      </c>
      <c r="E774" s="31">
        <v>45230</v>
      </c>
      <c r="F774" s="31">
        <v>45351</v>
      </c>
      <c r="G774" t="s">
        <v>10089</v>
      </c>
    </row>
    <row r="775" spans="1:7" x14ac:dyDescent="0.25">
      <c r="A775" s="154" t="s">
        <v>10088</v>
      </c>
      <c r="B775" t="s">
        <v>169</v>
      </c>
      <c r="C775" t="s">
        <v>170</v>
      </c>
      <c r="D775" t="s">
        <v>8493</v>
      </c>
      <c r="E775" s="31">
        <v>45254</v>
      </c>
      <c r="F775" s="31">
        <v>45382</v>
      </c>
      <c r="G775" t="s">
        <v>10087</v>
      </c>
    </row>
    <row r="776" spans="1:7" x14ac:dyDescent="0.25">
      <c r="A776" s="154" t="s">
        <v>4871</v>
      </c>
      <c r="B776" t="s">
        <v>342</v>
      </c>
      <c r="C776" t="s">
        <v>167</v>
      </c>
      <c r="D776" t="s">
        <v>10086</v>
      </c>
      <c r="E776" s="31">
        <v>45205</v>
      </c>
      <c r="F776" s="31">
        <v>45291</v>
      </c>
      <c r="G776" t="s">
        <v>4870</v>
      </c>
    </row>
    <row r="777" spans="1:7" x14ac:dyDescent="0.25">
      <c r="A777" s="154" t="s">
        <v>10085</v>
      </c>
      <c r="B777" t="s">
        <v>322</v>
      </c>
      <c r="C777" t="s">
        <v>321</v>
      </c>
      <c r="D777" t="s">
        <v>8493</v>
      </c>
      <c r="E777" s="31">
        <v>45226</v>
      </c>
      <c r="F777" s="31">
        <v>45321</v>
      </c>
      <c r="G777" t="s">
        <v>10084</v>
      </c>
    </row>
    <row r="778" spans="1:7" x14ac:dyDescent="0.25">
      <c r="A778" s="154" t="s">
        <v>10083</v>
      </c>
      <c r="B778" t="s">
        <v>380</v>
      </c>
      <c r="C778" t="s">
        <v>379</v>
      </c>
      <c r="D778" t="s">
        <v>8383</v>
      </c>
      <c r="E778" s="31">
        <v>45217</v>
      </c>
      <c r="F778" s="31">
        <v>45322</v>
      </c>
      <c r="G778" t="s">
        <v>10082</v>
      </c>
    </row>
    <row r="779" spans="1:7" x14ac:dyDescent="0.25">
      <c r="A779" s="154" t="s">
        <v>10081</v>
      </c>
      <c r="B779" t="s">
        <v>560</v>
      </c>
      <c r="C779" t="s">
        <v>559</v>
      </c>
      <c r="D779" t="s">
        <v>10080</v>
      </c>
      <c r="E779" s="31">
        <v>45248</v>
      </c>
      <c r="F779" s="31">
        <v>45332</v>
      </c>
      <c r="G779" t="s">
        <v>10079</v>
      </c>
    </row>
    <row r="780" spans="1:7" x14ac:dyDescent="0.25">
      <c r="A780" s="154" t="s">
        <v>10078</v>
      </c>
      <c r="B780" t="s">
        <v>341</v>
      </c>
      <c r="C780" t="s">
        <v>340</v>
      </c>
      <c r="D780" t="s">
        <v>8568</v>
      </c>
      <c r="E780" s="31">
        <v>45246</v>
      </c>
      <c r="F780" s="31">
        <v>45382</v>
      </c>
      <c r="G780" t="s">
        <v>10077</v>
      </c>
    </row>
    <row r="781" spans="1:7" x14ac:dyDescent="0.25">
      <c r="A781" s="154" t="s">
        <v>10076</v>
      </c>
      <c r="B781" t="s">
        <v>117</v>
      </c>
      <c r="C781" t="s">
        <v>118</v>
      </c>
      <c r="D781" t="s">
        <v>9790</v>
      </c>
      <c r="E781" s="31">
        <v>45255</v>
      </c>
      <c r="F781" s="31">
        <v>45332</v>
      </c>
      <c r="G781" t="s">
        <v>10075</v>
      </c>
    </row>
    <row r="782" spans="1:7" x14ac:dyDescent="0.25">
      <c r="A782" s="154" t="s">
        <v>10074</v>
      </c>
      <c r="B782" t="s">
        <v>136</v>
      </c>
      <c r="C782" t="s">
        <v>137</v>
      </c>
      <c r="D782" t="s">
        <v>8406</v>
      </c>
      <c r="E782" s="31">
        <v>45230</v>
      </c>
      <c r="F782" s="31">
        <v>45345</v>
      </c>
      <c r="G782" t="s">
        <v>10073</v>
      </c>
    </row>
    <row r="783" spans="1:7" x14ac:dyDescent="0.25">
      <c r="A783" s="154" t="s">
        <v>10072</v>
      </c>
      <c r="B783" t="s">
        <v>530</v>
      </c>
      <c r="C783" t="s">
        <v>529</v>
      </c>
      <c r="D783" t="s">
        <v>10071</v>
      </c>
      <c r="E783" s="31">
        <v>45248</v>
      </c>
      <c r="F783" s="31">
        <v>45322</v>
      </c>
      <c r="G783" t="s">
        <v>10070</v>
      </c>
    </row>
    <row r="784" spans="1:7" x14ac:dyDescent="0.25">
      <c r="A784" s="154" t="s">
        <v>10069</v>
      </c>
      <c r="B784" t="s">
        <v>357</v>
      </c>
      <c r="C784" t="s">
        <v>356</v>
      </c>
      <c r="D784" t="s">
        <v>9747</v>
      </c>
      <c r="E784" s="31">
        <v>45208</v>
      </c>
      <c r="F784" s="31">
        <v>45277</v>
      </c>
      <c r="G784" t="s">
        <v>10068</v>
      </c>
    </row>
    <row r="785" spans="1:7" x14ac:dyDescent="0.25">
      <c r="A785" s="154" t="s">
        <v>8290</v>
      </c>
      <c r="B785" t="s">
        <v>8289</v>
      </c>
      <c r="D785" t="s">
        <v>8288</v>
      </c>
      <c r="E785" t="s">
        <v>8287</v>
      </c>
      <c r="F785" t="s">
        <v>8286</v>
      </c>
      <c r="G785" t="s">
        <v>8285</v>
      </c>
    </row>
    <row r="786" spans="1:7" x14ac:dyDescent="0.25">
      <c r="A786" s="154" t="s">
        <v>8284</v>
      </c>
      <c r="B786">
        <v>15</v>
      </c>
      <c r="D786" t="s">
        <v>58</v>
      </c>
      <c r="E786" t="s">
        <v>8283</v>
      </c>
      <c r="G786" t="s">
        <v>9954</v>
      </c>
    </row>
    <row r="788" spans="1:7" x14ac:dyDescent="0.25">
      <c r="A788" s="154" t="s">
        <v>2940</v>
      </c>
      <c r="B788" t="s">
        <v>94</v>
      </c>
      <c r="C788" t="s">
        <v>95</v>
      </c>
      <c r="D788" t="s">
        <v>597</v>
      </c>
      <c r="E788" t="s">
        <v>6</v>
      </c>
      <c r="F788" t="s">
        <v>2939</v>
      </c>
      <c r="G788" t="s">
        <v>2938</v>
      </c>
    </row>
    <row r="789" spans="1:7" x14ac:dyDescent="0.25">
      <c r="A789" s="154" t="s">
        <v>8368</v>
      </c>
      <c r="B789" t="s">
        <v>8368</v>
      </c>
      <c r="C789" t="s">
        <v>8370</v>
      </c>
      <c r="D789" t="s">
        <v>8369</v>
      </c>
      <c r="E789" t="s">
        <v>8368</v>
      </c>
      <c r="F789" t="s">
        <v>8367</v>
      </c>
      <c r="G789" t="s">
        <v>8366</v>
      </c>
    </row>
    <row r="790" spans="1:7" x14ac:dyDescent="0.25">
      <c r="A790" s="154" t="s">
        <v>10067</v>
      </c>
      <c r="B790" t="s">
        <v>134</v>
      </c>
      <c r="C790" t="s">
        <v>135</v>
      </c>
      <c r="D790" t="s">
        <v>10066</v>
      </c>
      <c r="E790" s="31">
        <v>45247</v>
      </c>
      <c r="F790" s="31">
        <v>45318</v>
      </c>
      <c r="G790" t="s">
        <v>10065</v>
      </c>
    </row>
    <row r="791" spans="1:7" x14ac:dyDescent="0.25">
      <c r="A791" s="154" t="s">
        <v>10064</v>
      </c>
      <c r="B791" t="s">
        <v>1043</v>
      </c>
      <c r="C791" t="s">
        <v>1044</v>
      </c>
      <c r="D791" t="s">
        <v>9764</v>
      </c>
      <c r="E791" s="31">
        <v>45225</v>
      </c>
      <c r="F791" s="31">
        <v>45298</v>
      </c>
      <c r="G791" t="s">
        <v>10063</v>
      </c>
    </row>
    <row r="792" spans="1:7" x14ac:dyDescent="0.25">
      <c r="A792" s="154" t="s">
        <v>10062</v>
      </c>
      <c r="B792" t="s">
        <v>169</v>
      </c>
      <c r="C792" t="s">
        <v>170</v>
      </c>
      <c r="D792" t="s">
        <v>8493</v>
      </c>
      <c r="E792" s="31">
        <v>45254</v>
      </c>
      <c r="F792" s="31">
        <v>45378</v>
      </c>
      <c r="G792" t="s">
        <v>10061</v>
      </c>
    </row>
    <row r="793" spans="1:7" x14ac:dyDescent="0.25">
      <c r="A793" s="154" t="s">
        <v>4925</v>
      </c>
      <c r="B793" t="s">
        <v>142</v>
      </c>
      <c r="C793" t="s">
        <v>143</v>
      </c>
      <c r="D793" t="s">
        <v>10060</v>
      </c>
      <c r="E793" s="31">
        <v>45195</v>
      </c>
      <c r="F793" s="31">
        <v>45274</v>
      </c>
      <c r="G793" t="s">
        <v>4924</v>
      </c>
    </row>
    <row r="794" spans="1:7" x14ac:dyDescent="0.25">
      <c r="A794" s="154" t="s">
        <v>10059</v>
      </c>
      <c r="B794" t="s">
        <v>541</v>
      </c>
      <c r="C794" t="s">
        <v>540</v>
      </c>
      <c r="D794" t="s">
        <v>9549</v>
      </c>
      <c r="E794" s="31">
        <v>45230</v>
      </c>
      <c r="F794" s="31">
        <v>45350</v>
      </c>
      <c r="G794" t="s">
        <v>10058</v>
      </c>
    </row>
    <row r="795" spans="1:7" x14ac:dyDescent="0.25">
      <c r="A795" s="154" t="s">
        <v>10057</v>
      </c>
      <c r="B795" t="s">
        <v>164</v>
      </c>
      <c r="C795" t="s">
        <v>165</v>
      </c>
      <c r="D795" t="s">
        <v>10056</v>
      </c>
      <c r="E795" s="31">
        <v>45211</v>
      </c>
      <c r="F795" s="31">
        <v>45337</v>
      </c>
      <c r="G795" t="s">
        <v>10055</v>
      </c>
    </row>
    <row r="796" spans="1:7" x14ac:dyDescent="0.25">
      <c r="A796" s="154" t="s">
        <v>10054</v>
      </c>
      <c r="B796" t="s">
        <v>130</v>
      </c>
      <c r="C796" t="s">
        <v>131</v>
      </c>
      <c r="D796" t="s">
        <v>10053</v>
      </c>
      <c r="E796" s="31">
        <v>45258</v>
      </c>
      <c r="F796" s="31">
        <v>45392</v>
      </c>
      <c r="G796" t="s">
        <v>10052</v>
      </c>
    </row>
    <row r="797" spans="1:7" x14ac:dyDescent="0.25">
      <c r="A797" s="154" t="s">
        <v>10051</v>
      </c>
      <c r="B797" t="s">
        <v>168</v>
      </c>
      <c r="C797" t="s">
        <v>268</v>
      </c>
      <c r="D797" t="s">
        <v>9518</v>
      </c>
      <c r="E797" s="31">
        <v>45223</v>
      </c>
      <c r="F797" s="31">
        <v>45311</v>
      </c>
      <c r="G797" t="s">
        <v>10050</v>
      </c>
    </row>
    <row r="798" spans="1:7" x14ac:dyDescent="0.25">
      <c r="A798" s="154" t="s">
        <v>10049</v>
      </c>
      <c r="B798" t="s">
        <v>338</v>
      </c>
      <c r="C798" t="s">
        <v>166</v>
      </c>
      <c r="D798" t="s">
        <v>10048</v>
      </c>
      <c r="E798" s="31">
        <v>45227</v>
      </c>
      <c r="F798" s="31">
        <v>45296</v>
      </c>
      <c r="G798" t="s">
        <v>10047</v>
      </c>
    </row>
    <row r="799" spans="1:7" x14ac:dyDescent="0.25">
      <c r="A799" s="154" t="s">
        <v>10046</v>
      </c>
      <c r="B799" t="s">
        <v>1043</v>
      </c>
      <c r="C799" t="s">
        <v>1044</v>
      </c>
      <c r="D799" t="s">
        <v>9764</v>
      </c>
      <c r="E799" s="31">
        <v>45225</v>
      </c>
      <c r="F799" s="31">
        <v>45287</v>
      </c>
      <c r="G799" t="s">
        <v>10045</v>
      </c>
    </row>
    <row r="800" spans="1:7" x14ac:dyDescent="0.25">
      <c r="A800" s="154" t="s">
        <v>10044</v>
      </c>
      <c r="B800" t="s">
        <v>169</v>
      </c>
      <c r="C800" t="s">
        <v>170</v>
      </c>
      <c r="D800" t="s">
        <v>8493</v>
      </c>
      <c r="E800" s="31">
        <v>45254</v>
      </c>
      <c r="F800" s="31">
        <v>45365</v>
      </c>
      <c r="G800" t="s">
        <v>10043</v>
      </c>
    </row>
    <row r="801" spans="1:7" x14ac:dyDescent="0.25">
      <c r="A801" s="154" t="s">
        <v>10042</v>
      </c>
      <c r="B801" t="s">
        <v>1043</v>
      </c>
      <c r="C801" t="s">
        <v>1044</v>
      </c>
      <c r="D801" t="s">
        <v>9764</v>
      </c>
      <c r="E801" s="31">
        <v>45225</v>
      </c>
      <c r="F801" s="31">
        <v>45277</v>
      </c>
      <c r="G801" t="s">
        <v>10041</v>
      </c>
    </row>
    <row r="802" spans="1:7" x14ac:dyDescent="0.25">
      <c r="A802" s="154" t="s">
        <v>10040</v>
      </c>
      <c r="B802" t="s">
        <v>1045</v>
      </c>
      <c r="C802" t="s">
        <v>1046</v>
      </c>
      <c r="D802" t="s">
        <v>8383</v>
      </c>
      <c r="E802" s="31">
        <v>45254</v>
      </c>
      <c r="F802" s="31">
        <v>45260</v>
      </c>
      <c r="G802" t="s">
        <v>10039</v>
      </c>
    </row>
    <row r="803" spans="1:7" x14ac:dyDescent="0.25">
      <c r="A803" s="154" t="s">
        <v>10038</v>
      </c>
      <c r="B803" t="s">
        <v>180</v>
      </c>
      <c r="C803" t="s">
        <v>181</v>
      </c>
      <c r="D803" t="s">
        <v>9659</v>
      </c>
      <c r="E803" s="31">
        <v>45218</v>
      </c>
      <c r="F803" s="31">
        <v>45322</v>
      </c>
      <c r="G803" t="s">
        <v>10037</v>
      </c>
    </row>
    <row r="804" spans="1:7" x14ac:dyDescent="0.25">
      <c r="A804" s="154" t="s">
        <v>10036</v>
      </c>
      <c r="B804" t="s">
        <v>1045</v>
      </c>
      <c r="C804" t="s">
        <v>1046</v>
      </c>
      <c r="D804" t="s">
        <v>8394</v>
      </c>
      <c r="E804" s="31">
        <v>45254</v>
      </c>
      <c r="F804" s="31">
        <v>45258</v>
      </c>
      <c r="G804" t="s">
        <v>10035</v>
      </c>
    </row>
    <row r="805" spans="1:7" x14ac:dyDescent="0.25">
      <c r="A805" s="154" t="s">
        <v>4759</v>
      </c>
      <c r="B805" t="s">
        <v>142</v>
      </c>
      <c r="C805" t="s">
        <v>143</v>
      </c>
      <c r="D805" t="s">
        <v>10034</v>
      </c>
      <c r="E805" s="31">
        <v>45195</v>
      </c>
      <c r="F805" s="31">
        <v>45285</v>
      </c>
      <c r="G805" t="s">
        <v>4758</v>
      </c>
    </row>
    <row r="806" spans="1:7" x14ac:dyDescent="0.25">
      <c r="A806" s="154" t="s">
        <v>10033</v>
      </c>
      <c r="B806" t="s">
        <v>4439</v>
      </c>
      <c r="C806" t="s">
        <v>4438</v>
      </c>
      <c r="D806" t="s">
        <v>9882</v>
      </c>
      <c r="E806" s="31">
        <v>45254</v>
      </c>
      <c r="F806" s="31">
        <v>45337</v>
      </c>
      <c r="G806" t="s">
        <v>10032</v>
      </c>
    </row>
    <row r="807" spans="1:7" x14ac:dyDescent="0.25">
      <c r="A807" s="154" t="s">
        <v>10031</v>
      </c>
      <c r="B807" t="s">
        <v>119</v>
      </c>
      <c r="C807" t="s">
        <v>120</v>
      </c>
      <c r="D807" t="s">
        <v>10030</v>
      </c>
      <c r="E807" s="31">
        <v>45222</v>
      </c>
      <c r="F807" s="31">
        <v>45382</v>
      </c>
      <c r="G807" t="s">
        <v>10029</v>
      </c>
    </row>
    <row r="808" spans="1:7" x14ac:dyDescent="0.25">
      <c r="A808" s="154" t="s">
        <v>10028</v>
      </c>
      <c r="B808" t="s">
        <v>1076</v>
      </c>
      <c r="C808" t="s">
        <v>1077</v>
      </c>
      <c r="D808" t="s">
        <v>10027</v>
      </c>
      <c r="E808" s="31">
        <v>45251</v>
      </c>
      <c r="F808" s="31">
        <v>45294</v>
      </c>
      <c r="G808" t="s">
        <v>10026</v>
      </c>
    </row>
    <row r="809" spans="1:7" x14ac:dyDescent="0.25">
      <c r="A809" s="154" t="s">
        <v>10025</v>
      </c>
      <c r="B809" t="s">
        <v>119</v>
      </c>
      <c r="C809" t="s">
        <v>120</v>
      </c>
      <c r="D809" t="s">
        <v>9512</v>
      </c>
      <c r="E809" s="31">
        <v>45222</v>
      </c>
      <c r="F809" s="31">
        <v>45376</v>
      </c>
      <c r="G809" t="s">
        <v>10024</v>
      </c>
    </row>
    <row r="810" spans="1:7" x14ac:dyDescent="0.25">
      <c r="A810" s="154" t="s">
        <v>10023</v>
      </c>
      <c r="B810" t="s">
        <v>1076</v>
      </c>
      <c r="C810" t="s">
        <v>1077</v>
      </c>
      <c r="D810" t="s">
        <v>10018</v>
      </c>
      <c r="E810" s="31">
        <v>45251</v>
      </c>
      <c r="F810" s="31">
        <v>45263</v>
      </c>
      <c r="G810" t="s">
        <v>10022</v>
      </c>
    </row>
    <row r="811" spans="1:7" x14ac:dyDescent="0.25">
      <c r="A811" s="154" t="s">
        <v>10021</v>
      </c>
      <c r="B811" t="s">
        <v>9706</v>
      </c>
      <c r="C811" t="s">
        <v>9705</v>
      </c>
      <c r="D811" t="s">
        <v>8394</v>
      </c>
      <c r="E811" s="31">
        <v>45220</v>
      </c>
      <c r="F811" s="31">
        <v>45302</v>
      </c>
      <c r="G811" t="s">
        <v>10020</v>
      </c>
    </row>
    <row r="812" spans="1:7" x14ac:dyDescent="0.25">
      <c r="A812" s="154" t="s">
        <v>10019</v>
      </c>
      <c r="B812" t="s">
        <v>1076</v>
      </c>
      <c r="C812" t="s">
        <v>1077</v>
      </c>
      <c r="D812" t="s">
        <v>10018</v>
      </c>
      <c r="E812" s="31">
        <v>45251</v>
      </c>
      <c r="F812" s="31">
        <v>45277</v>
      </c>
      <c r="G812" t="s">
        <v>10017</v>
      </c>
    </row>
    <row r="813" spans="1:7" x14ac:dyDescent="0.25">
      <c r="A813" s="154" t="s">
        <v>10016</v>
      </c>
      <c r="B813" t="s">
        <v>804</v>
      </c>
      <c r="C813" t="s">
        <v>114</v>
      </c>
      <c r="D813" t="s">
        <v>10015</v>
      </c>
      <c r="E813" s="31">
        <v>45237</v>
      </c>
      <c r="F813" s="31">
        <v>45306</v>
      </c>
      <c r="G813" t="s">
        <v>10014</v>
      </c>
    </row>
    <row r="814" spans="1:7" x14ac:dyDescent="0.25">
      <c r="A814" s="154" t="s">
        <v>10013</v>
      </c>
      <c r="B814" t="s">
        <v>169</v>
      </c>
      <c r="C814" t="s">
        <v>170</v>
      </c>
      <c r="D814" t="s">
        <v>10012</v>
      </c>
      <c r="E814" s="31">
        <v>45254</v>
      </c>
      <c r="F814" s="31">
        <v>45404</v>
      </c>
      <c r="G814" t="s">
        <v>10011</v>
      </c>
    </row>
    <row r="815" spans="1:7" x14ac:dyDescent="0.25">
      <c r="A815" s="154" t="s">
        <v>4883</v>
      </c>
      <c r="B815" t="s">
        <v>364</v>
      </c>
      <c r="C815" t="s">
        <v>363</v>
      </c>
      <c r="D815" t="s">
        <v>8310</v>
      </c>
      <c r="E815" s="31">
        <v>45199</v>
      </c>
      <c r="F815" s="31">
        <v>45275</v>
      </c>
      <c r="G815" t="s">
        <v>4882</v>
      </c>
    </row>
    <row r="816" spans="1:7" x14ac:dyDescent="0.25">
      <c r="A816" s="154" t="s">
        <v>10010</v>
      </c>
      <c r="B816" t="s">
        <v>341</v>
      </c>
      <c r="C816" t="s">
        <v>340</v>
      </c>
      <c r="D816" t="s">
        <v>10009</v>
      </c>
      <c r="E816" s="31">
        <v>45261</v>
      </c>
      <c r="F816" s="31">
        <v>45412</v>
      </c>
      <c r="G816" t="s">
        <v>10008</v>
      </c>
    </row>
    <row r="817" spans="1:7" x14ac:dyDescent="0.25">
      <c r="A817" s="154" t="s">
        <v>10007</v>
      </c>
      <c r="B817" t="s">
        <v>895</v>
      </c>
      <c r="C817" t="s">
        <v>747</v>
      </c>
      <c r="D817" t="s">
        <v>10006</v>
      </c>
      <c r="E817" s="31">
        <v>45216</v>
      </c>
      <c r="F817" s="31">
        <v>45339</v>
      </c>
      <c r="G817" t="s">
        <v>10005</v>
      </c>
    </row>
    <row r="818" spans="1:7" x14ac:dyDescent="0.25">
      <c r="A818" s="154" t="s">
        <v>10004</v>
      </c>
      <c r="B818" t="s">
        <v>168</v>
      </c>
      <c r="C818" t="s">
        <v>268</v>
      </c>
      <c r="D818" t="s">
        <v>9289</v>
      </c>
      <c r="E818" s="31">
        <v>45254</v>
      </c>
      <c r="F818" s="31">
        <v>45316</v>
      </c>
      <c r="G818" t="s">
        <v>10003</v>
      </c>
    </row>
    <row r="819" spans="1:7" x14ac:dyDescent="0.25">
      <c r="A819" s="154" t="s">
        <v>10002</v>
      </c>
      <c r="B819" t="s">
        <v>180</v>
      </c>
      <c r="C819" t="s">
        <v>181</v>
      </c>
      <c r="D819" t="s">
        <v>9659</v>
      </c>
      <c r="E819" s="31">
        <v>45218</v>
      </c>
      <c r="F819" s="31">
        <v>45350</v>
      </c>
      <c r="G819" t="s">
        <v>10001</v>
      </c>
    </row>
    <row r="820" spans="1:7" x14ac:dyDescent="0.25">
      <c r="A820" s="154" t="s">
        <v>10000</v>
      </c>
      <c r="B820" t="s">
        <v>125</v>
      </c>
      <c r="C820" t="s">
        <v>126</v>
      </c>
      <c r="D820" t="s">
        <v>9714</v>
      </c>
      <c r="E820" s="31">
        <v>45230</v>
      </c>
      <c r="F820" s="31">
        <v>45347</v>
      </c>
      <c r="G820" t="s">
        <v>9999</v>
      </c>
    </row>
    <row r="821" spans="1:7" x14ac:dyDescent="0.25">
      <c r="A821" s="154" t="s">
        <v>9998</v>
      </c>
      <c r="B821" t="s">
        <v>804</v>
      </c>
      <c r="C821" t="s">
        <v>114</v>
      </c>
      <c r="D821" t="s">
        <v>9997</v>
      </c>
      <c r="E821" s="31">
        <v>45206</v>
      </c>
      <c r="F821" s="31">
        <v>45271</v>
      </c>
      <c r="G821" t="s">
        <v>9996</v>
      </c>
    </row>
    <row r="822" spans="1:7" x14ac:dyDescent="0.25">
      <c r="A822" s="154" t="s">
        <v>9995</v>
      </c>
      <c r="B822" t="s">
        <v>804</v>
      </c>
      <c r="C822" t="s">
        <v>114</v>
      </c>
      <c r="D822" t="s">
        <v>9994</v>
      </c>
      <c r="E822" s="31">
        <v>45237</v>
      </c>
      <c r="F822" s="31">
        <v>45320</v>
      </c>
      <c r="G822" t="s">
        <v>9993</v>
      </c>
    </row>
    <row r="823" spans="1:7" x14ac:dyDescent="0.25">
      <c r="A823" s="154" t="s">
        <v>9992</v>
      </c>
      <c r="B823" t="s">
        <v>357</v>
      </c>
      <c r="C823" t="s">
        <v>356</v>
      </c>
      <c r="D823" t="s">
        <v>8509</v>
      </c>
      <c r="E823" s="31">
        <v>45222</v>
      </c>
      <c r="F823" s="31">
        <v>45321</v>
      </c>
      <c r="G823" t="s">
        <v>9991</v>
      </c>
    </row>
    <row r="824" spans="1:7" x14ac:dyDescent="0.25">
      <c r="A824" s="154" t="s">
        <v>9990</v>
      </c>
      <c r="B824" t="s">
        <v>1043</v>
      </c>
      <c r="C824" t="s">
        <v>1044</v>
      </c>
      <c r="D824" t="s">
        <v>8493</v>
      </c>
      <c r="E824" s="31">
        <v>45252</v>
      </c>
      <c r="F824" s="31">
        <v>45289</v>
      </c>
      <c r="G824" t="s">
        <v>9989</v>
      </c>
    </row>
    <row r="825" spans="1:7" x14ac:dyDescent="0.25">
      <c r="A825" s="154" t="s">
        <v>9988</v>
      </c>
      <c r="B825" t="s">
        <v>804</v>
      </c>
      <c r="C825" t="s">
        <v>114</v>
      </c>
      <c r="D825" t="s">
        <v>9987</v>
      </c>
      <c r="E825" s="31">
        <v>45206</v>
      </c>
      <c r="F825" s="31">
        <v>45280</v>
      </c>
      <c r="G825" t="s">
        <v>9986</v>
      </c>
    </row>
    <row r="826" spans="1:7" x14ac:dyDescent="0.25">
      <c r="A826" s="154" t="s">
        <v>9985</v>
      </c>
      <c r="B826" t="s">
        <v>1043</v>
      </c>
      <c r="C826" t="s">
        <v>1044</v>
      </c>
      <c r="D826" t="s">
        <v>8493</v>
      </c>
      <c r="E826" s="31">
        <v>45252</v>
      </c>
      <c r="F826" s="31">
        <v>45322</v>
      </c>
      <c r="G826" t="s">
        <v>9984</v>
      </c>
    </row>
    <row r="827" spans="1:7" x14ac:dyDescent="0.25">
      <c r="A827" s="154" t="s">
        <v>4879</v>
      </c>
      <c r="B827" t="s">
        <v>184</v>
      </c>
      <c r="C827" t="s">
        <v>185</v>
      </c>
      <c r="D827" t="s">
        <v>8383</v>
      </c>
      <c r="E827" s="31">
        <v>45199</v>
      </c>
      <c r="F827" s="31">
        <v>45320</v>
      </c>
      <c r="G827" t="s">
        <v>4878</v>
      </c>
    </row>
    <row r="828" spans="1:7" x14ac:dyDescent="0.25">
      <c r="A828" s="154" t="s">
        <v>9983</v>
      </c>
      <c r="B828" t="s">
        <v>1018</v>
      </c>
      <c r="C828" t="s">
        <v>1019</v>
      </c>
      <c r="D828" t="s">
        <v>9901</v>
      </c>
      <c r="E828" s="31">
        <v>45229</v>
      </c>
      <c r="F828" s="31">
        <v>45321</v>
      </c>
      <c r="G828" t="s">
        <v>9982</v>
      </c>
    </row>
    <row r="829" spans="1:7" x14ac:dyDescent="0.25">
      <c r="A829" s="154" t="s">
        <v>9981</v>
      </c>
      <c r="B829" t="s">
        <v>748</v>
      </c>
      <c r="C829" t="s">
        <v>749</v>
      </c>
      <c r="D829" t="s">
        <v>9717</v>
      </c>
      <c r="E829" s="31">
        <v>45225</v>
      </c>
      <c r="F829" s="31">
        <v>45301</v>
      </c>
      <c r="G829" t="s">
        <v>9980</v>
      </c>
    </row>
    <row r="830" spans="1:7" x14ac:dyDescent="0.25">
      <c r="A830" s="154" t="s">
        <v>9979</v>
      </c>
      <c r="B830" t="s">
        <v>4439</v>
      </c>
      <c r="C830" t="s">
        <v>4438</v>
      </c>
      <c r="D830" t="s">
        <v>9978</v>
      </c>
      <c r="E830" s="31">
        <v>45254</v>
      </c>
      <c r="F830" s="31">
        <v>45257</v>
      </c>
      <c r="G830" t="s">
        <v>9977</v>
      </c>
    </row>
    <row r="831" spans="1:7" x14ac:dyDescent="0.25">
      <c r="A831" s="154" t="s">
        <v>9976</v>
      </c>
      <c r="B831" t="s">
        <v>180</v>
      </c>
      <c r="C831" t="s">
        <v>181</v>
      </c>
      <c r="D831" t="s">
        <v>9975</v>
      </c>
      <c r="E831" s="31">
        <v>45244</v>
      </c>
      <c r="F831" s="31">
        <v>45366</v>
      </c>
      <c r="G831" t="s">
        <v>9974</v>
      </c>
    </row>
    <row r="832" spans="1:7" x14ac:dyDescent="0.25">
      <c r="A832" s="154" t="s">
        <v>9973</v>
      </c>
      <c r="B832" t="s">
        <v>541</v>
      </c>
      <c r="C832" t="s">
        <v>540</v>
      </c>
      <c r="D832" t="s">
        <v>9549</v>
      </c>
      <c r="E832" s="31">
        <v>45230</v>
      </c>
      <c r="F832" s="31">
        <v>45348</v>
      </c>
      <c r="G832" t="s">
        <v>9972</v>
      </c>
    </row>
    <row r="833" spans="1:7" x14ac:dyDescent="0.25">
      <c r="A833" s="154" t="s">
        <v>9971</v>
      </c>
      <c r="B833" t="s">
        <v>134</v>
      </c>
      <c r="C833" t="s">
        <v>135</v>
      </c>
      <c r="D833" t="s">
        <v>9635</v>
      </c>
      <c r="E833" s="31">
        <v>45210</v>
      </c>
      <c r="F833" s="31">
        <v>45276</v>
      </c>
      <c r="G833" t="s">
        <v>9970</v>
      </c>
    </row>
    <row r="834" spans="1:7" x14ac:dyDescent="0.25">
      <c r="A834" s="154" t="s">
        <v>9969</v>
      </c>
      <c r="B834" t="s">
        <v>707</v>
      </c>
      <c r="C834" t="s">
        <v>706</v>
      </c>
      <c r="D834" t="s">
        <v>9968</v>
      </c>
      <c r="E834" s="31">
        <v>45248</v>
      </c>
      <c r="F834" s="31">
        <v>45322</v>
      </c>
      <c r="G834" t="s">
        <v>9967</v>
      </c>
    </row>
    <row r="835" spans="1:7" x14ac:dyDescent="0.25">
      <c r="A835" s="154" t="s">
        <v>4863</v>
      </c>
      <c r="B835" t="s">
        <v>169</v>
      </c>
      <c r="C835" t="s">
        <v>170</v>
      </c>
      <c r="D835" t="s">
        <v>8509</v>
      </c>
      <c r="E835" s="31">
        <v>45199</v>
      </c>
      <c r="F835" s="31">
        <v>45315</v>
      </c>
      <c r="G835" t="s">
        <v>4862</v>
      </c>
    </row>
    <row r="836" spans="1:7" x14ac:dyDescent="0.25">
      <c r="A836" s="154" t="s">
        <v>9966</v>
      </c>
      <c r="B836" t="s">
        <v>117</v>
      </c>
      <c r="C836" t="s">
        <v>118</v>
      </c>
      <c r="D836" t="s">
        <v>9965</v>
      </c>
      <c r="E836" s="31">
        <v>45255</v>
      </c>
      <c r="F836" s="31">
        <v>45356</v>
      </c>
      <c r="G836" t="s">
        <v>9964</v>
      </c>
    </row>
    <row r="837" spans="1:7" x14ac:dyDescent="0.25">
      <c r="A837" s="154" t="s">
        <v>9963</v>
      </c>
      <c r="B837" t="s">
        <v>616</v>
      </c>
      <c r="C837" t="s">
        <v>150</v>
      </c>
      <c r="D837" t="s">
        <v>9962</v>
      </c>
      <c r="E837" s="31">
        <v>45223</v>
      </c>
      <c r="F837" s="31">
        <v>45301</v>
      </c>
      <c r="G837" t="s">
        <v>9961</v>
      </c>
    </row>
    <row r="838" spans="1:7" x14ac:dyDescent="0.25">
      <c r="A838" s="154" t="s">
        <v>9960</v>
      </c>
      <c r="B838" t="s">
        <v>707</v>
      </c>
      <c r="C838" t="s">
        <v>706</v>
      </c>
      <c r="D838" t="s">
        <v>8383</v>
      </c>
      <c r="E838" s="31">
        <v>45248</v>
      </c>
      <c r="F838" s="31">
        <v>45291</v>
      </c>
      <c r="G838" t="s">
        <v>9959</v>
      </c>
    </row>
    <row r="839" spans="1:7" x14ac:dyDescent="0.25">
      <c r="A839" s="154" t="s">
        <v>9958</v>
      </c>
      <c r="B839" t="s">
        <v>357</v>
      </c>
      <c r="C839" t="s">
        <v>356</v>
      </c>
      <c r="D839" t="s">
        <v>9747</v>
      </c>
      <c r="E839" s="31">
        <v>45208</v>
      </c>
      <c r="F839" s="31">
        <v>45291</v>
      </c>
      <c r="G839" t="s">
        <v>9957</v>
      </c>
    </row>
    <row r="840" spans="1:7" x14ac:dyDescent="0.25">
      <c r="A840" s="154" t="s">
        <v>9956</v>
      </c>
      <c r="B840" t="s">
        <v>117</v>
      </c>
      <c r="C840" t="s">
        <v>118</v>
      </c>
      <c r="D840" t="s">
        <v>8392</v>
      </c>
      <c r="E840" s="31">
        <v>45255</v>
      </c>
      <c r="F840" s="31">
        <v>45366</v>
      </c>
      <c r="G840" t="s">
        <v>9955</v>
      </c>
    </row>
    <row r="841" spans="1:7" x14ac:dyDescent="0.25">
      <c r="A841" s="154" t="s">
        <v>8290</v>
      </c>
      <c r="B841" t="s">
        <v>8289</v>
      </c>
      <c r="D841" t="s">
        <v>8288</v>
      </c>
      <c r="E841" t="s">
        <v>8287</v>
      </c>
      <c r="F841" t="s">
        <v>8286</v>
      </c>
      <c r="G841" t="s">
        <v>8285</v>
      </c>
    </row>
    <row r="842" spans="1:7" x14ac:dyDescent="0.25">
      <c r="A842" s="154" t="s">
        <v>8284</v>
      </c>
      <c r="B842">
        <v>16</v>
      </c>
      <c r="D842" t="s">
        <v>58</v>
      </c>
      <c r="E842" t="s">
        <v>8283</v>
      </c>
      <c r="G842" t="s">
        <v>9954</v>
      </c>
    </row>
    <row r="844" spans="1:7" x14ac:dyDescent="0.25">
      <c r="A844" s="154" t="s">
        <v>2940</v>
      </c>
      <c r="B844" t="s">
        <v>94</v>
      </c>
      <c r="C844" t="s">
        <v>95</v>
      </c>
      <c r="D844" t="s">
        <v>597</v>
      </c>
      <c r="E844" t="s">
        <v>6</v>
      </c>
      <c r="F844" t="s">
        <v>2939</v>
      </c>
      <c r="G844" t="s">
        <v>2938</v>
      </c>
    </row>
    <row r="845" spans="1:7" x14ac:dyDescent="0.25">
      <c r="A845" s="154" t="s">
        <v>8368</v>
      </c>
      <c r="B845" t="s">
        <v>8368</v>
      </c>
      <c r="C845" t="s">
        <v>8370</v>
      </c>
      <c r="D845" t="s">
        <v>8369</v>
      </c>
      <c r="E845" t="s">
        <v>8368</v>
      </c>
      <c r="F845" t="s">
        <v>8367</v>
      </c>
      <c r="G845" t="s">
        <v>8366</v>
      </c>
    </row>
    <row r="846" spans="1:7" x14ac:dyDescent="0.25">
      <c r="A846" s="154" t="s">
        <v>4933</v>
      </c>
      <c r="B846" t="s">
        <v>4439</v>
      </c>
      <c r="C846" t="s">
        <v>4438</v>
      </c>
      <c r="D846" t="s">
        <v>9953</v>
      </c>
      <c r="E846" s="31">
        <v>45205</v>
      </c>
      <c r="F846" s="31">
        <v>45290</v>
      </c>
      <c r="G846" t="s">
        <v>4932</v>
      </c>
    </row>
    <row r="847" spans="1:7" x14ac:dyDescent="0.25">
      <c r="A847" s="154" t="s">
        <v>9952</v>
      </c>
      <c r="B847" t="s">
        <v>390</v>
      </c>
      <c r="C847" t="s">
        <v>389</v>
      </c>
      <c r="D847" t="s">
        <v>9951</v>
      </c>
      <c r="E847" s="31">
        <v>45260</v>
      </c>
      <c r="F847" s="31">
        <v>45321</v>
      </c>
      <c r="G847" t="s">
        <v>9950</v>
      </c>
    </row>
    <row r="848" spans="1:7" x14ac:dyDescent="0.25">
      <c r="A848" s="154" t="s">
        <v>9949</v>
      </c>
      <c r="B848" t="s">
        <v>184</v>
      </c>
      <c r="C848" t="s">
        <v>185</v>
      </c>
      <c r="D848" t="s">
        <v>8493</v>
      </c>
      <c r="E848" s="31">
        <v>45233</v>
      </c>
      <c r="F848" s="31">
        <v>45302</v>
      </c>
      <c r="G848" t="s">
        <v>9948</v>
      </c>
    </row>
    <row r="849" spans="1:7" x14ac:dyDescent="0.25">
      <c r="A849" s="154" t="s">
        <v>9947</v>
      </c>
      <c r="B849" t="s">
        <v>4682</v>
      </c>
      <c r="C849" t="s">
        <v>4681</v>
      </c>
      <c r="D849" t="s">
        <v>9946</v>
      </c>
      <c r="E849" s="31">
        <v>45260</v>
      </c>
      <c r="F849" s="31">
        <v>45381</v>
      </c>
      <c r="G849" t="s">
        <v>9945</v>
      </c>
    </row>
    <row r="850" spans="1:7" x14ac:dyDescent="0.25">
      <c r="A850" s="154" t="s">
        <v>9944</v>
      </c>
      <c r="B850" t="s">
        <v>9943</v>
      </c>
      <c r="C850" t="s">
        <v>9942</v>
      </c>
      <c r="D850" t="s">
        <v>9941</v>
      </c>
      <c r="E850" s="31">
        <v>45225</v>
      </c>
      <c r="F850" s="31">
        <v>45288</v>
      </c>
      <c r="G850" t="s">
        <v>9940</v>
      </c>
    </row>
    <row r="851" spans="1:7" x14ac:dyDescent="0.25">
      <c r="A851" s="154" t="s">
        <v>9939</v>
      </c>
      <c r="B851" t="s">
        <v>342</v>
      </c>
      <c r="C851" t="s">
        <v>167</v>
      </c>
      <c r="D851" t="s">
        <v>9938</v>
      </c>
      <c r="E851" s="31">
        <v>45259</v>
      </c>
      <c r="F851" s="31">
        <v>45351</v>
      </c>
      <c r="G851" t="s">
        <v>9937</v>
      </c>
    </row>
    <row r="852" spans="1:7" x14ac:dyDescent="0.25">
      <c r="A852" s="154" t="s">
        <v>9936</v>
      </c>
      <c r="B852" t="s">
        <v>748</v>
      </c>
      <c r="C852" t="s">
        <v>749</v>
      </c>
      <c r="D852" t="s">
        <v>9717</v>
      </c>
      <c r="E852" s="31">
        <v>45225</v>
      </c>
      <c r="F852" s="31">
        <v>45308</v>
      </c>
      <c r="G852" t="s">
        <v>9935</v>
      </c>
    </row>
    <row r="853" spans="1:7" x14ac:dyDescent="0.25">
      <c r="A853" s="154" t="s">
        <v>9934</v>
      </c>
      <c r="B853" t="s">
        <v>342</v>
      </c>
      <c r="C853" t="s">
        <v>167</v>
      </c>
      <c r="D853" t="s">
        <v>9933</v>
      </c>
      <c r="E853" s="31">
        <v>45245</v>
      </c>
      <c r="F853" s="31">
        <v>45322</v>
      </c>
      <c r="G853" t="s">
        <v>9932</v>
      </c>
    </row>
    <row r="854" spans="1:7" x14ac:dyDescent="0.25">
      <c r="A854" s="154" t="s">
        <v>9931</v>
      </c>
      <c r="B854" t="s">
        <v>4658</v>
      </c>
      <c r="C854" t="s">
        <v>4657</v>
      </c>
      <c r="D854" t="s">
        <v>9930</v>
      </c>
      <c r="E854" s="31">
        <v>45232</v>
      </c>
      <c r="F854" s="31">
        <v>45304</v>
      </c>
      <c r="G854" t="s">
        <v>9929</v>
      </c>
    </row>
    <row r="855" spans="1:7" x14ac:dyDescent="0.25">
      <c r="A855" s="154" t="s">
        <v>9928</v>
      </c>
      <c r="B855" t="s">
        <v>184</v>
      </c>
      <c r="C855" t="s">
        <v>185</v>
      </c>
      <c r="D855" t="s">
        <v>8493</v>
      </c>
      <c r="E855" s="31">
        <v>45233</v>
      </c>
      <c r="F855" s="31">
        <v>45336</v>
      </c>
      <c r="G855" t="s">
        <v>9927</v>
      </c>
    </row>
    <row r="856" spans="1:7" x14ac:dyDescent="0.25">
      <c r="A856" s="154" t="s">
        <v>4739</v>
      </c>
      <c r="B856" t="s">
        <v>460</v>
      </c>
      <c r="C856" t="s">
        <v>459</v>
      </c>
      <c r="D856" t="s">
        <v>9926</v>
      </c>
      <c r="E856" s="31">
        <v>45190</v>
      </c>
      <c r="F856" s="31">
        <v>45291</v>
      </c>
      <c r="G856" t="s">
        <v>4738</v>
      </c>
    </row>
    <row r="857" spans="1:7" x14ac:dyDescent="0.25">
      <c r="A857" s="154" t="s">
        <v>9925</v>
      </c>
      <c r="B857" t="s">
        <v>338</v>
      </c>
      <c r="C857" t="s">
        <v>166</v>
      </c>
      <c r="D857" t="s">
        <v>9924</v>
      </c>
      <c r="E857" s="31">
        <v>45227</v>
      </c>
      <c r="F857" s="31">
        <v>45306</v>
      </c>
      <c r="G857" t="s">
        <v>9923</v>
      </c>
    </row>
    <row r="858" spans="1:7" x14ac:dyDescent="0.25">
      <c r="A858" s="154" t="s">
        <v>9922</v>
      </c>
      <c r="B858" t="s">
        <v>117</v>
      </c>
      <c r="C858" t="s">
        <v>118</v>
      </c>
      <c r="D858" t="s">
        <v>9921</v>
      </c>
      <c r="E858" s="31">
        <v>45230</v>
      </c>
      <c r="F858" s="31">
        <v>45296</v>
      </c>
      <c r="G858" t="s">
        <v>9920</v>
      </c>
    </row>
    <row r="859" spans="1:7" x14ac:dyDescent="0.25">
      <c r="A859" s="154" t="s">
        <v>9919</v>
      </c>
      <c r="B859" t="s">
        <v>134</v>
      </c>
      <c r="C859" t="s">
        <v>135</v>
      </c>
      <c r="D859" t="s">
        <v>8493</v>
      </c>
      <c r="E859" s="31">
        <v>45247</v>
      </c>
      <c r="F859" s="31">
        <v>45297</v>
      </c>
      <c r="G859" t="s">
        <v>9918</v>
      </c>
    </row>
    <row r="860" spans="1:7" x14ac:dyDescent="0.25">
      <c r="A860" s="154" t="s">
        <v>9917</v>
      </c>
      <c r="B860" t="s">
        <v>748</v>
      </c>
      <c r="C860" t="s">
        <v>749</v>
      </c>
      <c r="D860" t="s">
        <v>9717</v>
      </c>
      <c r="E860" s="31">
        <v>45225</v>
      </c>
      <c r="F860" s="31">
        <v>45337</v>
      </c>
      <c r="G860" t="s">
        <v>9916</v>
      </c>
    </row>
    <row r="861" spans="1:7" x14ac:dyDescent="0.25">
      <c r="A861" s="154" t="s">
        <v>9915</v>
      </c>
      <c r="B861" t="s">
        <v>134</v>
      </c>
      <c r="C861" t="s">
        <v>135</v>
      </c>
      <c r="D861" t="s">
        <v>8493</v>
      </c>
      <c r="E861" s="31">
        <v>45247</v>
      </c>
      <c r="F861" s="31">
        <v>45311</v>
      </c>
      <c r="G861" t="s">
        <v>9914</v>
      </c>
    </row>
    <row r="862" spans="1:7" x14ac:dyDescent="0.25">
      <c r="A862" s="154" t="s">
        <v>9913</v>
      </c>
      <c r="B862" t="s">
        <v>748</v>
      </c>
      <c r="C862" t="s">
        <v>749</v>
      </c>
      <c r="D862" t="s">
        <v>9717</v>
      </c>
      <c r="E862" s="31">
        <v>45225</v>
      </c>
      <c r="F862" s="31">
        <v>45344</v>
      </c>
      <c r="G862" t="s">
        <v>9912</v>
      </c>
    </row>
    <row r="863" spans="1:7" x14ac:dyDescent="0.25">
      <c r="A863" s="154" t="s">
        <v>9911</v>
      </c>
      <c r="B863" t="s">
        <v>130</v>
      </c>
      <c r="C863" t="s">
        <v>131</v>
      </c>
      <c r="D863" t="s">
        <v>8342</v>
      </c>
      <c r="E863" s="31">
        <v>45229</v>
      </c>
      <c r="F863" s="31">
        <v>45361</v>
      </c>
      <c r="G863" t="s">
        <v>9910</v>
      </c>
    </row>
    <row r="864" spans="1:7" x14ac:dyDescent="0.25">
      <c r="A864" s="154" t="s">
        <v>9909</v>
      </c>
      <c r="B864" t="s">
        <v>341</v>
      </c>
      <c r="C864" t="s">
        <v>340</v>
      </c>
      <c r="D864" t="s">
        <v>9908</v>
      </c>
      <c r="E864" s="31">
        <v>45246</v>
      </c>
      <c r="F864" s="31">
        <v>45366</v>
      </c>
      <c r="G864" t="s">
        <v>9907</v>
      </c>
    </row>
    <row r="865" spans="1:7" x14ac:dyDescent="0.25">
      <c r="A865" s="154" t="s">
        <v>9906</v>
      </c>
      <c r="B865" t="s">
        <v>130</v>
      </c>
      <c r="C865" t="s">
        <v>131</v>
      </c>
      <c r="D865" t="s">
        <v>9905</v>
      </c>
      <c r="E865" s="31">
        <v>45229</v>
      </c>
      <c r="F865" s="31">
        <v>45351</v>
      </c>
      <c r="G865" t="s">
        <v>9904</v>
      </c>
    </row>
    <row r="866" spans="1:7" x14ac:dyDescent="0.25">
      <c r="A866" s="154" t="s">
        <v>4831</v>
      </c>
      <c r="B866" t="s">
        <v>322</v>
      </c>
      <c r="C866" t="s">
        <v>321</v>
      </c>
      <c r="D866" t="s">
        <v>9903</v>
      </c>
      <c r="E866" s="31">
        <v>45205</v>
      </c>
      <c r="F866" s="31">
        <v>45278</v>
      </c>
      <c r="G866" t="s">
        <v>4830</v>
      </c>
    </row>
    <row r="867" spans="1:7" x14ac:dyDescent="0.25">
      <c r="A867" s="154" t="s">
        <v>9902</v>
      </c>
      <c r="B867" t="s">
        <v>1018</v>
      </c>
      <c r="C867" t="s">
        <v>1019</v>
      </c>
      <c r="D867" t="s">
        <v>9901</v>
      </c>
      <c r="E867" s="31">
        <v>45229</v>
      </c>
      <c r="F867" s="31">
        <v>45306</v>
      </c>
      <c r="G867" t="s">
        <v>9900</v>
      </c>
    </row>
    <row r="868" spans="1:7" x14ac:dyDescent="0.25">
      <c r="A868" s="154" t="s">
        <v>9899</v>
      </c>
      <c r="B868" t="s">
        <v>119</v>
      </c>
      <c r="C868" t="s">
        <v>120</v>
      </c>
      <c r="D868" t="s">
        <v>9512</v>
      </c>
      <c r="E868" s="31">
        <v>45222</v>
      </c>
      <c r="F868" s="31">
        <v>45322</v>
      </c>
      <c r="G868" t="s">
        <v>9898</v>
      </c>
    </row>
    <row r="869" spans="1:7" x14ac:dyDescent="0.25">
      <c r="A869" s="154" t="s">
        <v>9897</v>
      </c>
      <c r="B869" t="s">
        <v>168</v>
      </c>
      <c r="C869" t="s">
        <v>268</v>
      </c>
      <c r="D869" t="s">
        <v>9896</v>
      </c>
      <c r="E869" s="31">
        <v>45254</v>
      </c>
      <c r="F869" s="31">
        <v>45371</v>
      </c>
      <c r="G869" t="s">
        <v>9895</v>
      </c>
    </row>
    <row r="870" spans="1:7" x14ac:dyDescent="0.25">
      <c r="A870" s="154" t="s">
        <v>9894</v>
      </c>
      <c r="B870" t="s">
        <v>117</v>
      </c>
      <c r="C870" t="s">
        <v>118</v>
      </c>
      <c r="D870" t="s">
        <v>9893</v>
      </c>
      <c r="E870" s="31">
        <v>45230</v>
      </c>
      <c r="F870" s="31">
        <v>45327</v>
      </c>
      <c r="G870" t="s">
        <v>9892</v>
      </c>
    </row>
    <row r="871" spans="1:7" x14ac:dyDescent="0.25">
      <c r="A871" s="154" t="s">
        <v>9891</v>
      </c>
      <c r="B871" t="s">
        <v>168</v>
      </c>
      <c r="C871" t="s">
        <v>268</v>
      </c>
      <c r="D871" t="s">
        <v>9289</v>
      </c>
      <c r="E871" s="31">
        <v>45254</v>
      </c>
      <c r="F871" s="31">
        <v>45332</v>
      </c>
      <c r="G871" t="s">
        <v>9890</v>
      </c>
    </row>
    <row r="872" spans="1:7" x14ac:dyDescent="0.25">
      <c r="A872" s="154" t="s">
        <v>9889</v>
      </c>
      <c r="B872" t="s">
        <v>119</v>
      </c>
      <c r="C872" t="s">
        <v>120</v>
      </c>
      <c r="D872" t="s">
        <v>9512</v>
      </c>
      <c r="E872" s="31">
        <v>45222</v>
      </c>
      <c r="F872" s="31">
        <v>45316</v>
      </c>
      <c r="G872" t="s">
        <v>9888</v>
      </c>
    </row>
    <row r="873" spans="1:7" x14ac:dyDescent="0.25">
      <c r="A873" s="154" t="s">
        <v>9887</v>
      </c>
      <c r="B873" t="s">
        <v>168</v>
      </c>
      <c r="C873" t="s">
        <v>268</v>
      </c>
      <c r="D873" t="s">
        <v>9289</v>
      </c>
      <c r="E873" s="31">
        <v>45254</v>
      </c>
      <c r="F873" s="31">
        <v>45361</v>
      </c>
      <c r="G873" t="s">
        <v>9886</v>
      </c>
    </row>
    <row r="874" spans="1:7" x14ac:dyDescent="0.25">
      <c r="A874" s="154" t="s">
        <v>9885</v>
      </c>
      <c r="B874" t="s">
        <v>136</v>
      </c>
      <c r="C874" t="s">
        <v>137</v>
      </c>
      <c r="D874" t="s">
        <v>8406</v>
      </c>
      <c r="E874" s="31">
        <v>45230</v>
      </c>
      <c r="F874" s="31">
        <v>45356</v>
      </c>
      <c r="G874" t="s">
        <v>9884</v>
      </c>
    </row>
    <row r="875" spans="1:7" x14ac:dyDescent="0.25">
      <c r="A875" s="154" t="s">
        <v>9883</v>
      </c>
      <c r="B875" t="s">
        <v>4439</v>
      </c>
      <c r="C875" t="s">
        <v>4438</v>
      </c>
      <c r="D875" t="s">
        <v>9882</v>
      </c>
      <c r="E875" s="31">
        <v>45254</v>
      </c>
      <c r="F875" s="31">
        <v>45338</v>
      </c>
      <c r="G875" t="s">
        <v>9881</v>
      </c>
    </row>
    <row r="876" spans="1:7" x14ac:dyDescent="0.25">
      <c r="A876" s="154" t="s">
        <v>9880</v>
      </c>
      <c r="B876" t="s">
        <v>541</v>
      </c>
      <c r="C876" t="s">
        <v>540</v>
      </c>
      <c r="D876" t="s">
        <v>9549</v>
      </c>
      <c r="E876" s="31">
        <v>45230</v>
      </c>
      <c r="F876" s="31">
        <v>45345</v>
      </c>
      <c r="G876" t="s">
        <v>9879</v>
      </c>
    </row>
    <row r="877" spans="1:7" x14ac:dyDescent="0.25">
      <c r="A877" s="154" t="s">
        <v>9878</v>
      </c>
      <c r="B877" t="s">
        <v>117</v>
      </c>
      <c r="C877" t="s">
        <v>118</v>
      </c>
      <c r="D877" t="s">
        <v>8392</v>
      </c>
      <c r="E877" s="31">
        <v>45255</v>
      </c>
      <c r="F877" s="31">
        <v>45347</v>
      </c>
      <c r="G877" t="s">
        <v>9877</v>
      </c>
    </row>
    <row r="878" spans="1:7" x14ac:dyDescent="0.25">
      <c r="A878" s="154" t="s">
        <v>9876</v>
      </c>
      <c r="B878" t="s">
        <v>119</v>
      </c>
      <c r="C878" t="s">
        <v>120</v>
      </c>
      <c r="D878" t="s">
        <v>9512</v>
      </c>
      <c r="E878" s="31">
        <v>45222</v>
      </c>
      <c r="F878" s="31">
        <v>45306</v>
      </c>
      <c r="G878" t="s">
        <v>9875</v>
      </c>
    </row>
    <row r="879" spans="1:7" x14ac:dyDescent="0.25">
      <c r="A879" s="154" t="s">
        <v>9874</v>
      </c>
      <c r="B879" t="s">
        <v>193</v>
      </c>
      <c r="C879" t="s">
        <v>194</v>
      </c>
      <c r="D879" t="s">
        <v>9873</v>
      </c>
      <c r="E879" s="31">
        <v>45246</v>
      </c>
      <c r="F879" s="31">
        <v>45382</v>
      </c>
      <c r="G879" t="s">
        <v>9872</v>
      </c>
    </row>
    <row r="880" spans="1:7" x14ac:dyDescent="0.25">
      <c r="A880" s="154" t="s">
        <v>9871</v>
      </c>
      <c r="B880" t="s">
        <v>1018</v>
      </c>
      <c r="C880" t="s">
        <v>1019</v>
      </c>
      <c r="D880" t="s">
        <v>9870</v>
      </c>
      <c r="E880" s="31">
        <v>45232</v>
      </c>
      <c r="F880" s="31">
        <v>45311</v>
      </c>
      <c r="G880" t="s">
        <v>9869</v>
      </c>
    </row>
    <row r="881" spans="1:7" x14ac:dyDescent="0.25">
      <c r="A881" s="154" t="s">
        <v>9868</v>
      </c>
      <c r="B881" t="s">
        <v>341</v>
      </c>
      <c r="C881" t="s">
        <v>340</v>
      </c>
      <c r="D881" t="s">
        <v>9867</v>
      </c>
      <c r="E881" s="31">
        <v>45246</v>
      </c>
      <c r="F881" s="31">
        <v>45351</v>
      </c>
      <c r="G881" t="s">
        <v>9866</v>
      </c>
    </row>
    <row r="882" spans="1:7" x14ac:dyDescent="0.25">
      <c r="A882" s="154" t="s">
        <v>9865</v>
      </c>
      <c r="B882" t="s">
        <v>142</v>
      </c>
      <c r="C882" t="s">
        <v>143</v>
      </c>
      <c r="D882" t="s">
        <v>9864</v>
      </c>
      <c r="E882" s="31">
        <v>45224</v>
      </c>
      <c r="F882" s="31">
        <v>45334</v>
      </c>
      <c r="G882" t="s">
        <v>9863</v>
      </c>
    </row>
    <row r="883" spans="1:7" x14ac:dyDescent="0.25">
      <c r="A883" s="154" t="s">
        <v>9862</v>
      </c>
      <c r="B883" t="s">
        <v>142</v>
      </c>
      <c r="C883" t="s">
        <v>143</v>
      </c>
      <c r="D883" t="s">
        <v>9861</v>
      </c>
      <c r="E883" s="31">
        <v>45255</v>
      </c>
      <c r="F883" s="31">
        <v>45356</v>
      </c>
      <c r="G883" t="s">
        <v>9860</v>
      </c>
    </row>
    <row r="884" spans="1:7" x14ac:dyDescent="0.25">
      <c r="A884" s="154" t="s">
        <v>4624</v>
      </c>
      <c r="B884" t="s">
        <v>4439</v>
      </c>
      <c r="C884" t="s">
        <v>4438</v>
      </c>
      <c r="D884" t="s">
        <v>9859</v>
      </c>
      <c r="E884" s="31">
        <v>45205</v>
      </c>
      <c r="F884" s="31">
        <v>45321</v>
      </c>
      <c r="G884" t="s">
        <v>4623</v>
      </c>
    </row>
    <row r="885" spans="1:7" x14ac:dyDescent="0.25">
      <c r="A885" s="154" t="s">
        <v>9858</v>
      </c>
      <c r="B885" t="s">
        <v>142</v>
      </c>
      <c r="C885" t="s">
        <v>143</v>
      </c>
      <c r="D885" t="s">
        <v>9857</v>
      </c>
      <c r="E885" s="31">
        <v>45255</v>
      </c>
      <c r="F885" s="31">
        <v>45365</v>
      </c>
      <c r="G885" t="s">
        <v>9856</v>
      </c>
    </row>
    <row r="886" spans="1:7" x14ac:dyDescent="0.25">
      <c r="A886" s="154" t="s">
        <v>9855</v>
      </c>
      <c r="B886" t="s">
        <v>142</v>
      </c>
      <c r="C886" t="s">
        <v>143</v>
      </c>
      <c r="D886" t="s">
        <v>9854</v>
      </c>
      <c r="E886" s="31">
        <v>45224</v>
      </c>
      <c r="F886" s="31">
        <v>45327</v>
      </c>
      <c r="G886" t="s">
        <v>9853</v>
      </c>
    </row>
    <row r="887" spans="1:7" x14ac:dyDescent="0.25">
      <c r="A887" s="154" t="s">
        <v>9852</v>
      </c>
      <c r="B887" t="s">
        <v>341</v>
      </c>
      <c r="C887" t="s">
        <v>340</v>
      </c>
      <c r="D887" t="s">
        <v>8568</v>
      </c>
      <c r="E887" s="31">
        <v>45246</v>
      </c>
      <c r="F887" s="31">
        <v>45332</v>
      </c>
      <c r="G887" t="s">
        <v>9851</v>
      </c>
    </row>
    <row r="888" spans="1:7" x14ac:dyDescent="0.25">
      <c r="A888" s="154" t="s">
        <v>9850</v>
      </c>
      <c r="B888" t="s">
        <v>322</v>
      </c>
      <c r="C888" t="s">
        <v>321</v>
      </c>
      <c r="D888" t="s">
        <v>8493</v>
      </c>
      <c r="E888" s="31">
        <v>45226</v>
      </c>
      <c r="F888" s="31">
        <v>45351</v>
      </c>
      <c r="G888" t="s">
        <v>9849</v>
      </c>
    </row>
    <row r="889" spans="1:7" x14ac:dyDescent="0.25">
      <c r="A889" s="154" t="s">
        <v>9848</v>
      </c>
      <c r="B889" t="s">
        <v>184</v>
      </c>
      <c r="C889" t="s">
        <v>185</v>
      </c>
      <c r="D889" t="s">
        <v>9847</v>
      </c>
      <c r="E889" s="31">
        <v>45233</v>
      </c>
      <c r="F889" s="31">
        <v>45343</v>
      </c>
      <c r="G889" t="s">
        <v>9846</v>
      </c>
    </row>
    <row r="890" spans="1:7" x14ac:dyDescent="0.25">
      <c r="A890" s="154" t="s">
        <v>9845</v>
      </c>
      <c r="B890" t="s">
        <v>460</v>
      </c>
      <c r="C890" t="s">
        <v>459</v>
      </c>
      <c r="D890" t="s">
        <v>9619</v>
      </c>
      <c r="E890" s="31">
        <v>45220</v>
      </c>
      <c r="F890" s="31">
        <v>45322</v>
      </c>
      <c r="G890" t="s">
        <v>9844</v>
      </c>
    </row>
    <row r="891" spans="1:7" x14ac:dyDescent="0.25">
      <c r="A891" s="154" t="s">
        <v>9843</v>
      </c>
      <c r="B891" t="s">
        <v>541</v>
      </c>
      <c r="C891" t="s">
        <v>540</v>
      </c>
      <c r="D891" t="s">
        <v>9842</v>
      </c>
      <c r="E891" s="31">
        <v>45230</v>
      </c>
      <c r="F891" s="31">
        <v>45365</v>
      </c>
      <c r="G891" t="s">
        <v>9841</v>
      </c>
    </row>
    <row r="892" spans="1:7" x14ac:dyDescent="0.25">
      <c r="A892" s="154" t="s">
        <v>9840</v>
      </c>
      <c r="B892" t="s">
        <v>134</v>
      </c>
      <c r="C892" t="s">
        <v>135</v>
      </c>
      <c r="D892" t="s">
        <v>9635</v>
      </c>
      <c r="E892" s="31">
        <v>45210</v>
      </c>
      <c r="F892" s="31">
        <v>45283</v>
      </c>
      <c r="G892" t="s">
        <v>9839</v>
      </c>
    </row>
    <row r="893" spans="1:7" x14ac:dyDescent="0.25">
      <c r="A893" s="154" t="s">
        <v>9838</v>
      </c>
      <c r="B893" t="s">
        <v>341</v>
      </c>
      <c r="C893" t="s">
        <v>340</v>
      </c>
      <c r="D893" t="s">
        <v>9837</v>
      </c>
      <c r="E893" s="31">
        <v>45250</v>
      </c>
      <c r="F893" s="31">
        <v>45392</v>
      </c>
      <c r="G893" t="s">
        <v>9836</v>
      </c>
    </row>
    <row r="894" spans="1:7" x14ac:dyDescent="0.25">
      <c r="A894" s="154" t="s">
        <v>4735</v>
      </c>
      <c r="B894" t="s">
        <v>164</v>
      </c>
      <c r="C894" t="s">
        <v>165</v>
      </c>
      <c r="D894" t="s">
        <v>9835</v>
      </c>
      <c r="E894" s="31">
        <v>45191</v>
      </c>
      <c r="F894" s="31">
        <v>45322</v>
      </c>
      <c r="G894" t="s">
        <v>4734</v>
      </c>
    </row>
    <row r="895" spans="1:7" x14ac:dyDescent="0.25">
      <c r="A895" s="154" t="s">
        <v>9834</v>
      </c>
      <c r="B895" t="s">
        <v>169</v>
      </c>
      <c r="C895" t="s">
        <v>170</v>
      </c>
      <c r="D895" t="s">
        <v>8493</v>
      </c>
      <c r="E895" s="31">
        <v>45254</v>
      </c>
      <c r="F895" s="31">
        <v>45388</v>
      </c>
      <c r="G895" t="s">
        <v>9833</v>
      </c>
    </row>
    <row r="896" spans="1:7" x14ac:dyDescent="0.25">
      <c r="A896" s="154" t="s">
        <v>9832</v>
      </c>
      <c r="B896" t="s">
        <v>142</v>
      </c>
      <c r="C896" t="s">
        <v>143</v>
      </c>
      <c r="D896" t="s">
        <v>9831</v>
      </c>
      <c r="E896" s="31">
        <v>45224</v>
      </c>
      <c r="F896" s="31">
        <v>45341</v>
      </c>
      <c r="G896" t="s">
        <v>9830</v>
      </c>
    </row>
    <row r="897" spans="1:7" x14ac:dyDescent="0.25">
      <c r="A897" s="154" t="s">
        <v>8290</v>
      </c>
      <c r="B897" t="s">
        <v>8289</v>
      </c>
      <c r="D897" t="s">
        <v>8288</v>
      </c>
      <c r="E897" t="s">
        <v>8287</v>
      </c>
      <c r="F897" t="s">
        <v>8286</v>
      </c>
      <c r="G897" t="s">
        <v>8285</v>
      </c>
    </row>
    <row r="898" spans="1:7" x14ac:dyDescent="0.25">
      <c r="A898" s="154" t="s">
        <v>8284</v>
      </c>
      <c r="B898">
        <v>17</v>
      </c>
      <c r="D898" t="s">
        <v>58</v>
      </c>
      <c r="E898" t="s">
        <v>8283</v>
      </c>
      <c r="G898" t="s">
        <v>9558</v>
      </c>
    </row>
    <row r="900" spans="1:7" x14ac:dyDescent="0.25">
      <c r="A900" s="154" t="s">
        <v>2940</v>
      </c>
      <c r="B900" t="s">
        <v>94</v>
      </c>
      <c r="C900" t="s">
        <v>95</v>
      </c>
      <c r="D900" t="s">
        <v>597</v>
      </c>
      <c r="E900" t="s">
        <v>6</v>
      </c>
      <c r="F900" t="s">
        <v>2939</v>
      </c>
      <c r="G900" t="s">
        <v>2938</v>
      </c>
    </row>
    <row r="901" spans="1:7" x14ac:dyDescent="0.25">
      <c r="A901" s="154" t="s">
        <v>8368</v>
      </c>
      <c r="B901" t="s">
        <v>8368</v>
      </c>
      <c r="C901" t="s">
        <v>8370</v>
      </c>
      <c r="D901" t="s">
        <v>8369</v>
      </c>
      <c r="E901" t="s">
        <v>8368</v>
      </c>
      <c r="F901" t="s">
        <v>8367</v>
      </c>
      <c r="G901" t="s">
        <v>8366</v>
      </c>
    </row>
    <row r="902" spans="1:7" x14ac:dyDescent="0.25">
      <c r="A902" s="154" t="s">
        <v>9829</v>
      </c>
      <c r="B902" t="s">
        <v>169</v>
      </c>
      <c r="C902" t="s">
        <v>170</v>
      </c>
      <c r="D902" t="s">
        <v>8493</v>
      </c>
      <c r="E902" s="31">
        <v>45254</v>
      </c>
      <c r="F902" s="31">
        <v>45393</v>
      </c>
      <c r="G902" t="s">
        <v>9828</v>
      </c>
    </row>
    <row r="903" spans="1:7" x14ac:dyDescent="0.25">
      <c r="A903" s="154" t="s">
        <v>9827</v>
      </c>
      <c r="B903" t="s">
        <v>541</v>
      </c>
      <c r="C903" t="s">
        <v>540</v>
      </c>
      <c r="D903" t="s">
        <v>9549</v>
      </c>
      <c r="E903" s="31">
        <v>45230</v>
      </c>
      <c r="F903" s="31">
        <v>45352</v>
      </c>
      <c r="G903" t="s">
        <v>9826</v>
      </c>
    </row>
    <row r="904" spans="1:7" x14ac:dyDescent="0.25">
      <c r="A904" s="154" t="s">
        <v>9825</v>
      </c>
      <c r="B904" t="s">
        <v>134</v>
      </c>
      <c r="C904" t="s">
        <v>135</v>
      </c>
      <c r="D904" t="s">
        <v>8493</v>
      </c>
      <c r="E904" s="31">
        <v>45247</v>
      </c>
      <c r="F904" s="31">
        <v>45304</v>
      </c>
      <c r="G904" t="s">
        <v>9824</v>
      </c>
    </row>
    <row r="905" spans="1:7" x14ac:dyDescent="0.25">
      <c r="A905" s="154" t="s">
        <v>9823</v>
      </c>
      <c r="B905" t="s">
        <v>541</v>
      </c>
      <c r="C905" t="s">
        <v>540</v>
      </c>
      <c r="D905" t="s">
        <v>9549</v>
      </c>
      <c r="E905" s="31">
        <v>45230</v>
      </c>
      <c r="F905" s="31">
        <v>45362</v>
      </c>
      <c r="G905" t="s">
        <v>9822</v>
      </c>
    </row>
    <row r="906" spans="1:7" x14ac:dyDescent="0.25">
      <c r="A906" s="154" t="s">
        <v>9821</v>
      </c>
      <c r="B906" t="s">
        <v>4301</v>
      </c>
      <c r="C906" t="s">
        <v>4300</v>
      </c>
      <c r="D906" t="s">
        <v>9820</v>
      </c>
      <c r="E906" s="31">
        <v>45247</v>
      </c>
      <c r="F906" s="31">
        <v>45291</v>
      </c>
      <c r="G906" t="s">
        <v>9819</v>
      </c>
    </row>
    <row r="907" spans="1:7" x14ac:dyDescent="0.25">
      <c r="A907" s="154" t="s">
        <v>9818</v>
      </c>
      <c r="B907" t="s">
        <v>541</v>
      </c>
      <c r="C907" t="s">
        <v>540</v>
      </c>
      <c r="D907" t="s">
        <v>9549</v>
      </c>
      <c r="E907" s="31">
        <v>45230</v>
      </c>
      <c r="F907" s="31">
        <v>45359</v>
      </c>
      <c r="G907" t="s">
        <v>9817</v>
      </c>
    </row>
    <row r="908" spans="1:7" x14ac:dyDescent="0.25">
      <c r="A908" s="154" t="s">
        <v>9816</v>
      </c>
      <c r="B908" t="s">
        <v>1043</v>
      </c>
      <c r="C908" t="s">
        <v>1044</v>
      </c>
      <c r="D908" t="s">
        <v>9815</v>
      </c>
      <c r="E908" s="31">
        <v>45252</v>
      </c>
      <c r="F908" s="31">
        <v>45260</v>
      </c>
      <c r="G908" t="s">
        <v>9814</v>
      </c>
    </row>
    <row r="909" spans="1:7" x14ac:dyDescent="0.25">
      <c r="A909" s="154" t="s">
        <v>9813</v>
      </c>
      <c r="B909" t="s">
        <v>4890</v>
      </c>
      <c r="C909" t="s">
        <v>4889</v>
      </c>
      <c r="D909" t="s">
        <v>9812</v>
      </c>
      <c r="E909" s="31">
        <v>45217</v>
      </c>
      <c r="F909" s="31">
        <v>45291</v>
      </c>
      <c r="G909" t="s">
        <v>9811</v>
      </c>
    </row>
    <row r="910" spans="1:7" x14ac:dyDescent="0.25">
      <c r="A910" s="154" t="s">
        <v>9810</v>
      </c>
      <c r="B910" t="s">
        <v>380</v>
      </c>
      <c r="C910" t="s">
        <v>379</v>
      </c>
      <c r="D910" t="s">
        <v>9809</v>
      </c>
      <c r="E910" s="31">
        <v>45250</v>
      </c>
      <c r="F910" s="31">
        <v>45351</v>
      </c>
      <c r="G910" t="s">
        <v>9808</v>
      </c>
    </row>
    <row r="911" spans="1:7" x14ac:dyDescent="0.25">
      <c r="A911" s="154" t="s">
        <v>9807</v>
      </c>
      <c r="B911" t="s">
        <v>1043</v>
      </c>
      <c r="C911" t="s">
        <v>1044</v>
      </c>
      <c r="D911" t="s">
        <v>9806</v>
      </c>
      <c r="E911" s="31">
        <v>45225</v>
      </c>
      <c r="F911" s="31">
        <v>45267</v>
      </c>
      <c r="G911" t="s">
        <v>9805</v>
      </c>
    </row>
    <row r="912" spans="1:7" x14ac:dyDescent="0.25">
      <c r="A912" s="154" t="s">
        <v>9804</v>
      </c>
      <c r="B912" t="s">
        <v>341</v>
      </c>
      <c r="C912" t="s">
        <v>340</v>
      </c>
      <c r="D912" t="s">
        <v>8332</v>
      </c>
      <c r="E912" s="31">
        <v>45250</v>
      </c>
      <c r="F912" s="31">
        <v>45322</v>
      </c>
      <c r="G912" t="s">
        <v>9803</v>
      </c>
    </row>
    <row r="913" spans="1:7" x14ac:dyDescent="0.25">
      <c r="A913" s="154" t="s">
        <v>9802</v>
      </c>
      <c r="B913" t="s">
        <v>134</v>
      </c>
      <c r="C913" t="s">
        <v>135</v>
      </c>
      <c r="D913" t="s">
        <v>9635</v>
      </c>
      <c r="E913" s="31">
        <v>45210</v>
      </c>
      <c r="F913" s="31">
        <v>45262</v>
      </c>
      <c r="G913" t="s">
        <v>9801</v>
      </c>
    </row>
    <row r="914" spans="1:7" x14ac:dyDescent="0.25">
      <c r="A914" s="154" t="s">
        <v>9800</v>
      </c>
      <c r="B914" t="s">
        <v>338</v>
      </c>
      <c r="C914" t="s">
        <v>166</v>
      </c>
      <c r="D914" t="s">
        <v>9799</v>
      </c>
      <c r="E914" s="31">
        <v>45257</v>
      </c>
      <c r="F914" s="31">
        <v>45322</v>
      </c>
      <c r="G914" t="s">
        <v>9798</v>
      </c>
    </row>
    <row r="915" spans="1:7" x14ac:dyDescent="0.25">
      <c r="A915" s="154" t="s">
        <v>9797</v>
      </c>
      <c r="B915" t="s">
        <v>899</v>
      </c>
      <c r="C915" t="s">
        <v>898</v>
      </c>
      <c r="D915" t="s">
        <v>9662</v>
      </c>
      <c r="E915" s="31">
        <v>45223</v>
      </c>
      <c r="F915" s="31">
        <v>45322</v>
      </c>
      <c r="G915" t="s">
        <v>9796</v>
      </c>
    </row>
    <row r="916" spans="1:7" x14ac:dyDescent="0.25">
      <c r="A916" s="154" t="s">
        <v>9795</v>
      </c>
      <c r="B916" t="s">
        <v>125</v>
      </c>
      <c r="C916" t="s">
        <v>126</v>
      </c>
      <c r="D916" t="s">
        <v>9714</v>
      </c>
      <c r="E916" s="31">
        <v>45230</v>
      </c>
      <c r="F916" s="31">
        <v>45347</v>
      </c>
      <c r="G916" t="s">
        <v>9794</v>
      </c>
    </row>
    <row r="917" spans="1:7" x14ac:dyDescent="0.25">
      <c r="A917" s="154" t="s">
        <v>9793</v>
      </c>
      <c r="B917" t="s">
        <v>899</v>
      </c>
      <c r="C917" t="s">
        <v>898</v>
      </c>
      <c r="D917" t="s">
        <v>9662</v>
      </c>
      <c r="E917" s="31">
        <v>45223</v>
      </c>
      <c r="F917" s="31">
        <v>45311</v>
      </c>
      <c r="G917" t="s">
        <v>9792</v>
      </c>
    </row>
    <row r="918" spans="1:7" x14ac:dyDescent="0.25">
      <c r="A918" s="154" t="s">
        <v>9791</v>
      </c>
      <c r="B918" t="s">
        <v>117</v>
      </c>
      <c r="C918" t="s">
        <v>118</v>
      </c>
      <c r="D918" t="s">
        <v>9790</v>
      </c>
      <c r="E918" s="31">
        <v>45255</v>
      </c>
      <c r="F918" s="31">
        <v>45337</v>
      </c>
      <c r="G918" t="s">
        <v>9789</v>
      </c>
    </row>
    <row r="919" spans="1:7" x14ac:dyDescent="0.25">
      <c r="A919" s="154" t="s">
        <v>9788</v>
      </c>
      <c r="B919" t="s">
        <v>899</v>
      </c>
      <c r="C919" t="s">
        <v>898</v>
      </c>
      <c r="D919" t="s">
        <v>9662</v>
      </c>
      <c r="E919" s="31">
        <v>45223</v>
      </c>
      <c r="F919" s="31">
        <v>45291</v>
      </c>
      <c r="G919" t="s">
        <v>9787</v>
      </c>
    </row>
    <row r="920" spans="1:7" x14ac:dyDescent="0.25">
      <c r="A920" s="154" t="s">
        <v>9786</v>
      </c>
      <c r="B920" t="s">
        <v>117</v>
      </c>
      <c r="C920" t="s">
        <v>118</v>
      </c>
      <c r="D920" t="s">
        <v>8392</v>
      </c>
      <c r="E920" s="31">
        <v>45255</v>
      </c>
      <c r="F920" s="31">
        <v>45342</v>
      </c>
      <c r="G920" t="s">
        <v>9785</v>
      </c>
    </row>
    <row r="921" spans="1:7" x14ac:dyDescent="0.25">
      <c r="A921" s="154" t="s">
        <v>9784</v>
      </c>
      <c r="B921" t="s">
        <v>364</v>
      </c>
      <c r="C921" t="s">
        <v>363</v>
      </c>
      <c r="D921" t="s">
        <v>9783</v>
      </c>
      <c r="E921" s="31">
        <v>45223</v>
      </c>
      <c r="F921" s="31">
        <v>45332</v>
      </c>
      <c r="G921" t="s">
        <v>9782</v>
      </c>
    </row>
    <row r="922" spans="1:7" x14ac:dyDescent="0.25">
      <c r="A922" s="154" t="s">
        <v>9781</v>
      </c>
      <c r="B922" t="s">
        <v>1005</v>
      </c>
      <c r="C922" t="s">
        <v>1004</v>
      </c>
      <c r="D922" t="s">
        <v>9780</v>
      </c>
      <c r="E922" s="31">
        <v>45255</v>
      </c>
      <c r="F922" s="31">
        <v>45322</v>
      </c>
      <c r="G922" t="s">
        <v>9779</v>
      </c>
    </row>
    <row r="923" spans="1:7" x14ac:dyDescent="0.25">
      <c r="A923" s="154" t="s">
        <v>9778</v>
      </c>
      <c r="B923" t="s">
        <v>117</v>
      </c>
      <c r="C923" t="s">
        <v>118</v>
      </c>
      <c r="D923" t="s">
        <v>8406</v>
      </c>
      <c r="E923" s="31">
        <v>45230</v>
      </c>
      <c r="F923" s="31">
        <v>45306</v>
      </c>
      <c r="G923" t="s">
        <v>9777</v>
      </c>
    </row>
    <row r="924" spans="1:7" x14ac:dyDescent="0.25">
      <c r="A924" s="154" t="s">
        <v>9776</v>
      </c>
      <c r="B924" t="s">
        <v>117</v>
      </c>
      <c r="C924" t="s">
        <v>118</v>
      </c>
      <c r="D924" t="s">
        <v>8406</v>
      </c>
      <c r="E924" s="31">
        <v>45255</v>
      </c>
      <c r="F924" s="31">
        <v>45351</v>
      </c>
      <c r="G924" t="s">
        <v>9775</v>
      </c>
    </row>
    <row r="925" spans="1:7" x14ac:dyDescent="0.25">
      <c r="A925" s="154" t="s">
        <v>9774</v>
      </c>
      <c r="B925" t="s">
        <v>117</v>
      </c>
      <c r="C925" t="s">
        <v>118</v>
      </c>
      <c r="D925" t="s">
        <v>8406</v>
      </c>
      <c r="E925" s="31">
        <v>45230</v>
      </c>
      <c r="F925" s="31">
        <v>45311</v>
      </c>
      <c r="G925" t="s">
        <v>9773</v>
      </c>
    </row>
    <row r="926" spans="1:7" x14ac:dyDescent="0.25">
      <c r="A926" s="154" t="s">
        <v>9772</v>
      </c>
      <c r="B926" t="s">
        <v>117</v>
      </c>
      <c r="C926" t="s">
        <v>118</v>
      </c>
      <c r="D926" t="s">
        <v>8392</v>
      </c>
      <c r="E926" s="31">
        <v>45255</v>
      </c>
      <c r="F926" s="31">
        <v>45361</v>
      </c>
      <c r="G926" t="s">
        <v>9771</v>
      </c>
    </row>
    <row r="927" spans="1:7" x14ac:dyDescent="0.25">
      <c r="A927" s="154" t="s">
        <v>9770</v>
      </c>
      <c r="B927" t="s">
        <v>117</v>
      </c>
      <c r="C927" t="s">
        <v>118</v>
      </c>
      <c r="D927" t="s">
        <v>8406</v>
      </c>
      <c r="E927" s="31">
        <v>45230</v>
      </c>
      <c r="F927" s="31">
        <v>45316</v>
      </c>
      <c r="G927" t="s">
        <v>9769</v>
      </c>
    </row>
    <row r="928" spans="1:7" x14ac:dyDescent="0.25">
      <c r="A928" s="154" t="s">
        <v>9768</v>
      </c>
      <c r="B928" t="s">
        <v>338</v>
      </c>
      <c r="C928" t="s">
        <v>166</v>
      </c>
      <c r="D928" t="s">
        <v>9767</v>
      </c>
      <c r="E928" s="31">
        <v>45257</v>
      </c>
      <c r="F928" s="31">
        <v>45342</v>
      </c>
      <c r="G928" t="s">
        <v>9766</v>
      </c>
    </row>
    <row r="929" spans="1:7" x14ac:dyDescent="0.25">
      <c r="A929" s="154" t="s">
        <v>9765</v>
      </c>
      <c r="B929" t="s">
        <v>1043</v>
      </c>
      <c r="C929" t="s">
        <v>1044</v>
      </c>
      <c r="D929" t="s">
        <v>9764</v>
      </c>
      <c r="E929" s="31">
        <v>45225</v>
      </c>
      <c r="F929" s="31">
        <v>45308</v>
      </c>
      <c r="G929" t="s">
        <v>9763</v>
      </c>
    </row>
    <row r="930" spans="1:7" x14ac:dyDescent="0.25">
      <c r="A930" s="154" t="s">
        <v>9762</v>
      </c>
      <c r="B930" t="s">
        <v>743</v>
      </c>
      <c r="C930" t="s">
        <v>742</v>
      </c>
      <c r="D930" t="s">
        <v>9761</v>
      </c>
      <c r="E930" s="31">
        <v>45216</v>
      </c>
      <c r="F930" s="31">
        <v>45291</v>
      </c>
      <c r="G930" t="s">
        <v>9760</v>
      </c>
    </row>
    <row r="931" spans="1:7" x14ac:dyDescent="0.25">
      <c r="A931" s="154" t="s">
        <v>9759</v>
      </c>
      <c r="B931" t="s">
        <v>364</v>
      </c>
      <c r="C931" t="s">
        <v>363</v>
      </c>
      <c r="D931" t="s">
        <v>9502</v>
      </c>
      <c r="E931" s="31">
        <v>45223</v>
      </c>
      <c r="F931" s="31">
        <v>45311</v>
      </c>
      <c r="G931" t="s">
        <v>9758</v>
      </c>
    </row>
    <row r="932" spans="1:7" x14ac:dyDescent="0.25">
      <c r="A932" s="154" t="s">
        <v>9757</v>
      </c>
      <c r="B932" t="s">
        <v>4253</v>
      </c>
      <c r="C932" t="s">
        <v>4252</v>
      </c>
      <c r="D932" t="s">
        <v>9524</v>
      </c>
      <c r="E932" s="31">
        <v>45223</v>
      </c>
      <c r="F932" s="31">
        <v>45351</v>
      </c>
      <c r="G932" t="s">
        <v>9756</v>
      </c>
    </row>
    <row r="933" spans="1:7" x14ac:dyDescent="0.25">
      <c r="A933" s="154" t="s">
        <v>9755</v>
      </c>
      <c r="B933" t="s">
        <v>4253</v>
      </c>
      <c r="C933" t="s">
        <v>4252</v>
      </c>
      <c r="D933" t="s">
        <v>9524</v>
      </c>
      <c r="E933" s="31">
        <v>45223</v>
      </c>
      <c r="F933" s="31">
        <v>45342</v>
      </c>
      <c r="G933" t="s">
        <v>9754</v>
      </c>
    </row>
    <row r="934" spans="1:7" x14ac:dyDescent="0.25">
      <c r="A934" s="154" t="s">
        <v>9753</v>
      </c>
      <c r="B934" t="s">
        <v>4253</v>
      </c>
      <c r="C934" t="s">
        <v>4252</v>
      </c>
      <c r="D934" t="s">
        <v>9524</v>
      </c>
      <c r="E934" s="31">
        <v>45223</v>
      </c>
      <c r="F934" s="31">
        <v>45332</v>
      </c>
      <c r="G934" t="s">
        <v>9752</v>
      </c>
    </row>
    <row r="935" spans="1:7" x14ac:dyDescent="0.25">
      <c r="A935" s="154" t="s">
        <v>9751</v>
      </c>
      <c r="B935" t="s">
        <v>357</v>
      </c>
      <c r="C935" t="s">
        <v>356</v>
      </c>
      <c r="D935" t="s">
        <v>9750</v>
      </c>
      <c r="E935" s="31">
        <v>45208</v>
      </c>
      <c r="F935" s="31">
        <v>45270</v>
      </c>
      <c r="G935" t="s">
        <v>9749</v>
      </c>
    </row>
    <row r="936" spans="1:7" x14ac:dyDescent="0.25">
      <c r="A936" s="154" t="s">
        <v>9748</v>
      </c>
      <c r="B936" t="s">
        <v>357</v>
      </c>
      <c r="C936" t="s">
        <v>356</v>
      </c>
      <c r="D936" t="s">
        <v>9747</v>
      </c>
      <c r="E936" s="31">
        <v>45208</v>
      </c>
      <c r="F936" s="31">
        <v>45275</v>
      </c>
      <c r="G936" t="s">
        <v>9746</v>
      </c>
    </row>
    <row r="937" spans="1:7" x14ac:dyDescent="0.25">
      <c r="A937" s="154" t="s">
        <v>9745</v>
      </c>
      <c r="B937" t="s">
        <v>169</v>
      </c>
      <c r="C937" t="s">
        <v>170</v>
      </c>
      <c r="D937" t="s">
        <v>8493</v>
      </c>
      <c r="E937" s="31">
        <v>45219</v>
      </c>
      <c r="F937" s="31">
        <v>45350</v>
      </c>
      <c r="G937" t="s">
        <v>9744</v>
      </c>
    </row>
    <row r="938" spans="1:7" x14ac:dyDescent="0.25">
      <c r="A938" s="154" t="s">
        <v>4763</v>
      </c>
      <c r="B938" t="s">
        <v>748</v>
      </c>
      <c r="C938" t="s">
        <v>749</v>
      </c>
      <c r="D938" t="s">
        <v>8838</v>
      </c>
      <c r="E938" s="31">
        <v>45192</v>
      </c>
      <c r="F938" s="31">
        <v>45291</v>
      </c>
      <c r="G938" t="s">
        <v>4762</v>
      </c>
    </row>
    <row r="939" spans="1:7" x14ac:dyDescent="0.25">
      <c r="A939" s="154" t="s">
        <v>9743</v>
      </c>
      <c r="B939" t="s">
        <v>743</v>
      </c>
      <c r="C939" t="s">
        <v>742</v>
      </c>
      <c r="D939" t="s">
        <v>9742</v>
      </c>
      <c r="E939" s="31">
        <v>45246</v>
      </c>
      <c r="F939" s="31">
        <v>45322</v>
      </c>
      <c r="G939" t="s">
        <v>9741</v>
      </c>
    </row>
    <row r="940" spans="1:7" x14ac:dyDescent="0.25">
      <c r="A940" s="154" t="s">
        <v>9740</v>
      </c>
      <c r="B940" t="s">
        <v>136</v>
      </c>
      <c r="C940" t="s">
        <v>137</v>
      </c>
      <c r="D940" t="s">
        <v>9739</v>
      </c>
      <c r="E940" s="31">
        <v>45230</v>
      </c>
      <c r="F940" s="31">
        <v>45305</v>
      </c>
      <c r="G940" t="s">
        <v>9738</v>
      </c>
    </row>
    <row r="941" spans="1:7" x14ac:dyDescent="0.25">
      <c r="A941" s="154" t="s">
        <v>9737</v>
      </c>
      <c r="B941" t="s">
        <v>164</v>
      </c>
      <c r="C941" t="s">
        <v>165</v>
      </c>
      <c r="D941" t="s">
        <v>9736</v>
      </c>
      <c r="E941" s="31">
        <v>45211</v>
      </c>
      <c r="F941" s="31">
        <v>45350</v>
      </c>
      <c r="G941" t="s">
        <v>9735</v>
      </c>
    </row>
    <row r="942" spans="1:7" x14ac:dyDescent="0.25">
      <c r="A942" s="154" t="s">
        <v>9734</v>
      </c>
      <c r="B942" t="s">
        <v>430</v>
      </c>
      <c r="C942" t="s">
        <v>429</v>
      </c>
      <c r="D942" t="s">
        <v>9723</v>
      </c>
      <c r="E942" s="31">
        <v>45223</v>
      </c>
      <c r="F942" s="31">
        <v>45322</v>
      </c>
      <c r="G942" t="s">
        <v>9733</v>
      </c>
    </row>
    <row r="943" spans="1:7" x14ac:dyDescent="0.25">
      <c r="A943" s="154" t="s">
        <v>9732</v>
      </c>
      <c r="B943" t="s">
        <v>748</v>
      </c>
      <c r="C943" t="s">
        <v>749</v>
      </c>
      <c r="D943" t="s">
        <v>9717</v>
      </c>
      <c r="E943" s="31">
        <v>45225</v>
      </c>
      <c r="F943" s="31">
        <v>45323</v>
      </c>
      <c r="G943" t="s">
        <v>9731</v>
      </c>
    </row>
    <row r="944" spans="1:7" x14ac:dyDescent="0.25">
      <c r="A944" s="154" t="s">
        <v>9730</v>
      </c>
      <c r="B944" t="s">
        <v>119</v>
      </c>
      <c r="C944" t="s">
        <v>120</v>
      </c>
      <c r="D944" t="s">
        <v>9512</v>
      </c>
      <c r="E944" s="31">
        <v>45222</v>
      </c>
      <c r="F944" s="31">
        <v>45337</v>
      </c>
      <c r="G944" t="s">
        <v>9729</v>
      </c>
    </row>
    <row r="945" spans="1:7" x14ac:dyDescent="0.25">
      <c r="A945" s="154" t="s">
        <v>9728</v>
      </c>
      <c r="B945" t="s">
        <v>430</v>
      </c>
      <c r="C945" t="s">
        <v>429</v>
      </c>
      <c r="D945" t="s">
        <v>9723</v>
      </c>
      <c r="E945" s="31">
        <v>45223</v>
      </c>
      <c r="F945" s="31">
        <v>45312</v>
      </c>
      <c r="G945" t="s">
        <v>9727</v>
      </c>
    </row>
    <row r="946" spans="1:7" x14ac:dyDescent="0.25">
      <c r="A946" s="154" t="s">
        <v>9726</v>
      </c>
      <c r="B946" t="s">
        <v>119</v>
      </c>
      <c r="C946" t="s">
        <v>120</v>
      </c>
      <c r="D946" t="s">
        <v>9512</v>
      </c>
      <c r="E946" s="31">
        <v>45222</v>
      </c>
      <c r="F946" s="31">
        <v>45342</v>
      </c>
      <c r="G946" t="s">
        <v>9725</v>
      </c>
    </row>
    <row r="947" spans="1:7" x14ac:dyDescent="0.25">
      <c r="A947" s="154" t="s">
        <v>9724</v>
      </c>
      <c r="B947" t="s">
        <v>430</v>
      </c>
      <c r="C947" t="s">
        <v>429</v>
      </c>
      <c r="D947" t="s">
        <v>9723</v>
      </c>
      <c r="E947" s="31">
        <v>45223</v>
      </c>
      <c r="F947" s="31">
        <v>45302</v>
      </c>
      <c r="G947" t="s">
        <v>9722</v>
      </c>
    </row>
    <row r="948" spans="1:7" x14ac:dyDescent="0.25">
      <c r="A948" s="154" t="s">
        <v>9721</v>
      </c>
      <c r="B948" t="s">
        <v>1005</v>
      </c>
      <c r="C948" t="s">
        <v>1004</v>
      </c>
      <c r="D948" t="s">
        <v>9720</v>
      </c>
      <c r="E948" s="31">
        <v>45223</v>
      </c>
      <c r="F948" s="31">
        <v>45291</v>
      </c>
      <c r="G948" t="s">
        <v>9719</v>
      </c>
    </row>
    <row r="949" spans="1:7" x14ac:dyDescent="0.25">
      <c r="A949" s="154" t="s">
        <v>9718</v>
      </c>
      <c r="B949" t="s">
        <v>748</v>
      </c>
      <c r="C949" t="s">
        <v>749</v>
      </c>
      <c r="D949" t="s">
        <v>9717</v>
      </c>
      <c r="E949" s="31">
        <v>45225</v>
      </c>
      <c r="F949" s="31">
        <v>45330</v>
      </c>
      <c r="G949" t="s">
        <v>9716</v>
      </c>
    </row>
    <row r="950" spans="1:7" x14ac:dyDescent="0.25">
      <c r="A950" s="154" t="s">
        <v>9715</v>
      </c>
      <c r="B950" t="s">
        <v>125</v>
      </c>
      <c r="C950" t="s">
        <v>126</v>
      </c>
      <c r="D950" t="s">
        <v>9714</v>
      </c>
      <c r="E950" s="31">
        <v>45230</v>
      </c>
      <c r="F950" s="31">
        <v>45351</v>
      </c>
      <c r="G950" t="s">
        <v>9713</v>
      </c>
    </row>
    <row r="951" spans="1:7" x14ac:dyDescent="0.25">
      <c r="A951" s="154" t="s">
        <v>9712</v>
      </c>
      <c r="B951" t="s">
        <v>169</v>
      </c>
      <c r="C951" t="s">
        <v>170</v>
      </c>
      <c r="D951" t="s">
        <v>9711</v>
      </c>
      <c r="E951" s="31">
        <v>45219</v>
      </c>
      <c r="F951" s="31">
        <v>45361</v>
      </c>
      <c r="G951" t="s">
        <v>9710</v>
      </c>
    </row>
    <row r="952" spans="1:7" x14ac:dyDescent="0.25">
      <c r="A952" s="154" t="s">
        <v>9709</v>
      </c>
      <c r="B952" t="s">
        <v>119</v>
      </c>
      <c r="C952" t="s">
        <v>120</v>
      </c>
      <c r="D952" t="s">
        <v>9512</v>
      </c>
      <c r="E952" s="31">
        <v>45222</v>
      </c>
      <c r="F952" s="31">
        <v>45311</v>
      </c>
      <c r="G952" t="s">
        <v>9708</v>
      </c>
    </row>
    <row r="953" spans="1:7" x14ac:dyDescent="0.25">
      <c r="A953" s="154" t="s">
        <v>8290</v>
      </c>
      <c r="B953" t="s">
        <v>8289</v>
      </c>
      <c r="D953" t="s">
        <v>8288</v>
      </c>
      <c r="E953" t="s">
        <v>8287</v>
      </c>
      <c r="F953" t="s">
        <v>8286</v>
      </c>
      <c r="G953" t="s">
        <v>8285</v>
      </c>
    </row>
    <row r="954" spans="1:7" x14ac:dyDescent="0.25">
      <c r="A954" s="154" t="s">
        <v>8284</v>
      </c>
      <c r="B954">
        <v>18</v>
      </c>
      <c r="D954" t="s">
        <v>58</v>
      </c>
      <c r="E954" t="s">
        <v>8283</v>
      </c>
      <c r="G954" t="s">
        <v>9558</v>
      </c>
    </row>
    <row r="956" spans="1:7" x14ac:dyDescent="0.25">
      <c r="A956" s="154" t="s">
        <v>2940</v>
      </c>
      <c r="B956" t="s">
        <v>94</v>
      </c>
      <c r="C956" t="s">
        <v>95</v>
      </c>
      <c r="D956" t="s">
        <v>597</v>
      </c>
      <c r="E956" t="s">
        <v>6</v>
      </c>
      <c r="F956" t="s">
        <v>2939</v>
      </c>
      <c r="G956" t="s">
        <v>2938</v>
      </c>
    </row>
    <row r="957" spans="1:7" x14ac:dyDescent="0.25">
      <c r="A957" s="154" t="s">
        <v>8368</v>
      </c>
      <c r="B957" t="s">
        <v>8368</v>
      </c>
      <c r="C957" t="s">
        <v>8370</v>
      </c>
      <c r="D957" t="s">
        <v>8369</v>
      </c>
      <c r="E957" t="s">
        <v>8368</v>
      </c>
      <c r="F957" t="s">
        <v>8367</v>
      </c>
      <c r="G957" t="s">
        <v>8366</v>
      </c>
    </row>
    <row r="958" spans="1:7" x14ac:dyDescent="0.25">
      <c r="A958" s="154" t="s">
        <v>9707</v>
      </c>
      <c r="B958" t="s">
        <v>9706</v>
      </c>
      <c r="C958" t="s">
        <v>9705</v>
      </c>
      <c r="D958" t="s">
        <v>9704</v>
      </c>
      <c r="E958" s="31">
        <v>45220</v>
      </c>
      <c r="F958" s="31">
        <v>45271</v>
      </c>
      <c r="G958" t="s">
        <v>9703</v>
      </c>
    </row>
    <row r="959" spans="1:7" x14ac:dyDescent="0.25">
      <c r="A959" s="154" t="s">
        <v>9702</v>
      </c>
      <c r="B959" t="s">
        <v>558</v>
      </c>
      <c r="C959" t="s">
        <v>557</v>
      </c>
      <c r="D959" t="s">
        <v>8392</v>
      </c>
      <c r="E959" s="31">
        <v>45219</v>
      </c>
      <c r="F959" s="31">
        <v>45361</v>
      </c>
      <c r="G959" t="s">
        <v>9701</v>
      </c>
    </row>
    <row r="960" spans="1:7" x14ac:dyDescent="0.25">
      <c r="A960" s="154" t="s">
        <v>9700</v>
      </c>
      <c r="B960" t="s">
        <v>136</v>
      </c>
      <c r="C960" t="s">
        <v>137</v>
      </c>
      <c r="D960" t="s">
        <v>8406</v>
      </c>
      <c r="E960" s="31">
        <v>45230</v>
      </c>
      <c r="F960" s="31">
        <v>45371</v>
      </c>
      <c r="G960" t="s">
        <v>9699</v>
      </c>
    </row>
    <row r="961" spans="1:7" x14ac:dyDescent="0.25">
      <c r="A961" s="154" t="s">
        <v>9698</v>
      </c>
      <c r="B961" t="s">
        <v>136</v>
      </c>
      <c r="C961" t="s">
        <v>137</v>
      </c>
      <c r="D961" t="s">
        <v>8406</v>
      </c>
      <c r="E961" s="31">
        <v>45230</v>
      </c>
      <c r="F961" s="31">
        <v>45333</v>
      </c>
      <c r="G961" t="s">
        <v>9697</v>
      </c>
    </row>
    <row r="962" spans="1:7" x14ac:dyDescent="0.25">
      <c r="A962" s="154" t="s">
        <v>9696</v>
      </c>
      <c r="B962" t="s">
        <v>541</v>
      </c>
      <c r="C962" t="s">
        <v>540</v>
      </c>
      <c r="D962" t="s">
        <v>9695</v>
      </c>
      <c r="E962" s="31">
        <v>45244</v>
      </c>
      <c r="F962" s="31">
        <v>45396</v>
      </c>
      <c r="G962" t="s">
        <v>9694</v>
      </c>
    </row>
    <row r="963" spans="1:7" x14ac:dyDescent="0.25">
      <c r="A963" s="154" t="s">
        <v>9693</v>
      </c>
      <c r="B963" t="s">
        <v>541</v>
      </c>
      <c r="C963" t="s">
        <v>540</v>
      </c>
      <c r="D963" t="s">
        <v>9612</v>
      </c>
      <c r="E963" s="31">
        <v>45244</v>
      </c>
      <c r="F963" s="31">
        <v>45390</v>
      </c>
      <c r="G963" t="s">
        <v>9692</v>
      </c>
    </row>
    <row r="964" spans="1:7" x14ac:dyDescent="0.25">
      <c r="A964" s="154" t="s">
        <v>9691</v>
      </c>
      <c r="B964" t="s">
        <v>380</v>
      </c>
      <c r="C964" t="s">
        <v>379</v>
      </c>
      <c r="D964" t="s">
        <v>8394</v>
      </c>
      <c r="E964" s="31">
        <v>45250</v>
      </c>
      <c r="F964" s="31">
        <v>45361</v>
      </c>
      <c r="G964" t="s">
        <v>9690</v>
      </c>
    </row>
    <row r="965" spans="1:7" x14ac:dyDescent="0.25">
      <c r="A965" s="154" t="s">
        <v>9689</v>
      </c>
      <c r="B965" t="s">
        <v>117</v>
      </c>
      <c r="C965" t="s">
        <v>118</v>
      </c>
      <c r="D965" t="s">
        <v>8406</v>
      </c>
      <c r="E965" s="31">
        <v>45230</v>
      </c>
      <c r="F965" s="31">
        <v>45322</v>
      </c>
      <c r="G965" t="s">
        <v>9688</v>
      </c>
    </row>
    <row r="966" spans="1:7" x14ac:dyDescent="0.25">
      <c r="A966" s="154" t="s">
        <v>9687</v>
      </c>
      <c r="B966" t="s">
        <v>4890</v>
      </c>
      <c r="C966" t="s">
        <v>4889</v>
      </c>
      <c r="D966" t="s">
        <v>9686</v>
      </c>
      <c r="E966" s="31">
        <v>45260</v>
      </c>
      <c r="F966" s="31">
        <v>45322</v>
      </c>
      <c r="G966" t="s">
        <v>9685</v>
      </c>
    </row>
    <row r="967" spans="1:7" x14ac:dyDescent="0.25">
      <c r="A967" s="154" t="s">
        <v>4839</v>
      </c>
      <c r="B967" t="s">
        <v>193</v>
      </c>
      <c r="C967" t="s">
        <v>194</v>
      </c>
      <c r="D967" t="s">
        <v>9684</v>
      </c>
      <c r="E967" s="31">
        <v>45192</v>
      </c>
      <c r="F967" s="31">
        <v>45321</v>
      </c>
      <c r="G967" t="s">
        <v>4838</v>
      </c>
    </row>
    <row r="968" spans="1:7" x14ac:dyDescent="0.25">
      <c r="A968" s="154" t="s">
        <v>4835</v>
      </c>
      <c r="B968" t="s">
        <v>341</v>
      </c>
      <c r="C968" t="s">
        <v>340</v>
      </c>
      <c r="D968" t="s">
        <v>9683</v>
      </c>
      <c r="E968" s="31">
        <v>45199</v>
      </c>
      <c r="F968" s="31">
        <v>45301</v>
      </c>
      <c r="G968" t="s">
        <v>4834</v>
      </c>
    </row>
    <row r="969" spans="1:7" x14ac:dyDescent="0.25">
      <c r="A969" s="154" t="s">
        <v>9682</v>
      </c>
      <c r="B969" t="s">
        <v>117</v>
      </c>
      <c r="C969" t="s">
        <v>118</v>
      </c>
      <c r="D969" t="s">
        <v>8392</v>
      </c>
      <c r="E969" s="31">
        <v>45230</v>
      </c>
      <c r="F969" s="31">
        <v>45332</v>
      </c>
      <c r="G969" t="s">
        <v>9681</v>
      </c>
    </row>
    <row r="970" spans="1:7" x14ac:dyDescent="0.25">
      <c r="A970" s="154" t="s">
        <v>9680</v>
      </c>
      <c r="B970" t="s">
        <v>1076</v>
      </c>
      <c r="C970" t="s">
        <v>1077</v>
      </c>
      <c r="D970" t="s">
        <v>9606</v>
      </c>
      <c r="E970" s="31">
        <v>45217</v>
      </c>
      <c r="F970" s="31">
        <v>45265</v>
      </c>
      <c r="G970" t="s">
        <v>9679</v>
      </c>
    </row>
    <row r="971" spans="1:7" x14ac:dyDescent="0.25">
      <c r="A971" s="154" t="s">
        <v>9678</v>
      </c>
      <c r="B971" t="s">
        <v>390</v>
      </c>
      <c r="C971" t="s">
        <v>389</v>
      </c>
      <c r="D971" t="s">
        <v>9677</v>
      </c>
      <c r="E971" s="31">
        <v>45211</v>
      </c>
      <c r="F971" s="31">
        <v>45291</v>
      </c>
      <c r="G971" t="s">
        <v>9676</v>
      </c>
    </row>
    <row r="972" spans="1:7" x14ac:dyDescent="0.25">
      <c r="A972" s="154" t="s">
        <v>9675</v>
      </c>
      <c r="B972" t="s">
        <v>430</v>
      </c>
      <c r="C972" t="s">
        <v>429</v>
      </c>
      <c r="D972" t="s">
        <v>9674</v>
      </c>
      <c r="E972" s="31">
        <v>45223</v>
      </c>
      <c r="F972" s="31">
        <v>45271</v>
      </c>
      <c r="G972" t="s">
        <v>9673</v>
      </c>
    </row>
    <row r="973" spans="1:7" x14ac:dyDescent="0.25">
      <c r="A973" s="154" t="s">
        <v>9672</v>
      </c>
      <c r="B973" t="s">
        <v>168</v>
      </c>
      <c r="C973" t="s">
        <v>268</v>
      </c>
      <c r="D973" t="s">
        <v>9671</v>
      </c>
      <c r="E973" s="31">
        <v>45223</v>
      </c>
      <c r="F973" s="31">
        <v>45351</v>
      </c>
      <c r="G973" t="s">
        <v>9670</v>
      </c>
    </row>
    <row r="974" spans="1:7" x14ac:dyDescent="0.25">
      <c r="A974" s="154" t="s">
        <v>4604</v>
      </c>
      <c r="B974" t="s">
        <v>380</v>
      </c>
      <c r="C974" t="s">
        <v>379</v>
      </c>
      <c r="D974" t="s">
        <v>9669</v>
      </c>
      <c r="E974" s="31">
        <v>45190</v>
      </c>
      <c r="F974" s="31">
        <v>45291</v>
      </c>
      <c r="G974" t="s">
        <v>4603</v>
      </c>
    </row>
    <row r="975" spans="1:7" x14ac:dyDescent="0.25">
      <c r="A975" s="154" t="s">
        <v>4727</v>
      </c>
      <c r="B975" t="s">
        <v>380</v>
      </c>
      <c r="C975" t="s">
        <v>379</v>
      </c>
      <c r="D975" t="s">
        <v>8383</v>
      </c>
      <c r="E975" s="31">
        <v>45190</v>
      </c>
      <c r="F975" s="31">
        <v>45301</v>
      </c>
      <c r="G975" t="s">
        <v>4726</v>
      </c>
    </row>
    <row r="976" spans="1:7" x14ac:dyDescent="0.25">
      <c r="A976" s="154" t="s">
        <v>4803</v>
      </c>
      <c r="B976" t="s">
        <v>748</v>
      </c>
      <c r="C976" t="s">
        <v>749</v>
      </c>
      <c r="D976" t="s">
        <v>8838</v>
      </c>
      <c r="E976" s="31">
        <v>45192</v>
      </c>
      <c r="F976" s="31">
        <v>45284</v>
      </c>
      <c r="G976" t="s">
        <v>4802</v>
      </c>
    </row>
    <row r="977" spans="1:7" x14ac:dyDescent="0.25">
      <c r="A977" s="154" t="s">
        <v>9668</v>
      </c>
      <c r="B977" t="s">
        <v>142</v>
      </c>
      <c r="C977" t="s">
        <v>143</v>
      </c>
      <c r="D977" t="s">
        <v>9667</v>
      </c>
      <c r="E977" s="31">
        <v>45224</v>
      </c>
      <c r="F977" s="31">
        <v>45348</v>
      </c>
      <c r="G977" t="s">
        <v>9666</v>
      </c>
    </row>
    <row r="978" spans="1:7" x14ac:dyDescent="0.25">
      <c r="A978" s="154" t="s">
        <v>4843</v>
      </c>
      <c r="B978" t="s">
        <v>748</v>
      </c>
      <c r="C978" t="s">
        <v>749</v>
      </c>
      <c r="D978" t="s">
        <v>8838</v>
      </c>
      <c r="E978" s="31">
        <v>45192</v>
      </c>
      <c r="F978" s="31">
        <v>45280</v>
      </c>
      <c r="G978" t="s">
        <v>4842</v>
      </c>
    </row>
    <row r="979" spans="1:7" x14ac:dyDescent="0.25">
      <c r="A979" s="154" t="s">
        <v>4787</v>
      </c>
      <c r="B979" t="s">
        <v>748</v>
      </c>
      <c r="C979" t="s">
        <v>749</v>
      </c>
      <c r="D979" t="s">
        <v>8838</v>
      </c>
      <c r="E979" s="31">
        <v>45192</v>
      </c>
      <c r="F979" s="31">
        <v>45276</v>
      </c>
      <c r="G979" t="s">
        <v>4786</v>
      </c>
    </row>
    <row r="980" spans="1:7" x14ac:dyDescent="0.25">
      <c r="A980" s="154" t="s">
        <v>9665</v>
      </c>
      <c r="B980" t="s">
        <v>119</v>
      </c>
      <c r="C980" t="s">
        <v>120</v>
      </c>
      <c r="D980" t="s">
        <v>9512</v>
      </c>
      <c r="E980" s="31">
        <v>45222</v>
      </c>
      <c r="F980" s="31">
        <v>45347</v>
      </c>
      <c r="G980" t="s">
        <v>9664</v>
      </c>
    </row>
    <row r="981" spans="1:7" x14ac:dyDescent="0.25">
      <c r="A981" s="154" t="s">
        <v>9663</v>
      </c>
      <c r="B981" t="s">
        <v>899</v>
      </c>
      <c r="C981" t="s">
        <v>898</v>
      </c>
      <c r="D981" t="s">
        <v>9662</v>
      </c>
      <c r="E981" s="31">
        <v>45223</v>
      </c>
      <c r="F981" s="31">
        <v>45301</v>
      </c>
      <c r="G981" t="s">
        <v>9661</v>
      </c>
    </row>
    <row r="982" spans="1:7" x14ac:dyDescent="0.25">
      <c r="A982" s="154" t="s">
        <v>4653</v>
      </c>
      <c r="B982" t="s">
        <v>541</v>
      </c>
      <c r="C982" t="s">
        <v>540</v>
      </c>
      <c r="D982" t="s">
        <v>9486</v>
      </c>
      <c r="E982" s="31">
        <v>45160</v>
      </c>
      <c r="F982" s="31">
        <v>45301</v>
      </c>
      <c r="G982" t="s">
        <v>4652</v>
      </c>
    </row>
    <row r="983" spans="1:7" x14ac:dyDescent="0.25">
      <c r="A983" s="154" t="s">
        <v>9660</v>
      </c>
      <c r="B983" t="s">
        <v>180</v>
      </c>
      <c r="C983" t="s">
        <v>181</v>
      </c>
      <c r="D983" t="s">
        <v>9659</v>
      </c>
      <c r="E983" s="31">
        <v>45218</v>
      </c>
      <c r="F983" s="31">
        <v>45306</v>
      </c>
      <c r="G983" t="s">
        <v>9658</v>
      </c>
    </row>
    <row r="984" spans="1:7" x14ac:dyDescent="0.25">
      <c r="A984" s="154" t="s">
        <v>4578</v>
      </c>
      <c r="B984" t="s">
        <v>577</v>
      </c>
      <c r="C984" t="s">
        <v>576</v>
      </c>
      <c r="D984" t="s">
        <v>9657</v>
      </c>
      <c r="E984" s="31">
        <v>45199</v>
      </c>
      <c r="F984" s="31">
        <v>45291</v>
      </c>
      <c r="G984" t="s">
        <v>4577</v>
      </c>
    </row>
    <row r="985" spans="1:7" x14ac:dyDescent="0.25">
      <c r="A985" s="154" t="s">
        <v>4663</v>
      </c>
      <c r="B985" t="s">
        <v>541</v>
      </c>
      <c r="C985" t="s">
        <v>540</v>
      </c>
      <c r="D985" t="s">
        <v>9486</v>
      </c>
      <c r="E985" s="31">
        <v>45160</v>
      </c>
      <c r="F985" s="31">
        <v>45291</v>
      </c>
      <c r="G985" t="s">
        <v>4662</v>
      </c>
    </row>
    <row r="986" spans="1:7" x14ac:dyDescent="0.25">
      <c r="A986" s="154" t="s">
        <v>9656</v>
      </c>
      <c r="B986" t="s">
        <v>4315</v>
      </c>
      <c r="C986" t="s">
        <v>4314</v>
      </c>
      <c r="D986" t="s">
        <v>9655</v>
      </c>
      <c r="E986" s="31">
        <v>45236</v>
      </c>
      <c r="F986" s="31">
        <v>45316</v>
      </c>
      <c r="G986" t="s">
        <v>9654</v>
      </c>
    </row>
    <row r="987" spans="1:7" x14ac:dyDescent="0.25">
      <c r="A987" s="154" t="s">
        <v>9653</v>
      </c>
      <c r="B987" t="s">
        <v>169</v>
      </c>
      <c r="C987" t="s">
        <v>170</v>
      </c>
      <c r="D987" t="s">
        <v>8493</v>
      </c>
      <c r="E987" s="31">
        <v>45219</v>
      </c>
      <c r="F987" s="31">
        <v>45346</v>
      </c>
      <c r="G987" t="s">
        <v>9652</v>
      </c>
    </row>
    <row r="988" spans="1:7" x14ac:dyDescent="0.25">
      <c r="A988" s="154" t="s">
        <v>4927</v>
      </c>
      <c r="B988" t="s">
        <v>119</v>
      </c>
      <c r="C988" t="s">
        <v>120</v>
      </c>
      <c r="D988" t="s">
        <v>8396</v>
      </c>
      <c r="E988" s="31">
        <v>45182</v>
      </c>
      <c r="F988" s="31">
        <v>45285</v>
      </c>
      <c r="G988" t="s">
        <v>4926</v>
      </c>
    </row>
    <row r="989" spans="1:7" x14ac:dyDescent="0.25">
      <c r="A989" s="154" t="s">
        <v>4881</v>
      </c>
      <c r="B989" t="s">
        <v>4658</v>
      </c>
      <c r="C989" t="s">
        <v>4657</v>
      </c>
      <c r="D989" t="s">
        <v>9651</v>
      </c>
      <c r="E989" s="31">
        <v>45202</v>
      </c>
      <c r="F989" s="31">
        <v>45268</v>
      </c>
      <c r="G989" t="s">
        <v>4880</v>
      </c>
    </row>
    <row r="990" spans="1:7" x14ac:dyDescent="0.25">
      <c r="A990" s="154" t="s">
        <v>4636</v>
      </c>
      <c r="B990" t="s">
        <v>130</v>
      </c>
      <c r="C990" t="s">
        <v>131</v>
      </c>
      <c r="D990" t="s">
        <v>9650</v>
      </c>
      <c r="E990" s="31">
        <v>45205</v>
      </c>
      <c r="F990" s="31">
        <v>45322</v>
      </c>
      <c r="G990" t="s">
        <v>4635</v>
      </c>
    </row>
    <row r="991" spans="1:7" x14ac:dyDescent="0.25">
      <c r="A991" s="154" t="s">
        <v>9649</v>
      </c>
      <c r="B991" t="s">
        <v>1045</v>
      </c>
      <c r="C991" t="s">
        <v>1046</v>
      </c>
      <c r="D991" t="s">
        <v>8394</v>
      </c>
      <c r="E991" s="31">
        <v>45212</v>
      </c>
      <c r="F991" s="31">
        <v>45265</v>
      </c>
      <c r="G991" t="s">
        <v>9648</v>
      </c>
    </row>
    <row r="992" spans="1:7" x14ac:dyDescent="0.25">
      <c r="A992" s="154" t="s">
        <v>4530</v>
      </c>
      <c r="B992" t="s">
        <v>125</v>
      </c>
      <c r="C992" t="s">
        <v>126</v>
      </c>
      <c r="D992" t="s">
        <v>9647</v>
      </c>
      <c r="E992" s="31">
        <v>45141</v>
      </c>
      <c r="F992" s="31">
        <v>45265</v>
      </c>
      <c r="G992" t="s">
        <v>4529</v>
      </c>
    </row>
    <row r="993" spans="1:7" x14ac:dyDescent="0.25">
      <c r="A993" s="154" t="s">
        <v>4360</v>
      </c>
      <c r="B993" t="s">
        <v>125</v>
      </c>
      <c r="C993" t="s">
        <v>126</v>
      </c>
      <c r="D993" t="s">
        <v>9488</v>
      </c>
      <c r="E993" s="31">
        <v>45180</v>
      </c>
      <c r="F993" s="31">
        <v>45320</v>
      </c>
      <c r="G993" t="s">
        <v>4359</v>
      </c>
    </row>
    <row r="994" spans="1:7" x14ac:dyDescent="0.25">
      <c r="A994" s="154" t="s">
        <v>4396</v>
      </c>
      <c r="B994" t="s">
        <v>130</v>
      </c>
      <c r="C994" t="s">
        <v>131</v>
      </c>
      <c r="D994" t="s">
        <v>9646</v>
      </c>
      <c r="E994" s="31">
        <v>45147</v>
      </c>
      <c r="F994" s="31">
        <v>45264</v>
      </c>
      <c r="G994" t="s">
        <v>4395</v>
      </c>
    </row>
    <row r="995" spans="1:7" x14ac:dyDescent="0.25">
      <c r="A995" s="154" t="s">
        <v>4394</v>
      </c>
      <c r="B995" t="s">
        <v>577</v>
      </c>
      <c r="C995" t="s">
        <v>576</v>
      </c>
      <c r="D995" t="s">
        <v>9645</v>
      </c>
      <c r="E995" s="31">
        <v>45171</v>
      </c>
      <c r="F995" s="31">
        <v>45270</v>
      </c>
      <c r="G995" t="s">
        <v>4393</v>
      </c>
    </row>
    <row r="996" spans="1:7" x14ac:dyDescent="0.25">
      <c r="A996" s="154" t="s">
        <v>4665</v>
      </c>
      <c r="B996" t="s">
        <v>130</v>
      </c>
      <c r="C996" t="s">
        <v>131</v>
      </c>
      <c r="D996" t="s">
        <v>8509</v>
      </c>
      <c r="E996" s="31">
        <v>45205</v>
      </c>
      <c r="F996" s="31">
        <v>45306</v>
      </c>
      <c r="G996" t="s">
        <v>4664</v>
      </c>
    </row>
    <row r="997" spans="1:7" x14ac:dyDescent="0.25">
      <c r="A997" s="154" t="s">
        <v>9644</v>
      </c>
      <c r="B997" t="s">
        <v>4439</v>
      </c>
      <c r="C997" t="s">
        <v>4438</v>
      </c>
      <c r="D997" t="s">
        <v>9643</v>
      </c>
      <c r="E997" s="31">
        <v>45233</v>
      </c>
      <c r="F997" s="31">
        <v>45263</v>
      </c>
      <c r="G997" t="s">
        <v>9642</v>
      </c>
    </row>
    <row r="998" spans="1:7" x14ac:dyDescent="0.25">
      <c r="A998" s="154" t="s">
        <v>4827</v>
      </c>
      <c r="B998" t="s">
        <v>169</v>
      </c>
      <c r="C998" t="s">
        <v>170</v>
      </c>
      <c r="D998" t="s">
        <v>8493</v>
      </c>
      <c r="E998" s="31">
        <v>45199</v>
      </c>
      <c r="F998" s="31">
        <v>45295</v>
      </c>
      <c r="G998" t="s">
        <v>4826</v>
      </c>
    </row>
    <row r="999" spans="1:7" x14ac:dyDescent="0.25">
      <c r="A999" s="154" t="s">
        <v>4721</v>
      </c>
      <c r="B999" t="s">
        <v>541</v>
      </c>
      <c r="C999" t="s">
        <v>540</v>
      </c>
      <c r="D999" t="s">
        <v>9486</v>
      </c>
      <c r="E999" s="31">
        <v>45146</v>
      </c>
      <c r="F999" s="31">
        <v>45267</v>
      </c>
      <c r="G999" t="s">
        <v>4720</v>
      </c>
    </row>
    <row r="1000" spans="1:7" x14ac:dyDescent="0.25">
      <c r="A1000" s="154" t="s">
        <v>4246</v>
      </c>
      <c r="B1000" t="s">
        <v>125</v>
      </c>
      <c r="C1000" t="s">
        <v>126</v>
      </c>
      <c r="D1000" t="s">
        <v>9488</v>
      </c>
      <c r="E1000" s="31">
        <v>45180</v>
      </c>
      <c r="F1000" s="31">
        <v>45291</v>
      </c>
      <c r="G1000" t="s">
        <v>4245</v>
      </c>
    </row>
    <row r="1001" spans="1:7" x14ac:dyDescent="0.25">
      <c r="A1001" s="154" t="s">
        <v>4450</v>
      </c>
      <c r="B1001" t="s">
        <v>180</v>
      </c>
      <c r="C1001" t="s">
        <v>181</v>
      </c>
      <c r="D1001" t="s">
        <v>8324</v>
      </c>
      <c r="E1001" s="31">
        <v>45182</v>
      </c>
      <c r="F1001" s="31">
        <v>45291</v>
      </c>
      <c r="G1001" t="s">
        <v>4449</v>
      </c>
    </row>
    <row r="1002" spans="1:7" x14ac:dyDescent="0.25">
      <c r="A1002" s="154" t="s">
        <v>9641</v>
      </c>
      <c r="B1002" t="s">
        <v>558</v>
      </c>
      <c r="C1002" t="s">
        <v>557</v>
      </c>
      <c r="D1002" t="s">
        <v>9640</v>
      </c>
      <c r="E1002" s="31">
        <v>45233</v>
      </c>
      <c r="F1002" s="31">
        <v>45287</v>
      </c>
      <c r="G1002" t="s">
        <v>9639</v>
      </c>
    </row>
    <row r="1003" spans="1:7" x14ac:dyDescent="0.25">
      <c r="A1003" s="154" t="s">
        <v>9638</v>
      </c>
      <c r="B1003" t="s">
        <v>827</v>
      </c>
      <c r="C1003" t="s">
        <v>826</v>
      </c>
      <c r="D1003" t="s">
        <v>9185</v>
      </c>
      <c r="E1003" s="31">
        <v>45230</v>
      </c>
      <c r="F1003" s="31">
        <v>45291</v>
      </c>
      <c r="G1003" t="s">
        <v>9637</v>
      </c>
    </row>
    <row r="1004" spans="1:7" x14ac:dyDescent="0.25">
      <c r="A1004" s="154" t="s">
        <v>9636</v>
      </c>
      <c r="B1004" t="s">
        <v>134</v>
      </c>
      <c r="C1004" t="s">
        <v>135</v>
      </c>
      <c r="D1004" t="s">
        <v>9635</v>
      </c>
      <c r="E1004" s="31">
        <v>45210</v>
      </c>
      <c r="F1004" s="31">
        <v>45269</v>
      </c>
      <c r="G1004" t="s">
        <v>9634</v>
      </c>
    </row>
    <row r="1005" spans="1:7" x14ac:dyDescent="0.25">
      <c r="A1005" s="154" t="s">
        <v>9633</v>
      </c>
      <c r="B1005" t="s">
        <v>899</v>
      </c>
      <c r="C1005" t="s">
        <v>898</v>
      </c>
      <c r="D1005" t="s">
        <v>9632</v>
      </c>
      <c r="E1005" s="31">
        <v>45223</v>
      </c>
      <c r="F1005" s="31">
        <v>45332</v>
      </c>
      <c r="G1005" t="s">
        <v>9631</v>
      </c>
    </row>
    <row r="1006" spans="1:7" x14ac:dyDescent="0.25">
      <c r="A1006" s="154" t="s">
        <v>9630</v>
      </c>
      <c r="B1006" t="s">
        <v>9629</v>
      </c>
      <c r="C1006" t="s">
        <v>529</v>
      </c>
      <c r="D1006" t="s">
        <v>9628</v>
      </c>
      <c r="E1006" s="31">
        <v>45218</v>
      </c>
      <c r="F1006" s="31">
        <v>45290</v>
      </c>
      <c r="G1006" t="s">
        <v>9627</v>
      </c>
    </row>
    <row r="1007" spans="1:7" x14ac:dyDescent="0.25">
      <c r="A1007" s="154" t="s">
        <v>4606</v>
      </c>
      <c r="B1007" t="s">
        <v>180</v>
      </c>
      <c r="C1007" t="s">
        <v>181</v>
      </c>
      <c r="D1007" t="s">
        <v>8324</v>
      </c>
      <c r="E1007" s="31">
        <v>45182</v>
      </c>
      <c r="F1007" s="31">
        <v>45275</v>
      </c>
      <c r="G1007" t="s">
        <v>4605</v>
      </c>
    </row>
    <row r="1008" spans="1:7" x14ac:dyDescent="0.25">
      <c r="A1008" s="154" t="s">
        <v>9626</v>
      </c>
      <c r="B1008" t="s">
        <v>4650</v>
      </c>
      <c r="C1008" t="s">
        <v>4649</v>
      </c>
      <c r="D1008" t="s">
        <v>9625</v>
      </c>
      <c r="E1008" s="31">
        <v>45224</v>
      </c>
      <c r="F1008" s="31">
        <v>45266</v>
      </c>
      <c r="G1008" t="s">
        <v>9624</v>
      </c>
    </row>
    <row r="1009" spans="1:7" x14ac:dyDescent="0.25">
      <c r="A1009" s="154" t="s">
        <v>8290</v>
      </c>
      <c r="B1009" t="s">
        <v>8289</v>
      </c>
      <c r="D1009" t="s">
        <v>8288</v>
      </c>
      <c r="E1009" t="s">
        <v>8287</v>
      </c>
      <c r="F1009" t="s">
        <v>8286</v>
      </c>
      <c r="G1009" t="s">
        <v>8285</v>
      </c>
    </row>
    <row r="1010" spans="1:7" x14ac:dyDescent="0.25">
      <c r="A1010" s="154" t="s">
        <v>8284</v>
      </c>
      <c r="B1010">
        <v>19</v>
      </c>
      <c r="D1010" t="s">
        <v>58</v>
      </c>
      <c r="E1010" t="s">
        <v>8283</v>
      </c>
      <c r="G1010" t="s">
        <v>9558</v>
      </c>
    </row>
    <row r="1012" spans="1:7" x14ac:dyDescent="0.25">
      <c r="A1012" s="154" t="s">
        <v>2940</v>
      </c>
      <c r="B1012" t="s">
        <v>94</v>
      </c>
      <c r="C1012" t="s">
        <v>95</v>
      </c>
      <c r="D1012" t="s">
        <v>597</v>
      </c>
      <c r="E1012" t="s">
        <v>6</v>
      </c>
      <c r="F1012" t="s">
        <v>2939</v>
      </c>
      <c r="G1012" t="s">
        <v>2938</v>
      </c>
    </row>
    <row r="1013" spans="1:7" x14ac:dyDescent="0.25">
      <c r="A1013" s="154" t="s">
        <v>8368</v>
      </c>
      <c r="B1013" t="s">
        <v>8368</v>
      </c>
      <c r="C1013" t="s">
        <v>8370</v>
      </c>
      <c r="D1013" t="s">
        <v>8369</v>
      </c>
      <c r="E1013" t="s">
        <v>8368</v>
      </c>
      <c r="F1013" t="s">
        <v>8367</v>
      </c>
      <c r="G1013" t="s">
        <v>8366</v>
      </c>
    </row>
    <row r="1014" spans="1:7" x14ac:dyDescent="0.25">
      <c r="A1014" s="154" t="s">
        <v>9623</v>
      </c>
      <c r="B1014" t="s">
        <v>430</v>
      </c>
      <c r="C1014" t="s">
        <v>429</v>
      </c>
      <c r="D1014" t="s">
        <v>9622</v>
      </c>
      <c r="E1014" s="31">
        <v>45223</v>
      </c>
      <c r="F1014" s="31">
        <v>45294</v>
      </c>
      <c r="G1014" t="s">
        <v>9621</v>
      </c>
    </row>
    <row r="1015" spans="1:7" x14ac:dyDescent="0.25">
      <c r="A1015" s="154" t="s">
        <v>9620</v>
      </c>
      <c r="B1015" t="s">
        <v>460</v>
      </c>
      <c r="C1015" t="s">
        <v>459</v>
      </c>
      <c r="D1015" t="s">
        <v>9619</v>
      </c>
      <c r="E1015" s="31">
        <v>45220</v>
      </c>
      <c r="F1015" s="31">
        <v>45342</v>
      </c>
      <c r="G1015" t="s">
        <v>9618</v>
      </c>
    </row>
    <row r="1016" spans="1:7" x14ac:dyDescent="0.25">
      <c r="A1016" s="154" t="s">
        <v>9617</v>
      </c>
      <c r="B1016" t="s">
        <v>4253</v>
      </c>
      <c r="C1016" t="s">
        <v>4252</v>
      </c>
      <c r="D1016" t="s">
        <v>9616</v>
      </c>
      <c r="E1016" s="31">
        <v>45223</v>
      </c>
      <c r="F1016" s="31">
        <v>45361</v>
      </c>
      <c r="G1016" t="s">
        <v>9615</v>
      </c>
    </row>
    <row r="1017" spans="1:7" x14ac:dyDescent="0.25">
      <c r="A1017" s="154" t="s">
        <v>4775</v>
      </c>
      <c r="B1017" t="s">
        <v>119</v>
      </c>
      <c r="C1017" t="s">
        <v>120</v>
      </c>
      <c r="D1017" t="s">
        <v>8396</v>
      </c>
      <c r="E1017" s="31">
        <v>45182</v>
      </c>
      <c r="F1017" s="31">
        <v>45275</v>
      </c>
      <c r="G1017" t="s">
        <v>4774</v>
      </c>
    </row>
    <row r="1018" spans="1:7" x14ac:dyDescent="0.25">
      <c r="A1018" s="154" t="s">
        <v>4861</v>
      </c>
      <c r="B1018" t="s">
        <v>341</v>
      </c>
      <c r="C1018" t="s">
        <v>340</v>
      </c>
      <c r="D1018" t="s">
        <v>8694</v>
      </c>
      <c r="E1018" s="31">
        <v>45199</v>
      </c>
      <c r="F1018" s="31">
        <v>45291</v>
      </c>
      <c r="G1018" t="s">
        <v>4860</v>
      </c>
    </row>
    <row r="1019" spans="1:7" x14ac:dyDescent="0.25">
      <c r="A1019" s="154" t="s">
        <v>9614</v>
      </c>
      <c r="B1019" t="s">
        <v>9613</v>
      </c>
      <c r="C1019" t="s">
        <v>540</v>
      </c>
      <c r="D1019" t="s">
        <v>9612</v>
      </c>
      <c r="E1019" s="31">
        <v>45244</v>
      </c>
      <c r="F1019" s="31">
        <v>45383</v>
      </c>
      <c r="G1019" t="s">
        <v>9611</v>
      </c>
    </row>
    <row r="1020" spans="1:7" x14ac:dyDescent="0.25">
      <c r="A1020" s="154" t="s">
        <v>4771</v>
      </c>
      <c r="B1020" t="s">
        <v>119</v>
      </c>
      <c r="C1020" t="s">
        <v>120</v>
      </c>
      <c r="D1020" t="s">
        <v>8396</v>
      </c>
      <c r="E1020" s="31">
        <v>45182</v>
      </c>
      <c r="F1020" s="31">
        <v>45270</v>
      </c>
      <c r="G1020" t="s">
        <v>4770</v>
      </c>
    </row>
    <row r="1021" spans="1:7" x14ac:dyDescent="0.25">
      <c r="A1021" s="154" t="s">
        <v>9610</v>
      </c>
      <c r="B1021" t="s">
        <v>169</v>
      </c>
      <c r="C1021" t="s">
        <v>170</v>
      </c>
      <c r="D1021" t="s">
        <v>8493</v>
      </c>
      <c r="E1021" s="31">
        <v>45219</v>
      </c>
      <c r="F1021" s="31">
        <v>45335</v>
      </c>
      <c r="G1021" t="s">
        <v>9609</v>
      </c>
    </row>
    <row r="1022" spans="1:7" x14ac:dyDescent="0.25">
      <c r="A1022" s="154" t="s">
        <v>4562</v>
      </c>
      <c r="B1022" t="s">
        <v>4253</v>
      </c>
      <c r="C1022" t="s">
        <v>4252</v>
      </c>
      <c r="D1022" t="s">
        <v>9608</v>
      </c>
      <c r="E1022" s="31">
        <v>45161</v>
      </c>
      <c r="F1022" s="31">
        <v>45301</v>
      </c>
      <c r="G1022" t="s">
        <v>4561</v>
      </c>
    </row>
    <row r="1023" spans="1:7" x14ac:dyDescent="0.25">
      <c r="A1023" s="154" t="s">
        <v>9607</v>
      </c>
      <c r="B1023" t="s">
        <v>1076</v>
      </c>
      <c r="C1023" t="s">
        <v>1077</v>
      </c>
      <c r="D1023" t="s">
        <v>9606</v>
      </c>
      <c r="E1023" s="31">
        <v>45217</v>
      </c>
      <c r="F1023" s="31">
        <v>45285</v>
      </c>
      <c r="G1023" t="s">
        <v>9605</v>
      </c>
    </row>
    <row r="1024" spans="1:7" x14ac:dyDescent="0.25">
      <c r="A1024" s="154" t="s">
        <v>4801</v>
      </c>
      <c r="B1024" t="s">
        <v>4682</v>
      </c>
      <c r="C1024" t="s">
        <v>4681</v>
      </c>
      <c r="D1024" t="s">
        <v>9531</v>
      </c>
      <c r="E1024" s="31">
        <v>45205</v>
      </c>
      <c r="F1024" s="31">
        <v>45290</v>
      </c>
      <c r="G1024" t="s">
        <v>4800</v>
      </c>
    </row>
    <row r="1025" spans="1:7" x14ac:dyDescent="0.25">
      <c r="A1025" s="154" t="s">
        <v>9604</v>
      </c>
      <c r="B1025" t="s">
        <v>1045</v>
      </c>
      <c r="C1025" t="s">
        <v>1046</v>
      </c>
      <c r="D1025" t="s">
        <v>8394</v>
      </c>
      <c r="E1025" s="31">
        <v>45212</v>
      </c>
      <c r="F1025" s="31">
        <v>45275</v>
      </c>
      <c r="G1025" t="s">
        <v>9603</v>
      </c>
    </row>
    <row r="1026" spans="1:7" x14ac:dyDescent="0.25">
      <c r="A1026" s="154" t="s">
        <v>9602</v>
      </c>
      <c r="B1026" t="s">
        <v>1045</v>
      </c>
      <c r="C1026" t="s">
        <v>1046</v>
      </c>
      <c r="D1026" t="s">
        <v>8394</v>
      </c>
      <c r="E1026" s="31">
        <v>45212</v>
      </c>
      <c r="F1026" s="31">
        <v>45291</v>
      </c>
      <c r="G1026" t="s">
        <v>9601</v>
      </c>
    </row>
    <row r="1027" spans="1:7" x14ac:dyDescent="0.25">
      <c r="A1027" s="154" t="s">
        <v>9600</v>
      </c>
      <c r="B1027" t="s">
        <v>541</v>
      </c>
      <c r="C1027" t="s">
        <v>540</v>
      </c>
      <c r="D1027" t="s">
        <v>9549</v>
      </c>
      <c r="E1027" s="31">
        <v>45230</v>
      </c>
      <c r="F1027" s="31">
        <v>45341</v>
      </c>
      <c r="G1027" t="s">
        <v>9599</v>
      </c>
    </row>
    <row r="1028" spans="1:7" x14ac:dyDescent="0.25">
      <c r="A1028" s="154" t="s">
        <v>9598</v>
      </c>
      <c r="B1028" t="s">
        <v>541</v>
      </c>
      <c r="C1028" t="s">
        <v>540</v>
      </c>
      <c r="D1028" t="s">
        <v>9549</v>
      </c>
      <c r="E1028" s="31">
        <v>45230</v>
      </c>
      <c r="F1028" s="31">
        <v>45357</v>
      </c>
      <c r="G1028" t="s">
        <v>9597</v>
      </c>
    </row>
    <row r="1029" spans="1:7" x14ac:dyDescent="0.25">
      <c r="A1029" s="154" t="s">
        <v>4807</v>
      </c>
      <c r="B1029" t="s">
        <v>338</v>
      </c>
      <c r="C1029" t="s">
        <v>166</v>
      </c>
      <c r="D1029" t="s">
        <v>9537</v>
      </c>
      <c r="E1029" s="31">
        <v>45201</v>
      </c>
      <c r="F1029" s="31">
        <v>45285</v>
      </c>
      <c r="G1029" t="s">
        <v>4806</v>
      </c>
    </row>
    <row r="1030" spans="1:7" x14ac:dyDescent="0.25">
      <c r="A1030" s="154" t="s">
        <v>4528</v>
      </c>
      <c r="B1030" t="s">
        <v>4253</v>
      </c>
      <c r="C1030" t="s">
        <v>4252</v>
      </c>
      <c r="D1030" t="s">
        <v>8383</v>
      </c>
      <c r="E1030" s="31">
        <v>45176</v>
      </c>
      <c r="F1030" s="31">
        <v>45301</v>
      </c>
      <c r="G1030" t="s">
        <v>4527</v>
      </c>
    </row>
    <row r="1031" spans="1:7" x14ac:dyDescent="0.25">
      <c r="A1031" s="154" t="s">
        <v>9596</v>
      </c>
      <c r="B1031" t="s">
        <v>134</v>
      </c>
      <c r="C1031" t="s">
        <v>135</v>
      </c>
      <c r="D1031" t="s">
        <v>9595</v>
      </c>
      <c r="E1031" s="31">
        <v>45210</v>
      </c>
      <c r="F1031" s="31">
        <v>45290</v>
      </c>
      <c r="G1031" t="s">
        <v>9594</v>
      </c>
    </row>
    <row r="1032" spans="1:7" x14ac:dyDescent="0.25">
      <c r="A1032" s="154" t="s">
        <v>4755</v>
      </c>
      <c r="B1032" t="s">
        <v>895</v>
      </c>
      <c r="C1032" t="s">
        <v>747</v>
      </c>
      <c r="D1032" t="s">
        <v>9593</v>
      </c>
      <c r="E1032" s="31">
        <v>45188</v>
      </c>
      <c r="F1032" s="31">
        <v>45308</v>
      </c>
      <c r="G1032" t="s">
        <v>4754</v>
      </c>
    </row>
    <row r="1033" spans="1:7" x14ac:dyDescent="0.25">
      <c r="A1033" s="154" t="s">
        <v>9592</v>
      </c>
      <c r="B1033" t="s">
        <v>169</v>
      </c>
      <c r="C1033" t="s">
        <v>170</v>
      </c>
      <c r="D1033" t="s">
        <v>8493</v>
      </c>
      <c r="E1033" s="31">
        <v>45219</v>
      </c>
      <c r="F1033" s="31">
        <v>45342</v>
      </c>
      <c r="G1033" t="s">
        <v>9591</v>
      </c>
    </row>
    <row r="1034" spans="1:7" x14ac:dyDescent="0.25">
      <c r="A1034" s="154" t="s">
        <v>4705</v>
      </c>
      <c r="B1034" t="s">
        <v>541</v>
      </c>
      <c r="C1034" t="s">
        <v>540</v>
      </c>
      <c r="D1034" t="s">
        <v>9486</v>
      </c>
      <c r="E1034" s="31">
        <v>45146</v>
      </c>
      <c r="F1034" s="31">
        <v>45272</v>
      </c>
      <c r="G1034" t="s">
        <v>4704</v>
      </c>
    </row>
    <row r="1035" spans="1:7" x14ac:dyDescent="0.25">
      <c r="A1035" s="154" t="s">
        <v>4564</v>
      </c>
      <c r="B1035" t="s">
        <v>895</v>
      </c>
      <c r="C1035" t="s">
        <v>747</v>
      </c>
      <c r="D1035" t="s">
        <v>8394</v>
      </c>
      <c r="E1035" s="31">
        <v>45153</v>
      </c>
      <c r="F1035" s="31">
        <v>45277</v>
      </c>
      <c r="G1035" t="s">
        <v>4563</v>
      </c>
    </row>
    <row r="1036" spans="1:7" x14ac:dyDescent="0.25">
      <c r="A1036" s="154" t="s">
        <v>4638</v>
      </c>
      <c r="B1036" t="s">
        <v>895</v>
      </c>
      <c r="C1036" t="s">
        <v>747</v>
      </c>
      <c r="D1036" t="s">
        <v>9590</v>
      </c>
      <c r="E1036" s="31">
        <v>45153</v>
      </c>
      <c r="F1036" s="31">
        <v>45277</v>
      </c>
      <c r="G1036" t="s">
        <v>4637</v>
      </c>
    </row>
    <row r="1037" spans="1:7" x14ac:dyDescent="0.25">
      <c r="A1037" s="154" t="s">
        <v>9589</v>
      </c>
      <c r="B1037" t="s">
        <v>4315</v>
      </c>
      <c r="C1037" t="s">
        <v>4314</v>
      </c>
      <c r="D1037" t="s">
        <v>9588</v>
      </c>
      <c r="E1037" s="31">
        <v>45236</v>
      </c>
      <c r="F1037" s="31">
        <v>45272</v>
      </c>
      <c r="G1037" t="s">
        <v>9587</v>
      </c>
    </row>
    <row r="1038" spans="1:7" x14ac:dyDescent="0.25">
      <c r="A1038" s="154" t="s">
        <v>4873</v>
      </c>
      <c r="B1038" t="s">
        <v>193</v>
      </c>
      <c r="C1038" t="s">
        <v>194</v>
      </c>
      <c r="D1038" t="s">
        <v>9586</v>
      </c>
      <c r="E1038" s="31">
        <v>45170</v>
      </c>
      <c r="F1038" s="31">
        <v>45274</v>
      </c>
      <c r="G1038" t="s">
        <v>4872</v>
      </c>
    </row>
    <row r="1039" spans="1:7" x14ac:dyDescent="0.25">
      <c r="A1039" s="154" t="s">
        <v>4642</v>
      </c>
      <c r="B1039" t="s">
        <v>119</v>
      </c>
      <c r="C1039" t="s">
        <v>120</v>
      </c>
      <c r="D1039" t="s">
        <v>9585</v>
      </c>
      <c r="E1039" s="31">
        <v>45154</v>
      </c>
      <c r="F1039" s="31">
        <v>45265</v>
      </c>
      <c r="G1039" t="s">
        <v>4641</v>
      </c>
    </row>
    <row r="1040" spans="1:7" x14ac:dyDescent="0.25">
      <c r="A1040" s="154" t="s">
        <v>4488</v>
      </c>
      <c r="B1040" t="s">
        <v>4253</v>
      </c>
      <c r="C1040" t="s">
        <v>4252</v>
      </c>
      <c r="D1040" t="s">
        <v>9584</v>
      </c>
      <c r="E1040" s="31">
        <v>45148</v>
      </c>
      <c r="F1040" s="31">
        <v>45285</v>
      </c>
      <c r="G1040" t="s">
        <v>4487</v>
      </c>
    </row>
    <row r="1041" spans="1:7" x14ac:dyDescent="0.25">
      <c r="A1041" s="154" t="s">
        <v>9583</v>
      </c>
      <c r="B1041" t="s">
        <v>804</v>
      </c>
      <c r="C1041" t="s">
        <v>114</v>
      </c>
      <c r="D1041" t="s">
        <v>9582</v>
      </c>
      <c r="E1041" s="31">
        <v>45206</v>
      </c>
      <c r="F1041" s="31">
        <v>45287</v>
      </c>
      <c r="G1041" t="s">
        <v>9581</v>
      </c>
    </row>
    <row r="1042" spans="1:7" x14ac:dyDescent="0.25">
      <c r="A1042" s="154" t="s">
        <v>4885</v>
      </c>
      <c r="B1042" t="s">
        <v>4513</v>
      </c>
      <c r="C1042" t="s">
        <v>4512</v>
      </c>
      <c r="D1042" t="s">
        <v>9580</v>
      </c>
      <c r="E1042" s="31">
        <v>45184</v>
      </c>
      <c r="F1042" s="31">
        <v>45280</v>
      </c>
      <c r="G1042" t="s">
        <v>4884</v>
      </c>
    </row>
    <row r="1043" spans="1:7" x14ac:dyDescent="0.25">
      <c r="A1043" s="154" t="s">
        <v>4468</v>
      </c>
      <c r="B1043" t="s">
        <v>4253</v>
      </c>
      <c r="C1043" t="s">
        <v>4252</v>
      </c>
      <c r="D1043" t="s">
        <v>9579</v>
      </c>
      <c r="E1043" s="31">
        <v>45119</v>
      </c>
      <c r="F1043" s="31">
        <v>45265</v>
      </c>
      <c r="G1043" t="s">
        <v>4467</v>
      </c>
    </row>
    <row r="1044" spans="1:7" x14ac:dyDescent="0.25">
      <c r="A1044" s="154" t="s">
        <v>4348</v>
      </c>
      <c r="B1044" t="s">
        <v>4253</v>
      </c>
      <c r="C1044" t="s">
        <v>4252</v>
      </c>
      <c r="D1044" t="s">
        <v>9578</v>
      </c>
      <c r="E1044" s="31">
        <v>45138</v>
      </c>
      <c r="F1044" s="31">
        <v>45270</v>
      </c>
      <c r="G1044" t="s">
        <v>4347</v>
      </c>
    </row>
    <row r="1045" spans="1:7" x14ac:dyDescent="0.25">
      <c r="A1045" s="154" t="s">
        <v>4837</v>
      </c>
      <c r="B1045" t="s">
        <v>119</v>
      </c>
      <c r="C1045" t="s">
        <v>120</v>
      </c>
      <c r="D1045" t="s">
        <v>9577</v>
      </c>
      <c r="E1045" s="31">
        <v>45182</v>
      </c>
      <c r="F1045" s="31">
        <v>45291</v>
      </c>
      <c r="G1045" t="s">
        <v>4836</v>
      </c>
    </row>
    <row r="1046" spans="1:7" x14ac:dyDescent="0.25">
      <c r="A1046" s="154" t="s">
        <v>4667</v>
      </c>
      <c r="B1046" t="s">
        <v>168</v>
      </c>
      <c r="C1046" t="s">
        <v>268</v>
      </c>
      <c r="D1046" t="s">
        <v>9576</v>
      </c>
      <c r="E1046" s="31">
        <v>45199</v>
      </c>
      <c r="F1046" s="31">
        <v>45275</v>
      </c>
      <c r="G1046" t="s">
        <v>4666</v>
      </c>
    </row>
    <row r="1047" spans="1:7" x14ac:dyDescent="0.25">
      <c r="A1047" s="154" t="s">
        <v>4671</v>
      </c>
      <c r="B1047" t="s">
        <v>168</v>
      </c>
      <c r="C1047" t="s">
        <v>268</v>
      </c>
      <c r="D1047" t="s">
        <v>9507</v>
      </c>
      <c r="E1047" s="31">
        <v>45199</v>
      </c>
      <c r="F1047" s="31">
        <v>45288</v>
      </c>
      <c r="G1047" t="s">
        <v>4670</v>
      </c>
    </row>
    <row r="1048" spans="1:7" x14ac:dyDescent="0.25">
      <c r="A1048" s="154" t="s">
        <v>4931</v>
      </c>
      <c r="B1048" t="s">
        <v>168</v>
      </c>
      <c r="C1048" t="s">
        <v>268</v>
      </c>
      <c r="D1048" t="s">
        <v>9507</v>
      </c>
      <c r="E1048" s="31">
        <v>45199</v>
      </c>
      <c r="F1048" s="31">
        <v>45306</v>
      </c>
      <c r="G1048" t="s">
        <v>4930</v>
      </c>
    </row>
    <row r="1049" spans="1:7" x14ac:dyDescent="0.25">
      <c r="A1049" s="154" t="s">
        <v>9575</v>
      </c>
      <c r="B1049" t="s">
        <v>364</v>
      </c>
      <c r="C1049" t="s">
        <v>363</v>
      </c>
      <c r="D1049" t="s">
        <v>9502</v>
      </c>
      <c r="E1049" s="31">
        <v>45223</v>
      </c>
      <c r="F1049" s="31">
        <v>45322</v>
      </c>
      <c r="G1049" t="s">
        <v>9574</v>
      </c>
    </row>
    <row r="1050" spans="1:7" x14ac:dyDescent="0.25">
      <c r="A1050" s="154" t="s">
        <v>4586</v>
      </c>
      <c r="B1050" t="s">
        <v>125</v>
      </c>
      <c r="C1050" t="s">
        <v>126</v>
      </c>
      <c r="D1050" t="s">
        <v>9488</v>
      </c>
      <c r="E1050" s="31">
        <v>45180</v>
      </c>
      <c r="F1050" s="31">
        <v>45320</v>
      </c>
      <c r="G1050" t="s">
        <v>4585</v>
      </c>
    </row>
    <row r="1051" spans="1:7" x14ac:dyDescent="0.25">
      <c r="A1051" s="154" t="s">
        <v>4630</v>
      </c>
      <c r="B1051" t="s">
        <v>4629</v>
      </c>
      <c r="C1051" t="s">
        <v>4628</v>
      </c>
      <c r="D1051" t="s">
        <v>9573</v>
      </c>
      <c r="E1051" s="31">
        <v>45185</v>
      </c>
      <c r="F1051" s="31">
        <v>45288</v>
      </c>
      <c r="G1051" t="s">
        <v>4627</v>
      </c>
    </row>
    <row r="1052" spans="1:7" x14ac:dyDescent="0.25">
      <c r="A1052" s="154" t="s">
        <v>9572</v>
      </c>
      <c r="B1052" t="s">
        <v>577</v>
      </c>
      <c r="C1052" t="s">
        <v>576</v>
      </c>
      <c r="D1052" t="s">
        <v>9571</v>
      </c>
      <c r="E1052" s="31">
        <v>45244</v>
      </c>
      <c r="F1052" s="31">
        <v>45311</v>
      </c>
      <c r="G1052" t="s">
        <v>9570</v>
      </c>
    </row>
    <row r="1053" spans="1:7" x14ac:dyDescent="0.25">
      <c r="A1053" s="154" t="s">
        <v>4859</v>
      </c>
      <c r="B1053" t="s">
        <v>184</v>
      </c>
      <c r="C1053" t="s">
        <v>185</v>
      </c>
      <c r="D1053" t="s">
        <v>9569</v>
      </c>
      <c r="E1053" s="31">
        <v>45166</v>
      </c>
      <c r="F1053" s="31">
        <v>45271</v>
      </c>
      <c r="G1053" t="s">
        <v>4858</v>
      </c>
    </row>
    <row r="1054" spans="1:7" x14ac:dyDescent="0.25">
      <c r="A1054" s="154" t="s">
        <v>4823</v>
      </c>
      <c r="B1054" t="s">
        <v>558</v>
      </c>
      <c r="C1054" t="s">
        <v>557</v>
      </c>
      <c r="D1054" t="s">
        <v>8406</v>
      </c>
      <c r="E1054" s="31">
        <v>45199</v>
      </c>
      <c r="F1054" s="31">
        <v>45263</v>
      </c>
      <c r="G1054" t="s">
        <v>4822</v>
      </c>
    </row>
    <row r="1055" spans="1:7" x14ac:dyDescent="0.25">
      <c r="A1055" s="154" t="s">
        <v>4540</v>
      </c>
      <c r="B1055" t="s">
        <v>136</v>
      </c>
      <c r="C1055" t="s">
        <v>137</v>
      </c>
      <c r="D1055" t="s">
        <v>9482</v>
      </c>
      <c r="E1055" s="31">
        <v>45174</v>
      </c>
      <c r="F1055" s="31">
        <v>45282</v>
      </c>
      <c r="G1055" t="s">
        <v>4539</v>
      </c>
    </row>
    <row r="1056" spans="1:7" x14ac:dyDescent="0.25">
      <c r="A1056" s="154" t="s">
        <v>4544</v>
      </c>
      <c r="B1056" t="s">
        <v>136</v>
      </c>
      <c r="C1056" t="s">
        <v>137</v>
      </c>
      <c r="D1056" t="s">
        <v>9482</v>
      </c>
      <c r="E1056" s="31">
        <v>45174</v>
      </c>
      <c r="F1056" s="31">
        <v>45272</v>
      </c>
      <c r="G1056" t="s">
        <v>4543</v>
      </c>
    </row>
    <row r="1057" spans="1:7" x14ac:dyDescent="0.25">
      <c r="A1057" s="154" t="s">
        <v>4582</v>
      </c>
      <c r="B1057" t="s">
        <v>341</v>
      </c>
      <c r="C1057" t="s">
        <v>340</v>
      </c>
      <c r="D1057" t="s">
        <v>8694</v>
      </c>
      <c r="E1057" s="31">
        <v>45164</v>
      </c>
      <c r="F1057" s="31">
        <v>45270</v>
      </c>
      <c r="G1057" t="s">
        <v>4581</v>
      </c>
    </row>
    <row r="1058" spans="1:7" x14ac:dyDescent="0.25">
      <c r="A1058" s="154" t="s">
        <v>4749</v>
      </c>
      <c r="B1058" t="s">
        <v>541</v>
      </c>
      <c r="C1058" t="s">
        <v>540</v>
      </c>
      <c r="D1058" t="s">
        <v>9486</v>
      </c>
      <c r="E1058" s="31">
        <v>45146</v>
      </c>
      <c r="F1058" s="31">
        <v>45262</v>
      </c>
      <c r="G1058" t="s">
        <v>4748</v>
      </c>
    </row>
    <row r="1059" spans="1:7" x14ac:dyDescent="0.25">
      <c r="A1059" s="154" t="s">
        <v>4765</v>
      </c>
      <c r="B1059" t="s">
        <v>1045</v>
      </c>
      <c r="C1059" t="s">
        <v>1046</v>
      </c>
      <c r="D1059" t="s">
        <v>8493</v>
      </c>
      <c r="E1059" s="31">
        <v>45205</v>
      </c>
      <c r="F1059" s="31">
        <v>45280</v>
      </c>
      <c r="G1059" t="s">
        <v>4764</v>
      </c>
    </row>
    <row r="1060" spans="1:7" x14ac:dyDescent="0.25">
      <c r="A1060" s="154" t="s">
        <v>4751</v>
      </c>
      <c r="B1060" t="s">
        <v>240</v>
      </c>
      <c r="C1060" t="s">
        <v>179</v>
      </c>
      <c r="D1060" t="s">
        <v>9568</v>
      </c>
      <c r="E1060" s="31">
        <v>45199</v>
      </c>
      <c r="F1060" s="31">
        <v>45285</v>
      </c>
      <c r="G1060" t="s">
        <v>4750</v>
      </c>
    </row>
    <row r="1061" spans="1:7" x14ac:dyDescent="0.25">
      <c r="A1061" s="154" t="s">
        <v>9567</v>
      </c>
      <c r="B1061" t="s">
        <v>4253</v>
      </c>
      <c r="C1061" t="s">
        <v>4252</v>
      </c>
      <c r="D1061" t="s">
        <v>9524</v>
      </c>
      <c r="E1061" s="31">
        <v>45223</v>
      </c>
      <c r="F1061" s="31">
        <v>45285</v>
      </c>
      <c r="G1061" t="s">
        <v>9566</v>
      </c>
    </row>
    <row r="1062" spans="1:7" x14ac:dyDescent="0.25">
      <c r="A1062" s="154" t="s">
        <v>9565</v>
      </c>
      <c r="B1062" t="s">
        <v>4253</v>
      </c>
      <c r="C1062" t="s">
        <v>4252</v>
      </c>
      <c r="D1062" t="s">
        <v>9524</v>
      </c>
      <c r="E1062" s="31">
        <v>45223</v>
      </c>
      <c r="F1062" s="31">
        <v>45316</v>
      </c>
      <c r="G1062" t="s">
        <v>9564</v>
      </c>
    </row>
    <row r="1063" spans="1:7" x14ac:dyDescent="0.25">
      <c r="A1063" s="154" t="s">
        <v>4915</v>
      </c>
      <c r="B1063" t="s">
        <v>130</v>
      </c>
      <c r="C1063" t="s">
        <v>131</v>
      </c>
      <c r="D1063" t="s">
        <v>9563</v>
      </c>
      <c r="E1063" s="31">
        <v>45169</v>
      </c>
      <c r="F1063" s="31">
        <v>45291</v>
      </c>
      <c r="G1063" t="s">
        <v>4914</v>
      </c>
    </row>
    <row r="1064" spans="1:7" x14ac:dyDescent="0.25">
      <c r="A1064" s="154" t="s">
        <v>9562</v>
      </c>
      <c r="B1064" t="s">
        <v>9561</v>
      </c>
      <c r="C1064" t="s">
        <v>9560</v>
      </c>
      <c r="D1064" t="s">
        <v>8396</v>
      </c>
      <c r="E1064" s="31">
        <v>45218</v>
      </c>
      <c r="F1064" s="31">
        <v>45285</v>
      </c>
      <c r="G1064" t="s">
        <v>9559</v>
      </c>
    </row>
    <row r="1065" spans="1:7" x14ac:dyDescent="0.25">
      <c r="A1065" s="154" t="s">
        <v>8290</v>
      </c>
      <c r="B1065" t="s">
        <v>8289</v>
      </c>
      <c r="D1065" t="s">
        <v>8288</v>
      </c>
      <c r="E1065" t="s">
        <v>8287</v>
      </c>
      <c r="F1065" t="s">
        <v>8286</v>
      </c>
      <c r="G1065" t="s">
        <v>8285</v>
      </c>
    </row>
    <row r="1066" spans="1:7" x14ac:dyDescent="0.25">
      <c r="A1066" s="154" t="s">
        <v>8284</v>
      </c>
      <c r="B1066">
        <v>20</v>
      </c>
      <c r="D1066" t="s">
        <v>58</v>
      </c>
      <c r="E1066" t="s">
        <v>8283</v>
      </c>
      <c r="G1066" t="s">
        <v>9558</v>
      </c>
    </row>
    <row r="1068" spans="1:7" x14ac:dyDescent="0.25">
      <c r="A1068" s="154" t="s">
        <v>2940</v>
      </c>
      <c r="B1068" t="s">
        <v>94</v>
      </c>
      <c r="C1068" t="s">
        <v>95</v>
      </c>
      <c r="D1068" t="s">
        <v>597</v>
      </c>
      <c r="E1068" t="s">
        <v>6</v>
      </c>
      <c r="F1068" t="s">
        <v>2939</v>
      </c>
      <c r="G1068" t="s">
        <v>2938</v>
      </c>
    </row>
    <row r="1069" spans="1:7" x14ac:dyDescent="0.25">
      <c r="A1069" s="154" t="s">
        <v>8368</v>
      </c>
      <c r="B1069" t="s">
        <v>8368</v>
      </c>
      <c r="C1069" t="s">
        <v>8370</v>
      </c>
      <c r="D1069" t="s">
        <v>8369</v>
      </c>
      <c r="E1069" t="s">
        <v>8368</v>
      </c>
      <c r="F1069" t="s">
        <v>8367</v>
      </c>
      <c r="G1069" t="s">
        <v>8366</v>
      </c>
    </row>
    <row r="1070" spans="1:7" x14ac:dyDescent="0.25">
      <c r="A1070" s="154" t="s">
        <v>9557</v>
      </c>
      <c r="B1070" t="s">
        <v>430</v>
      </c>
      <c r="C1070" t="s">
        <v>429</v>
      </c>
      <c r="D1070" t="s">
        <v>9556</v>
      </c>
      <c r="E1070" s="31">
        <v>45223</v>
      </c>
      <c r="F1070" s="31">
        <v>45282</v>
      </c>
      <c r="G1070" t="s">
        <v>9555</v>
      </c>
    </row>
    <row r="1071" spans="1:7" x14ac:dyDescent="0.25">
      <c r="A1071" s="154" t="s">
        <v>4673</v>
      </c>
      <c r="B1071" t="s">
        <v>169</v>
      </c>
      <c r="C1071" t="s">
        <v>170</v>
      </c>
      <c r="D1071" t="s">
        <v>8509</v>
      </c>
      <c r="E1071" s="31">
        <v>45199</v>
      </c>
      <c r="F1071" s="31">
        <v>45282</v>
      </c>
      <c r="G1071" t="s">
        <v>4672</v>
      </c>
    </row>
    <row r="1072" spans="1:7" x14ac:dyDescent="0.25">
      <c r="A1072" s="154" t="s">
        <v>4588</v>
      </c>
      <c r="B1072" t="s">
        <v>125</v>
      </c>
      <c r="C1072" t="s">
        <v>126</v>
      </c>
      <c r="D1072" t="s">
        <v>9488</v>
      </c>
      <c r="E1072" s="31">
        <v>45180</v>
      </c>
      <c r="F1072" s="31">
        <v>45322</v>
      </c>
      <c r="G1072" t="s">
        <v>4587</v>
      </c>
    </row>
    <row r="1073" spans="1:7" x14ac:dyDescent="0.25">
      <c r="A1073" s="154" t="s">
        <v>4594</v>
      </c>
      <c r="B1073" t="s">
        <v>125</v>
      </c>
      <c r="C1073" t="s">
        <v>126</v>
      </c>
      <c r="D1073" t="s">
        <v>9488</v>
      </c>
      <c r="E1073" s="31">
        <v>45180</v>
      </c>
      <c r="F1073" s="31">
        <v>45322</v>
      </c>
      <c r="G1073" t="s">
        <v>4593</v>
      </c>
    </row>
    <row r="1074" spans="1:7" x14ac:dyDescent="0.25">
      <c r="A1074" s="154" t="s">
        <v>4596</v>
      </c>
      <c r="B1074" t="s">
        <v>125</v>
      </c>
      <c r="C1074" t="s">
        <v>126</v>
      </c>
      <c r="D1074" t="s">
        <v>9488</v>
      </c>
      <c r="E1074" s="31">
        <v>45180</v>
      </c>
      <c r="F1074" s="31">
        <v>45329</v>
      </c>
      <c r="G1074" t="s">
        <v>4595</v>
      </c>
    </row>
    <row r="1075" spans="1:7" x14ac:dyDescent="0.25">
      <c r="A1075" s="154" t="s">
        <v>4598</v>
      </c>
      <c r="B1075" t="s">
        <v>125</v>
      </c>
      <c r="C1075" t="s">
        <v>126</v>
      </c>
      <c r="D1075" t="s">
        <v>9554</v>
      </c>
      <c r="E1075" s="31">
        <v>45180</v>
      </c>
      <c r="F1075" s="31">
        <v>45331</v>
      </c>
      <c r="G1075" t="s">
        <v>4597</v>
      </c>
    </row>
    <row r="1076" spans="1:7" x14ac:dyDescent="0.25">
      <c r="A1076" s="154" t="s">
        <v>4919</v>
      </c>
      <c r="B1076" t="s">
        <v>136</v>
      </c>
      <c r="C1076" t="s">
        <v>137</v>
      </c>
      <c r="D1076" t="s">
        <v>9482</v>
      </c>
      <c r="E1076" s="31">
        <v>45174</v>
      </c>
      <c r="F1076" s="31">
        <v>45266</v>
      </c>
      <c r="G1076" t="s">
        <v>4918</v>
      </c>
    </row>
    <row r="1077" spans="1:7" x14ac:dyDescent="0.25">
      <c r="A1077" s="154" t="s">
        <v>4903</v>
      </c>
      <c r="B1077" t="s">
        <v>164</v>
      </c>
      <c r="C1077" t="s">
        <v>165</v>
      </c>
      <c r="D1077" t="s">
        <v>9547</v>
      </c>
      <c r="E1077" s="31">
        <v>45162</v>
      </c>
      <c r="F1077" s="31">
        <v>45291</v>
      </c>
      <c r="G1077" t="s">
        <v>4902</v>
      </c>
    </row>
    <row r="1078" spans="1:7" x14ac:dyDescent="0.25">
      <c r="A1078" s="154" t="s">
        <v>4899</v>
      </c>
      <c r="B1078" t="s">
        <v>164</v>
      </c>
      <c r="C1078" t="s">
        <v>165</v>
      </c>
      <c r="D1078" t="s">
        <v>9547</v>
      </c>
      <c r="E1078" s="31">
        <v>45162</v>
      </c>
      <c r="F1078" s="31">
        <v>45283</v>
      </c>
      <c r="G1078" t="s">
        <v>4898</v>
      </c>
    </row>
    <row r="1079" spans="1:7" x14ac:dyDescent="0.25">
      <c r="A1079" s="154" t="s">
        <v>4232</v>
      </c>
      <c r="B1079" t="s">
        <v>541</v>
      </c>
      <c r="C1079" t="s">
        <v>540</v>
      </c>
      <c r="D1079" t="s">
        <v>9553</v>
      </c>
      <c r="E1079" s="31">
        <v>45182</v>
      </c>
      <c r="F1079" s="31">
        <v>45339</v>
      </c>
      <c r="G1079" t="s">
        <v>4231</v>
      </c>
    </row>
    <row r="1080" spans="1:7" x14ac:dyDescent="0.25">
      <c r="A1080" s="154" t="s">
        <v>9552</v>
      </c>
      <c r="B1080" t="s">
        <v>117</v>
      </c>
      <c r="C1080" t="s">
        <v>118</v>
      </c>
      <c r="D1080" t="s">
        <v>8392</v>
      </c>
      <c r="E1080" s="31">
        <v>45230</v>
      </c>
      <c r="F1080" s="31">
        <v>45301</v>
      </c>
      <c r="G1080" t="s">
        <v>9551</v>
      </c>
    </row>
    <row r="1081" spans="1:7" x14ac:dyDescent="0.25">
      <c r="A1081" s="154" t="s">
        <v>9550</v>
      </c>
      <c r="B1081" t="s">
        <v>541</v>
      </c>
      <c r="C1081" t="s">
        <v>540</v>
      </c>
      <c r="D1081" t="s">
        <v>9549</v>
      </c>
      <c r="E1081" s="31">
        <v>45230</v>
      </c>
      <c r="F1081" s="31">
        <v>45354</v>
      </c>
      <c r="G1081" t="s">
        <v>9548</v>
      </c>
    </row>
    <row r="1082" spans="1:7" x14ac:dyDescent="0.25">
      <c r="A1082" s="154" t="s">
        <v>4895</v>
      </c>
      <c r="B1082" t="s">
        <v>164</v>
      </c>
      <c r="C1082" t="s">
        <v>165</v>
      </c>
      <c r="D1082" t="s">
        <v>9547</v>
      </c>
      <c r="E1082" s="31">
        <v>45162</v>
      </c>
      <c r="F1082" s="31">
        <v>45277</v>
      </c>
      <c r="G1082" t="s">
        <v>4894</v>
      </c>
    </row>
    <row r="1083" spans="1:7" x14ac:dyDescent="0.25">
      <c r="A1083" s="154" t="s">
        <v>4236</v>
      </c>
      <c r="B1083" t="s">
        <v>541</v>
      </c>
      <c r="C1083" t="s">
        <v>540</v>
      </c>
      <c r="D1083" t="s">
        <v>8342</v>
      </c>
      <c r="E1083" s="31">
        <v>45182</v>
      </c>
      <c r="F1083" s="31">
        <v>45335</v>
      </c>
      <c r="G1083" t="s">
        <v>4235</v>
      </c>
    </row>
    <row r="1084" spans="1:7" x14ac:dyDescent="0.25">
      <c r="A1084" s="154" t="s">
        <v>4350</v>
      </c>
      <c r="B1084" t="s">
        <v>169</v>
      </c>
      <c r="C1084" t="s">
        <v>170</v>
      </c>
      <c r="D1084" t="s">
        <v>9478</v>
      </c>
      <c r="E1084" s="31">
        <v>45149</v>
      </c>
      <c r="F1084" s="31">
        <v>45262</v>
      </c>
      <c r="G1084" t="s">
        <v>4349</v>
      </c>
    </row>
    <row r="1085" spans="1:7" x14ac:dyDescent="0.25">
      <c r="A1085" s="154" t="s">
        <v>4472</v>
      </c>
      <c r="B1085" t="s">
        <v>541</v>
      </c>
      <c r="C1085" t="s">
        <v>540</v>
      </c>
      <c r="D1085" t="s">
        <v>8342</v>
      </c>
      <c r="E1085" s="31">
        <v>45182</v>
      </c>
      <c r="F1085" s="31">
        <v>45332</v>
      </c>
      <c r="G1085" t="s">
        <v>4471</v>
      </c>
    </row>
    <row r="1086" spans="1:7" x14ac:dyDescent="0.25">
      <c r="A1086" s="154" t="s">
        <v>4911</v>
      </c>
      <c r="B1086" t="s">
        <v>4253</v>
      </c>
      <c r="C1086" t="s">
        <v>4252</v>
      </c>
      <c r="D1086" t="s">
        <v>9546</v>
      </c>
      <c r="E1086" s="31">
        <v>45169</v>
      </c>
      <c r="F1086" s="31">
        <v>45316</v>
      </c>
      <c r="G1086" t="s">
        <v>4910</v>
      </c>
    </row>
    <row r="1087" spans="1:7" x14ac:dyDescent="0.25">
      <c r="A1087" s="154" t="s">
        <v>4907</v>
      </c>
      <c r="B1087" t="s">
        <v>169</v>
      </c>
      <c r="C1087" t="s">
        <v>170</v>
      </c>
      <c r="D1087" t="s">
        <v>8509</v>
      </c>
      <c r="E1087" s="31">
        <v>45199</v>
      </c>
      <c r="F1087" s="31">
        <v>45288</v>
      </c>
      <c r="G1087" t="s">
        <v>4906</v>
      </c>
    </row>
    <row r="1088" spans="1:7" x14ac:dyDescent="0.25">
      <c r="A1088" s="154" t="s">
        <v>4897</v>
      </c>
      <c r="B1088" t="s">
        <v>184</v>
      </c>
      <c r="C1088" t="s">
        <v>185</v>
      </c>
      <c r="D1088" t="s">
        <v>9545</v>
      </c>
      <c r="E1088" s="31">
        <v>45199</v>
      </c>
      <c r="F1088" s="31">
        <v>45327</v>
      </c>
      <c r="G1088" t="s">
        <v>4896</v>
      </c>
    </row>
    <row r="1089" spans="1:7" x14ac:dyDescent="0.25">
      <c r="A1089" s="154" t="s">
        <v>9544</v>
      </c>
      <c r="B1089" t="s">
        <v>169</v>
      </c>
      <c r="C1089" t="s">
        <v>170</v>
      </c>
      <c r="D1089" t="s">
        <v>8493</v>
      </c>
      <c r="E1089" s="31">
        <v>45219</v>
      </c>
      <c r="F1089" s="31">
        <v>45327</v>
      </c>
      <c r="G1089" t="s">
        <v>9543</v>
      </c>
    </row>
    <row r="1090" spans="1:7" x14ac:dyDescent="0.25">
      <c r="A1090" s="154" t="s">
        <v>9542</v>
      </c>
      <c r="B1090" t="s">
        <v>119</v>
      </c>
      <c r="C1090" t="s">
        <v>120</v>
      </c>
      <c r="D1090" t="s">
        <v>9512</v>
      </c>
      <c r="E1090" s="31">
        <v>45222</v>
      </c>
      <c r="F1090" s="31">
        <v>45351</v>
      </c>
      <c r="G1090" t="s">
        <v>9541</v>
      </c>
    </row>
    <row r="1091" spans="1:7" x14ac:dyDescent="0.25">
      <c r="A1091" s="154" t="s">
        <v>9540</v>
      </c>
      <c r="B1091" t="s">
        <v>616</v>
      </c>
      <c r="C1091" t="s">
        <v>150</v>
      </c>
      <c r="D1091" t="s">
        <v>9539</v>
      </c>
      <c r="E1091" s="31">
        <v>45244</v>
      </c>
      <c r="F1091" s="31">
        <v>45350</v>
      </c>
      <c r="G1091" t="s">
        <v>9538</v>
      </c>
    </row>
    <row r="1092" spans="1:7" x14ac:dyDescent="0.25">
      <c r="A1092" s="154" t="s">
        <v>4620</v>
      </c>
      <c r="B1092" t="s">
        <v>338</v>
      </c>
      <c r="C1092" t="s">
        <v>166</v>
      </c>
      <c r="D1092" t="s">
        <v>9537</v>
      </c>
      <c r="E1092" s="31">
        <v>45201</v>
      </c>
      <c r="F1092" s="31">
        <v>45275</v>
      </c>
      <c r="G1092" t="s">
        <v>4619</v>
      </c>
    </row>
    <row r="1093" spans="1:7" x14ac:dyDescent="0.25">
      <c r="A1093" s="154" t="s">
        <v>9536</v>
      </c>
      <c r="B1093" t="s">
        <v>9535</v>
      </c>
      <c r="C1093" t="s">
        <v>120</v>
      </c>
      <c r="D1093" t="s">
        <v>9512</v>
      </c>
      <c r="E1093" s="31">
        <v>45222</v>
      </c>
      <c r="F1093" s="31">
        <v>45371</v>
      </c>
      <c r="G1093" t="s">
        <v>9534</v>
      </c>
    </row>
    <row r="1094" spans="1:7" x14ac:dyDescent="0.25">
      <c r="A1094" s="154" t="s">
        <v>9533</v>
      </c>
      <c r="B1094" t="s">
        <v>558</v>
      </c>
      <c r="C1094" t="s">
        <v>557</v>
      </c>
      <c r="D1094" t="s">
        <v>8375</v>
      </c>
      <c r="E1094" s="31">
        <v>45219</v>
      </c>
      <c r="F1094" s="31">
        <v>45342</v>
      </c>
      <c r="G1094" t="s">
        <v>9532</v>
      </c>
    </row>
    <row r="1095" spans="1:7" x14ac:dyDescent="0.25">
      <c r="A1095" s="154" t="s">
        <v>4805</v>
      </c>
      <c r="B1095" t="s">
        <v>4682</v>
      </c>
      <c r="C1095" t="s">
        <v>4681</v>
      </c>
      <c r="D1095" t="s">
        <v>9531</v>
      </c>
      <c r="E1095" s="31">
        <v>45205</v>
      </c>
      <c r="F1095" s="31">
        <v>45321</v>
      </c>
      <c r="G1095" t="s">
        <v>4804</v>
      </c>
    </row>
    <row r="1096" spans="1:7" x14ac:dyDescent="0.25">
      <c r="A1096" s="154" t="s">
        <v>9530</v>
      </c>
      <c r="B1096" t="s">
        <v>117</v>
      </c>
      <c r="C1096" t="s">
        <v>118</v>
      </c>
      <c r="D1096" t="s">
        <v>8392</v>
      </c>
      <c r="E1096" s="31">
        <v>45230</v>
      </c>
      <c r="F1096" s="31">
        <v>45337</v>
      </c>
      <c r="G1096" t="s">
        <v>9529</v>
      </c>
    </row>
    <row r="1097" spans="1:7" x14ac:dyDescent="0.25">
      <c r="A1097" s="154" t="s">
        <v>4552</v>
      </c>
      <c r="B1097" t="s">
        <v>4253</v>
      </c>
      <c r="C1097" t="s">
        <v>4252</v>
      </c>
      <c r="D1097" t="s">
        <v>8383</v>
      </c>
      <c r="E1097" s="31">
        <v>45169</v>
      </c>
      <c r="F1097" s="31">
        <v>45296</v>
      </c>
      <c r="G1097" t="s">
        <v>4551</v>
      </c>
    </row>
    <row r="1098" spans="1:7" x14ac:dyDescent="0.25">
      <c r="A1098" s="154" t="s">
        <v>9528</v>
      </c>
      <c r="B1098" t="s">
        <v>4253</v>
      </c>
      <c r="C1098" t="s">
        <v>4252</v>
      </c>
      <c r="D1098" t="s">
        <v>9524</v>
      </c>
      <c r="E1098" s="31">
        <v>45223</v>
      </c>
      <c r="F1098" s="31">
        <v>45306</v>
      </c>
      <c r="G1098" t="s">
        <v>9527</v>
      </c>
    </row>
    <row r="1099" spans="1:7" x14ac:dyDescent="0.25">
      <c r="A1099" s="154" t="s">
        <v>4284</v>
      </c>
      <c r="B1099" t="s">
        <v>130</v>
      </c>
      <c r="C1099" t="s">
        <v>131</v>
      </c>
      <c r="D1099" t="s">
        <v>8509</v>
      </c>
      <c r="E1099" s="31">
        <v>45169</v>
      </c>
      <c r="F1099" s="31">
        <v>45275</v>
      </c>
      <c r="G1099" t="s">
        <v>4283</v>
      </c>
    </row>
    <row r="1100" spans="1:7" x14ac:dyDescent="0.25">
      <c r="A1100" s="154" t="s">
        <v>4747</v>
      </c>
      <c r="B1100" t="s">
        <v>899</v>
      </c>
      <c r="C1100" t="s">
        <v>898</v>
      </c>
      <c r="D1100" t="s">
        <v>9526</v>
      </c>
      <c r="E1100" s="31">
        <v>45199</v>
      </c>
      <c r="F1100" s="31">
        <v>45275</v>
      </c>
      <c r="G1100" t="s">
        <v>4746</v>
      </c>
    </row>
    <row r="1101" spans="1:7" x14ac:dyDescent="0.25">
      <c r="A1101" s="154" t="s">
        <v>9525</v>
      </c>
      <c r="B1101" t="s">
        <v>4253</v>
      </c>
      <c r="C1101" t="s">
        <v>4252</v>
      </c>
      <c r="D1101" t="s">
        <v>9524</v>
      </c>
      <c r="E1101" s="31">
        <v>45223</v>
      </c>
      <c r="F1101" s="31">
        <v>45356</v>
      </c>
      <c r="G1101" t="s">
        <v>9523</v>
      </c>
    </row>
    <row r="1102" spans="1:7" x14ac:dyDescent="0.25">
      <c r="A1102" s="154" t="s">
        <v>9522</v>
      </c>
      <c r="B1102" t="s">
        <v>168</v>
      </c>
      <c r="C1102" t="s">
        <v>268</v>
      </c>
      <c r="D1102" t="s">
        <v>9518</v>
      </c>
      <c r="E1102" s="31">
        <v>45223</v>
      </c>
      <c r="F1102" s="31">
        <v>45288</v>
      </c>
      <c r="G1102" t="s">
        <v>9521</v>
      </c>
    </row>
    <row r="1103" spans="1:7" x14ac:dyDescent="0.25">
      <c r="A1103" s="154" t="s">
        <v>4779</v>
      </c>
      <c r="B1103" t="s">
        <v>119</v>
      </c>
      <c r="C1103" t="s">
        <v>120</v>
      </c>
      <c r="D1103" t="s">
        <v>8396</v>
      </c>
      <c r="E1103" s="31">
        <v>45182</v>
      </c>
      <c r="F1103" s="31">
        <v>45280</v>
      </c>
      <c r="G1103" t="s">
        <v>4778</v>
      </c>
    </row>
    <row r="1104" spans="1:7" x14ac:dyDescent="0.25">
      <c r="A1104" s="154" t="s">
        <v>4855</v>
      </c>
      <c r="B1104" t="s">
        <v>184</v>
      </c>
      <c r="C1104" t="s">
        <v>185</v>
      </c>
      <c r="D1104" t="s">
        <v>8394</v>
      </c>
      <c r="E1104" s="31">
        <v>45166</v>
      </c>
      <c r="F1104" s="31">
        <v>45264</v>
      </c>
      <c r="G1104" t="s">
        <v>4854</v>
      </c>
    </row>
    <row r="1105" spans="1:7" x14ac:dyDescent="0.25">
      <c r="A1105" s="154" t="s">
        <v>4366</v>
      </c>
      <c r="B1105" t="s">
        <v>541</v>
      </c>
      <c r="C1105" t="s">
        <v>540</v>
      </c>
      <c r="D1105" t="s">
        <v>9486</v>
      </c>
      <c r="E1105" s="31">
        <v>45146</v>
      </c>
      <c r="F1105" s="31">
        <v>45264</v>
      </c>
      <c r="G1105" t="s">
        <v>4365</v>
      </c>
    </row>
    <row r="1106" spans="1:7" x14ac:dyDescent="0.25">
      <c r="A1106" s="154" t="s">
        <v>4504</v>
      </c>
      <c r="B1106" t="s">
        <v>1154</v>
      </c>
      <c r="C1106" t="s">
        <v>1155</v>
      </c>
      <c r="D1106" t="s">
        <v>9520</v>
      </c>
      <c r="E1106" s="31">
        <v>45171</v>
      </c>
      <c r="F1106" s="31">
        <v>45275</v>
      </c>
      <c r="G1106" t="s">
        <v>4503</v>
      </c>
    </row>
    <row r="1107" spans="1:7" x14ac:dyDescent="0.25">
      <c r="A1107" s="154" t="s">
        <v>4506</v>
      </c>
      <c r="B1107" t="s">
        <v>541</v>
      </c>
      <c r="C1107" t="s">
        <v>540</v>
      </c>
      <c r="D1107" t="s">
        <v>9486</v>
      </c>
      <c r="E1107" s="31">
        <v>45160</v>
      </c>
      <c r="F1107" s="31">
        <v>45297</v>
      </c>
      <c r="G1107" t="s">
        <v>4505</v>
      </c>
    </row>
    <row r="1108" spans="1:7" x14ac:dyDescent="0.25">
      <c r="A1108" s="154" t="s">
        <v>9519</v>
      </c>
      <c r="B1108" t="s">
        <v>168</v>
      </c>
      <c r="C1108" t="s">
        <v>268</v>
      </c>
      <c r="D1108" t="s">
        <v>9518</v>
      </c>
      <c r="E1108" s="31">
        <v>45223</v>
      </c>
      <c r="F1108" s="31">
        <v>45342</v>
      </c>
      <c r="G1108" t="s">
        <v>9517</v>
      </c>
    </row>
    <row r="1109" spans="1:7" x14ac:dyDescent="0.25">
      <c r="A1109" s="154" t="s">
        <v>4296</v>
      </c>
      <c r="B1109" t="s">
        <v>541</v>
      </c>
      <c r="C1109" t="s">
        <v>540</v>
      </c>
      <c r="D1109" t="s">
        <v>8342</v>
      </c>
      <c r="E1109" s="31">
        <v>45182</v>
      </c>
      <c r="F1109" s="31">
        <v>45329</v>
      </c>
      <c r="G1109" t="s">
        <v>4295</v>
      </c>
    </row>
    <row r="1110" spans="1:7" x14ac:dyDescent="0.25">
      <c r="A1110" s="154" t="s">
        <v>4294</v>
      </c>
      <c r="B1110" t="s">
        <v>541</v>
      </c>
      <c r="C1110" t="s">
        <v>540</v>
      </c>
      <c r="D1110" t="s">
        <v>8342</v>
      </c>
      <c r="E1110" s="31">
        <v>45182</v>
      </c>
      <c r="F1110" s="31">
        <v>45326</v>
      </c>
      <c r="G1110" t="s">
        <v>4293</v>
      </c>
    </row>
    <row r="1111" spans="1:7" x14ac:dyDescent="0.25">
      <c r="A1111" s="154" t="s">
        <v>4753</v>
      </c>
      <c r="B1111" t="s">
        <v>4253</v>
      </c>
      <c r="C1111" t="s">
        <v>4252</v>
      </c>
      <c r="D1111" t="s">
        <v>9516</v>
      </c>
      <c r="E1111" s="31">
        <v>45182</v>
      </c>
      <c r="F1111" s="31">
        <v>45311</v>
      </c>
      <c r="G1111" t="s">
        <v>4752</v>
      </c>
    </row>
    <row r="1112" spans="1:7" x14ac:dyDescent="0.25">
      <c r="A1112" s="154" t="s">
        <v>4584</v>
      </c>
      <c r="B1112" t="s">
        <v>4253</v>
      </c>
      <c r="C1112" t="s">
        <v>4252</v>
      </c>
      <c r="D1112" t="s">
        <v>9515</v>
      </c>
      <c r="E1112" s="31">
        <v>45182</v>
      </c>
      <c r="F1112" s="31">
        <v>45316</v>
      </c>
      <c r="G1112" t="s">
        <v>4583</v>
      </c>
    </row>
    <row r="1113" spans="1:7" x14ac:dyDescent="0.25">
      <c r="A1113" s="154" t="s">
        <v>4292</v>
      </c>
      <c r="B1113" t="s">
        <v>541</v>
      </c>
      <c r="C1113" t="s">
        <v>540</v>
      </c>
      <c r="D1113" t="s">
        <v>8342</v>
      </c>
      <c r="E1113" s="31">
        <v>45182</v>
      </c>
      <c r="F1113" s="31">
        <v>45323</v>
      </c>
      <c r="G1113" t="s">
        <v>4291</v>
      </c>
    </row>
    <row r="1114" spans="1:7" x14ac:dyDescent="0.25">
      <c r="A1114" s="154" t="s">
        <v>4290</v>
      </c>
      <c r="B1114" t="s">
        <v>541</v>
      </c>
      <c r="C1114" t="s">
        <v>540</v>
      </c>
      <c r="D1114" t="s">
        <v>8342</v>
      </c>
      <c r="E1114" s="31">
        <v>45182</v>
      </c>
      <c r="F1114" s="31">
        <v>45320</v>
      </c>
      <c r="G1114" t="s">
        <v>4289</v>
      </c>
    </row>
    <row r="1115" spans="1:7" x14ac:dyDescent="0.25">
      <c r="A1115" s="154" t="s">
        <v>4288</v>
      </c>
      <c r="B1115" t="s">
        <v>541</v>
      </c>
      <c r="C1115" t="s">
        <v>540</v>
      </c>
      <c r="D1115" t="s">
        <v>8342</v>
      </c>
      <c r="E1115" s="31">
        <v>45182</v>
      </c>
      <c r="F1115" s="31">
        <v>45317</v>
      </c>
      <c r="G1115" t="s">
        <v>4287</v>
      </c>
    </row>
    <row r="1116" spans="1:7" x14ac:dyDescent="0.25">
      <c r="A1116" s="154" t="s">
        <v>4679</v>
      </c>
      <c r="B1116" t="s">
        <v>364</v>
      </c>
      <c r="C1116" t="s">
        <v>363</v>
      </c>
      <c r="D1116" t="s">
        <v>9514</v>
      </c>
      <c r="E1116" s="31">
        <v>45199</v>
      </c>
      <c r="F1116" s="31">
        <v>45291</v>
      </c>
      <c r="G1116" t="s">
        <v>4678</v>
      </c>
    </row>
    <row r="1117" spans="1:7" x14ac:dyDescent="0.25">
      <c r="A1117" s="154" t="s">
        <v>9513</v>
      </c>
      <c r="B1117" t="s">
        <v>119</v>
      </c>
      <c r="C1117" t="s">
        <v>120</v>
      </c>
      <c r="D1117" t="s">
        <v>9512</v>
      </c>
      <c r="E1117" s="31">
        <v>45222</v>
      </c>
      <c r="F1117" s="31">
        <v>45366</v>
      </c>
      <c r="G1117" t="s">
        <v>9511</v>
      </c>
    </row>
    <row r="1118" spans="1:7" x14ac:dyDescent="0.25">
      <c r="A1118" s="154" t="s">
        <v>9510</v>
      </c>
      <c r="B1118" t="s">
        <v>193</v>
      </c>
      <c r="C1118" t="s">
        <v>194</v>
      </c>
      <c r="D1118" t="s">
        <v>9509</v>
      </c>
      <c r="E1118" s="31">
        <v>45218</v>
      </c>
      <c r="F1118" s="31">
        <v>45349</v>
      </c>
      <c r="G1118" t="s">
        <v>9508</v>
      </c>
    </row>
    <row r="1119" spans="1:7" x14ac:dyDescent="0.25">
      <c r="A1119" s="154" t="s">
        <v>4524</v>
      </c>
      <c r="B1119" t="s">
        <v>125</v>
      </c>
      <c r="C1119" t="s">
        <v>126</v>
      </c>
      <c r="D1119" t="s">
        <v>9488</v>
      </c>
      <c r="E1119" s="31">
        <v>45180</v>
      </c>
      <c r="F1119" s="31">
        <v>45315</v>
      </c>
      <c r="G1119" t="s">
        <v>4523</v>
      </c>
    </row>
    <row r="1120" spans="1:7" x14ac:dyDescent="0.25">
      <c r="A1120" s="154" t="s">
        <v>4480</v>
      </c>
      <c r="B1120" t="s">
        <v>541</v>
      </c>
      <c r="C1120" t="s">
        <v>540</v>
      </c>
      <c r="D1120" t="s">
        <v>8342</v>
      </c>
      <c r="E1120" s="31">
        <v>45182</v>
      </c>
      <c r="F1120" s="31">
        <v>45313</v>
      </c>
      <c r="G1120" t="s">
        <v>4479</v>
      </c>
    </row>
    <row r="1121" spans="1:7" x14ac:dyDescent="0.25">
      <c r="A1121" s="154" t="s">
        <v>8290</v>
      </c>
      <c r="B1121" t="s">
        <v>8289</v>
      </c>
      <c r="D1121" t="s">
        <v>8288</v>
      </c>
      <c r="E1121" t="s">
        <v>8287</v>
      </c>
      <c r="F1121" t="s">
        <v>8286</v>
      </c>
      <c r="G1121" t="s">
        <v>8285</v>
      </c>
    </row>
    <row r="1122" spans="1:7" x14ac:dyDescent="0.25">
      <c r="A1122" s="154" t="s">
        <v>8284</v>
      </c>
      <c r="B1122">
        <v>21</v>
      </c>
      <c r="D1122" t="s">
        <v>58</v>
      </c>
      <c r="E1122" t="s">
        <v>8283</v>
      </c>
      <c r="G1122" t="s">
        <v>9375</v>
      </c>
    </row>
    <row r="1124" spans="1:7" x14ac:dyDescent="0.25">
      <c r="A1124" s="154" t="s">
        <v>2940</v>
      </c>
      <c r="B1124" t="s">
        <v>94</v>
      </c>
      <c r="C1124" t="s">
        <v>95</v>
      </c>
      <c r="D1124" t="s">
        <v>597</v>
      </c>
      <c r="E1124" t="s">
        <v>6</v>
      </c>
      <c r="F1124" t="s">
        <v>2939</v>
      </c>
      <c r="G1124" t="s">
        <v>2938</v>
      </c>
    </row>
    <row r="1125" spans="1:7" x14ac:dyDescent="0.25">
      <c r="A1125" s="154" t="s">
        <v>8368</v>
      </c>
      <c r="B1125" t="s">
        <v>8368</v>
      </c>
      <c r="C1125" t="s">
        <v>8370</v>
      </c>
      <c r="D1125" t="s">
        <v>8369</v>
      </c>
      <c r="E1125" t="s">
        <v>8368</v>
      </c>
      <c r="F1125" t="s">
        <v>8367</v>
      </c>
      <c r="G1125" t="s">
        <v>8366</v>
      </c>
    </row>
    <row r="1126" spans="1:7" x14ac:dyDescent="0.25">
      <c r="A1126" s="154" t="s">
        <v>4602</v>
      </c>
      <c r="B1126" t="s">
        <v>168</v>
      </c>
      <c r="C1126" t="s">
        <v>268</v>
      </c>
      <c r="D1126" t="s">
        <v>9507</v>
      </c>
      <c r="E1126" s="31">
        <v>45199</v>
      </c>
      <c r="F1126" s="31">
        <v>45322</v>
      </c>
      <c r="G1126" t="s">
        <v>4601</v>
      </c>
    </row>
    <row r="1127" spans="1:7" x14ac:dyDescent="0.25">
      <c r="A1127" s="154" t="s">
        <v>4342</v>
      </c>
      <c r="B1127" t="s">
        <v>4341</v>
      </c>
      <c r="C1127" t="s">
        <v>170</v>
      </c>
      <c r="D1127" t="s">
        <v>9478</v>
      </c>
      <c r="E1127" s="31">
        <v>45149</v>
      </c>
      <c r="F1127" s="31">
        <v>45270</v>
      </c>
      <c r="G1127" t="s">
        <v>4340</v>
      </c>
    </row>
    <row r="1128" spans="1:7" x14ac:dyDescent="0.25">
      <c r="A1128" s="154" t="s">
        <v>4640</v>
      </c>
      <c r="B1128" t="s">
        <v>4253</v>
      </c>
      <c r="C1128" t="s">
        <v>4252</v>
      </c>
      <c r="D1128" t="s">
        <v>8394</v>
      </c>
      <c r="E1128" s="31">
        <v>45182</v>
      </c>
      <c r="F1128" s="31">
        <v>45332</v>
      </c>
      <c r="G1128" t="s">
        <v>4639</v>
      </c>
    </row>
    <row r="1129" spans="1:7" x14ac:dyDescent="0.25">
      <c r="A1129" s="154" t="s">
        <v>4887</v>
      </c>
      <c r="B1129" t="s">
        <v>169</v>
      </c>
      <c r="C1129" t="s">
        <v>170</v>
      </c>
      <c r="D1129" t="s">
        <v>8493</v>
      </c>
      <c r="E1129" s="31">
        <v>45199</v>
      </c>
      <c r="F1129" s="31">
        <v>45307</v>
      </c>
      <c r="G1129" t="s">
        <v>4886</v>
      </c>
    </row>
    <row r="1130" spans="1:7" x14ac:dyDescent="0.25">
      <c r="A1130" s="154" t="s">
        <v>9506</v>
      </c>
      <c r="B1130" t="s">
        <v>380</v>
      </c>
      <c r="C1130" t="s">
        <v>379</v>
      </c>
      <c r="D1130" t="s">
        <v>9505</v>
      </c>
      <c r="E1130" s="31">
        <v>45217</v>
      </c>
      <c r="F1130" s="31">
        <v>45332</v>
      </c>
      <c r="G1130" t="s">
        <v>9504</v>
      </c>
    </row>
    <row r="1131" spans="1:7" x14ac:dyDescent="0.25">
      <c r="A1131" s="154" t="s">
        <v>9503</v>
      </c>
      <c r="B1131" t="s">
        <v>364</v>
      </c>
      <c r="C1131" t="s">
        <v>363</v>
      </c>
      <c r="D1131" t="s">
        <v>9502</v>
      </c>
      <c r="E1131" s="31">
        <v>45223</v>
      </c>
      <c r="F1131" s="31">
        <v>45301</v>
      </c>
      <c r="G1131" t="s">
        <v>9501</v>
      </c>
    </row>
    <row r="1132" spans="1:7" x14ac:dyDescent="0.25">
      <c r="A1132" s="154" t="s">
        <v>4717</v>
      </c>
      <c r="B1132" t="s">
        <v>4253</v>
      </c>
      <c r="C1132" t="s">
        <v>4252</v>
      </c>
      <c r="D1132" t="s">
        <v>8394</v>
      </c>
      <c r="E1132" s="31">
        <v>45161</v>
      </c>
      <c r="F1132" s="31">
        <v>45316</v>
      </c>
      <c r="G1132" t="s">
        <v>4716</v>
      </c>
    </row>
    <row r="1133" spans="1:7" x14ac:dyDescent="0.25">
      <c r="A1133" s="154" t="s">
        <v>4556</v>
      </c>
      <c r="B1133" t="s">
        <v>125</v>
      </c>
      <c r="C1133" t="s">
        <v>126</v>
      </c>
      <c r="D1133" t="s">
        <v>9500</v>
      </c>
      <c r="E1133" s="31">
        <v>45141</v>
      </c>
      <c r="F1133" s="31">
        <v>45268</v>
      </c>
      <c r="G1133" t="s">
        <v>4555</v>
      </c>
    </row>
    <row r="1134" spans="1:7" x14ac:dyDescent="0.25">
      <c r="A1134" s="154" t="s">
        <v>4428</v>
      </c>
      <c r="B1134" t="s">
        <v>4253</v>
      </c>
      <c r="C1134" t="s">
        <v>4252</v>
      </c>
      <c r="D1134" t="s">
        <v>8383</v>
      </c>
      <c r="E1134" s="31">
        <v>45148</v>
      </c>
      <c r="F1134" s="31">
        <v>45268</v>
      </c>
      <c r="G1134" t="s">
        <v>4427</v>
      </c>
    </row>
    <row r="1135" spans="1:7" x14ac:dyDescent="0.25">
      <c r="A1135" s="154" t="s">
        <v>9499</v>
      </c>
      <c r="B1135" t="s">
        <v>117</v>
      </c>
      <c r="C1135" t="s">
        <v>118</v>
      </c>
      <c r="D1135" t="s">
        <v>9498</v>
      </c>
      <c r="E1135" s="31">
        <v>45230</v>
      </c>
      <c r="F1135" s="31">
        <v>45265</v>
      </c>
      <c r="G1135" t="s">
        <v>9497</v>
      </c>
    </row>
    <row r="1136" spans="1:7" x14ac:dyDescent="0.25">
      <c r="A1136" s="154" t="s">
        <v>4697</v>
      </c>
      <c r="B1136" t="s">
        <v>541</v>
      </c>
      <c r="C1136" t="s">
        <v>540</v>
      </c>
      <c r="D1136" t="s">
        <v>9486</v>
      </c>
      <c r="E1136" s="31">
        <v>45160</v>
      </c>
      <c r="F1136" s="31">
        <v>45287</v>
      </c>
      <c r="G1136" t="s">
        <v>4696</v>
      </c>
    </row>
    <row r="1137" spans="1:7" x14ac:dyDescent="0.25">
      <c r="A1137" s="154" t="s">
        <v>4614</v>
      </c>
      <c r="B1137" t="s">
        <v>541</v>
      </c>
      <c r="C1137" t="s">
        <v>540</v>
      </c>
      <c r="D1137" t="s">
        <v>9486</v>
      </c>
      <c r="E1137" s="31">
        <v>45160</v>
      </c>
      <c r="F1137" s="31">
        <v>45295</v>
      </c>
      <c r="G1137" t="s">
        <v>4613</v>
      </c>
    </row>
    <row r="1138" spans="1:7" x14ac:dyDescent="0.25">
      <c r="A1138" s="154" t="s">
        <v>4618</v>
      </c>
      <c r="B1138" t="s">
        <v>380</v>
      </c>
      <c r="C1138" t="s">
        <v>379</v>
      </c>
      <c r="D1138" t="s">
        <v>8798</v>
      </c>
      <c r="E1138" s="31">
        <v>45160</v>
      </c>
      <c r="F1138" s="31">
        <v>45270</v>
      </c>
      <c r="G1138" t="s">
        <v>4617</v>
      </c>
    </row>
    <row r="1139" spans="1:7" x14ac:dyDescent="0.25">
      <c r="A1139" s="154" t="s">
        <v>4622</v>
      </c>
      <c r="B1139" t="s">
        <v>541</v>
      </c>
      <c r="C1139" t="s">
        <v>540</v>
      </c>
      <c r="D1139" t="s">
        <v>9486</v>
      </c>
      <c r="E1139" s="31">
        <v>45160</v>
      </c>
      <c r="F1139" s="31">
        <v>45293</v>
      </c>
      <c r="G1139" t="s">
        <v>4621</v>
      </c>
    </row>
    <row r="1140" spans="1:7" x14ac:dyDescent="0.25">
      <c r="A1140" s="154" t="s">
        <v>4548</v>
      </c>
      <c r="B1140" t="s">
        <v>541</v>
      </c>
      <c r="C1140" t="s">
        <v>540</v>
      </c>
      <c r="D1140" t="s">
        <v>9486</v>
      </c>
      <c r="E1140" s="31">
        <v>45160</v>
      </c>
      <c r="F1140" s="31">
        <v>45276</v>
      </c>
      <c r="G1140" t="s">
        <v>4547</v>
      </c>
    </row>
    <row r="1141" spans="1:7" x14ac:dyDescent="0.25">
      <c r="A1141" s="154" t="s">
        <v>4675</v>
      </c>
      <c r="B1141" t="s">
        <v>541</v>
      </c>
      <c r="C1141" t="s">
        <v>540</v>
      </c>
      <c r="D1141" t="s">
        <v>9486</v>
      </c>
      <c r="E1141" s="31">
        <v>45160</v>
      </c>
      <c r="F1141" s="31">
        <v>45304</v>
      </c>
      <c r="G1141" t="s">
        <v>4674</v>
      </c>
    </row>
    <row r="1142" spans="1:7" x14ac:dyDescent="0.25">
      <c r="A1142" s="154" t="s">
        <v>4647</v>
      </c>
      <c r="B1142" t="s">
        <v>541</v>
      </c>
      <c r="C1142" t="s">
        <v>540</v>
      </c>
      <c r="D1142" t="s">
        <v>9496</v>
      </c>
      <c r="E1142" s="31">
        <v>45160</v>
      </c>
      <c r="F1142" s="31">
        <v>45307</v>
      </c>
      <c r="G1142" t="s">
        <v>4646</v>
      </c>
    </row>
    <row r="1143" spans="1:7" x14ac:dyDescent="0.25">
      <c r="A1143" s="154" t="s">
        <v>4685</v>
      </c>
      <c r="B1143" t="s">
        <v>541</v>
      </c>
      <c r="C1143" t="s">
        <v>540</v>
      </c>
      <c r="D1143" t="s">
        <v>9486</v>
      </c>
      <c r="E1143" s="31">
        <v>45160</v>
      </c>
      <c r="F1143" s="31">
        <v>45278</v>
      </c>
      <c r="G1143" t="s">
        <v>4684</v>
      </c>
    </row>
    <row r="1144" spans="1:7" x14ac:dyDescent="0.25">
      <c r="A1144" s="154" t="s">
        <v>9495</v>
      </c>
      <c r="B1144" t="s">
        <v>804</v>
      </c>
      <c r="C1144" t="s">
        <v>114</v>
      </c>
      <c r="D1144" t="s">
        <v>9494</v>
      </c>
      <c r="E1144" s="31">
        <v>45206</v>
      </c>
      <c r="F1144" s="31">
        <v>45291</v>
      </c>
      <c r="G1144" t="s">
        <v>9493</v>
      </c>
    </row>
    <row r="1145" spans="1:7" x14ac:dyDescent="0.25">
      <c r="A1145" s="154" t="s">
        <v>4374</v>
      </c>
      <c r="B1145" t="s">
        <v>169</v>
      </c>
      <c r="C1145" t="s">
        <v>170</v>
      </c>
      <c r="D1145" t="s">
        <v>9492</v>
      </c>
      <c r="E1145" s="31">
        <v>45149</v>
      </c>
      <c r="F1145" s="31">
        <v>45275</v>
      </c>
      <c r="G1145" t="s">
        <v>4373</v>
      </c>
    </row>
    <row r="1146" spans="1:7" x14ac:dyDescent="0.25">
      <c r="A1146" s="154" t="s">
        <v>9491</v>
      </c>
      <c r="B1146" t="s">
        <v>577</v>
      </c>
      <c r="C1146" t="s">
        <v>576</v>
      </c>
      <c r="D1146" t="s">
        <v>9490</v>
      </c>
      <c r="E1146" s="31">
        <v>45244</v>
      </c>
      <c r="F1146" s="31">
        <v>45342</v>
      </c>
      <c r="G1146" t="s">
        <v>9489</v>
      </c>
    </row>
    <row r="1147" spans="1:7" x14ac:dyDescent="0.25">
      <c r="A1147" s="154" t="s">
        <v>4520</v>
      </c>
      <c r="B1147" t="s">
        <v>125</v>
      </c>
      <c r="C1147" t="s">
        <v>126</v>
      </c>
      <c r="D1147" t="s">
        <v>9488</v>
      </c>
      <c r="E1147" s="31">
        <v>45180</v>
      </c>
      <c r="F1147" s="31">
        <v>45291</v>
      </c>
      <c r="G1147" t="s">
        <v>4519</v>
      </c>
    </row>
    <row r="1148" spans="1:7" x14ac:dyDescent="0.25">
      <c r="A1148" s="154" t="s">
        <v>4683</v>
      </c>
      <c r="B1148" t="s">
        <v>4682</v>
      </c>
      <c r="C1148" t="s">
        <v>4681</v>
      </c>
      <c r="D1148" t="s">
        <v>9487</v>
      </c>
      <c r="E1148" s="31">
        <v>45205</v>
      </c>
      <c r="F1148" s="31">
        <v>45350</v>
      </c>
      <c r="G1148" t="s">
        <v>4680</v>
      </c>
    </row>
    <row r="1149" spans="1:7" x14ac:dyDescent="0.25">
      <c r="A1149" s="154" t="s">
        <v>4689</v>
      </c>
      <c r="B1149" t="s">
        <v>541</v>
      </c>
      <c r="C1149" t="s">
        <v>540</v>
      </c>
      <c r="D1149" t="s">
        <v>9486</v>
      </c>
      <c r="E1149" s="31">
        <v>45160</v>
      </c>
      <c r="F1149" s="31">
        <v>45281</v>
      </c>
      <c r="G1149" t="s">
        <v>4688</v>
      </c>
    </row>
    <row r="1150" spans="1:7" x14ac:dyDescent="0.25">
      <c r="A1150" s="154" t="s">
        <v>4542</v>
      </c>
      <c r="B1150" t="s">
        <v>541</v>
      </c>
      <c r="C1150" t="s">
        <v>540</v>
      </c>
      <c r="D1150" t="s">
        <v>9486</v>
      </c>
      <c r="E1150" s="31">
        <v>45160</v>
      </c>
      <c r="F1150" s="31">
        <v>45284</v>
      </c>
      <c r="G1150" t="s">
        <v>4541</v>
      </c>
    </row>
    <row r="1151" spans="1:7" x14ac:dyDescent="0.25">
      <c r="A1151" s="154" t="s">
        <v>4536</v>
      </c>
      <c r="B1151" t="s">
        <v>813</v>
      </c>
      <c r="C1151" t="s">
        <v>812</v>
      </c>
      <c r="D1151" t="s">
        <v>9485</v>
      </c>
      <c r="E1151" s="31">
        <v>45205</v>
      </c>
      <c r="F1151" s="31">
        <v>45290</v>
      </c>
      <c r="G1151" t="s">
        <v>4535</v>
      </c>
    </row>
    <row r="1152" spans="1:7" x14ac:dyDescent="0.25">
      <c r="A1152" s="154" t="s">
        <v>9484</v>
      </c>
      <c r="B1152" t="s">
        <v>169</v>
      </c>
      <c r="C1152" t="s">
        <v>170</v>
      </c>
      <c r="D1152" t="s">
        <v>8493</v>
      </c>
      <c r="E1152" s="31">
        <v>45219</v>
      </c>
      <c r="F1152" s="31">
        <v>45356</v>
      </c>
      <c r="G1152" t="s">
        <v>9483</v>
      </c>
    </row>
    <row r="1153" spans="1:7" x14ac:dyDescent="0.25">
      <c r="A1153" s="154" t="s">
        <v>4709</v>
      </c>
      <c r="B1153" t="s">
        <v>136</v>
      </c>
      <c r="C1153" t="s">
        <v>137</v>
      </c>
      <c r="D1153" t="s">
        <v>9482</v>
      </c>
      <c r="E1153" s="31">
        <v>45174</v>
      </c>
      <c r="F1153" s="31">
        <v>45291</v>
      </c>
      <c r="G1153" t="s">
        <v>4708</v>
      </c>
    </row>
    <row r="1154" spans="1:7" x14ac:dyDescent="0.25">
      <c r="A1154" s="154" t="s">
        <v>9481</v>
      </c>
      <c r="B1154" t="s">
        <v>4301</v>
      </c>
      <c r="C1154" t="s">
        <v>4300</v>
      </c>
      <c r="D1154" t="s">
        <v>9480</v>
      </c>
      <c r="E1154" s="31">
        <v>45244</v>
      </c>
      <c r="F1154" s="31">
        <v>45267</v>
      </c>
      <c r="G1154" t="s">
        <v>9479</v>
      </c>
    </row>
    <row r="1155" spans="1:7" x14ac:dyDescent="0.25">
      <c r="A1155" s="154" t="s">
        <v>4687</v>
      </c>
      <c r="B1155" t="s">
        <v>541</v>
      </c>
      <c r="C1155" t="s">
        <v>540</v>
      </c>
      <c r="D1155" t="s">
        <v>8342</v>
      </c>
      <c r="E1155" s="31">
        <v>45182</v>
      </c>
      <c r="F1155" s="31">
        <v>45309</v>
      </c>
      <c r="G1155" t="s">
        <v>4686</v>
      </c>
    </row>
    <row r="1156" spans="1:7" x14ac:dyDescent="0.25">
      <c r="A1156" s="154" t="s">
        <v>4333</v>
      </c>
      <c r="B1156" t="s">
        <v>169</v>
      </c>
      <c r="C1156" t="s">
        <v>170</v>
      </c>
      <c r="D1156" t="s">
        <v>9478</v>
      </c>
      <c r="E1156" s="31">
        <v>45149</v>
      </c>
      <c r="F1156" s="31">
        <v>45265</v>
      </c>
      <c r="G1156" t="s">
        <v>4332</v>
      </c>
    </row>
    <row r="1157" spans="1:7" x14ac:dyDescent="0.25">
      <c r="D1157" t="s">
        <v>8296</v>
      </c>
    </row>
    <row r="1158" spans="1:7" x14ac:dyDescent="0.25">
      <c r="C1158" t="s">
        <v>8302</v>
      </c>
      <c r="D1158" t="s">
        <v>9477</v>
      </c>
    </row>
    <row r="1159" spans="1:7" x14ac:dyDescent="0.25">
      <c r="A1159" s="154" t="s">
        <v>8300</v>
      </c>
      <c r="B1159" t="s">
        <v>8299</v>
      </c>
      <c r="C1159">
        <v>368</v>
      </c>
    </row>
    <row r="1160" spans="1:7" x14ac:dyDescent="0.25">
      <c r="A1160" s="154" t="s">
        <v>8298</v>
      </c>
      <c r="B1160" t="s">
        <v>8297</v>
      </c>
      <c r="C1160">
        <v>368</v>
      </c>
    </row>
    <row r="1162" spans="1:7" x14ac:dyDescent="0.25">
      <c r="A1162" s="154" t="s">
        <v>8276</v>
      </c>
      <c r="B1162" t="s">
        <v>4230</v>
      </c>
      <c r="C1162" t="s">
        <v>9476</v>
      </c>
      <c r="D1162" t="s">
        <v>9475</v>
      </c>
    </row>
    <row r="1164" spans="1:7" x14ac:dyDescent="0.25">
      <c r="A1164" s="154" t="s">
        <v>9474</v>
      </c>
      <c r="B1164" t="s">
        <v>579</v>
      </c>
      <c r="C1164" t="s">
        <v>578</v>
      </c>
      <c r="D1164" t="s">
        <v>9422</v>
      </c>
      <c r="E1164" s="31">
        <v>45225</v>
      </c>
      <c r="F1164" s="31">
        <v>45382</v>
      </c>
      <c r="G1164" t="s">
        <v>9473</v>
      </c>
    </row>
    <row r="1165" spans="1:7" x14ac:dyDescent="0.25">
      <c r="A1165" s="154" t="s">
        <v>4161</v>
      </c>
      <c r="B1165" t="s">
        <v>302</v>
      </c>
      <c r="C1165" t="s">
        <v>301</v>
      </c>
      <c r="D1165" t="s">
        <v>9287</v>
      </c>
      <c r="E1165" s="31">
        <v>45166</v>
      </c>
      <c r="F1165" s="31">
        <v>45275</v>
      </c>
      <c r="G1165" t="s">
        <v>3717</v>
      </c>
    </row>
    <row r="1166" spans="1:7" x14ac:dyDescent="0.25">
      <c r="A1166" s="154" t="s">
        <v>3833</v>
      </c>
      <c r="B1166" t="s">
        <v>458</v>
      </c>
      <c r="C1166" t="s">
        <v>457</v>
      </c>
      <c r="D1166" t="s">
        <v>8493</v>
      </c>
      <c r="E1166" s="31">
        <v>45195</v>
      </c>
      <c r="F1166" s="31">
        <v>45316</v>
      </c>
      <c r="G1166" t="s">
        <v>3832</v>
      </c>
    </row>
    <row r="1167" spans="1:7" x14ac:dyDescent="0.25">
      <c r="A1167" s="154" t="s">
        <v>3878</v>
      </c>
      <c r="B1167" t="s">
        <v>171</v>
      </c>
      <c r="C1167" t="s">
        <v>172</v>
      </c>
      <c r="D1167" t="s">
        <v>8392</v>
      </c>
      <c r="E1167" s="31">
        <v>45129</v>
      </c>
      <c r="F1167" s="31">
        <v>45265</v>
      </c>
      <c r="G1167" t="s">
        <v>3843</v>
      </c>
    </row>
    <row r="1168" spans="1:7" x14ac:dyDescent="0.25">
      <c r="A1168" s="154" t="s">
        <v>9472</v>
      </c>
      <c r="B1168" t="s">
        <v>819</v>
      </c>
      <c r="C1168" t="s">
        <v>818</v>
      </c>
      <c r="D1168" t="s">
        <v>9471</v>
      </c>
      <c r="E1168" s="31">
        <v>45225</v>
      </c>
      <c r="F1168" s="31">
        <v>45412</v>
      </c>
      <c r="G1168" t="s">
        <v>9470</v>
      </c>
    </row>
    <row r="1169" spans="1:7" x14ac:dyDescent="0.25">
      <c r="A1169" s="154" t="s">
        <v>9469</v>
      </c>
      <c r="B1169" t="s">
        <v>860</v>
      </c>
      <c r="C1169" t="s">
        <v>859</v>
      </c>
      <c r="D1169" t="s">
        <v>9468</v>
      </c>
      <c r="E1169" s="31">
        <v>45219</v>
      </c>
      <c r="F1169" s="31">
        <v>45350</v>
      </c>
      <c r="G1169" t="s">
        <v>3678</v>
      </c>
    </row>
    <row r="1170" spans="1:7" x14ac:dyDescent="0.25">
      <c r="A1170" s="154" t="s">
        <v>9467</v>
      </c>
      <c r="B1170" t="s">
        <v>579</v>
      </c>
      <c r="C1170" t="s">
        <v>578</v>
      </c>
      <c r="D1170" t="s">
        <v>9422</v>
      </c>
      <c r="E1170" s="31">
        <v>45225</v>
      </c>
      <c r="F1170" s="31">
        <v>45369</v>
      </c>
      <c r="G1170" t="s">
        <v>9466</v>
      </c>
    </row>
    <row r="1171" spans="1:7" x14ac:dyDescent="0.25">
      <c r="A1171" s="154" t="s">
        <v>4075</v>
      </c>
      <c r="B1171" t="s">
        <v>3925</v>
      </c>
      <c r="C1171" t="s">
        <v>3924</v>
      </c>
      <c r="D1171" t="s">
        <v>9132</v>
      </c>
      <c r="E1171" s="31">
        <v>45169</v>
      </c>
      <c r="F1171" s="31">
        <v>45270</v>
      </c>
      <c r="G1171" t="s">
        <v>4074</v>
      </c>
    </row>
    <row r="1172" spans="1:7" x14ac:dyDescent="0.25">
      <c r="A1172" s="154" t="s">
        <v>3671</v>
      </c>
      <c r="B1172" t="s">
        <v>458</v>
      </c>
      <c r="C1172" t="s">
        <v>457</v>
      </c>
      <c r="D1172" t="s">
        <v>8493</v>
      </c>
      <c r="E1172" s="31">
        <v>45195</v>
      </c>
      <c r="F1172" s="31">
        <v>45322</v>
      </c>
      <c r="G1172" t="s">
        <v>3670</v>
      </c>
    </row>
    <row r="1173" spans="1:7" x14ac:dyDescent="0.25">
      <c r="A1173" s="154" t="s">
        <v>9465</v>
      </c>
      <c r="B1173" t="s">
        <v>847</v>
      </c>
      <c r="C1173" t="s">
        <v>886</v>
      </c>
      <c r="D1173" t="s">
        <v>9188</v>
      </c>
      <c r="E1173" s="31">
        <v>45245</v>
      </c>
      <c r="F1173" s="31">
        <v>45332</v>
      </c>
      <c r="G1173" t="s">
        <v>9464</v>
      </c>
    </row>
    <row r="1174" spans="1:7" x14ac:dyDescent="0.25">
      <c r="A1174" s="154" t="s">
        <v>3795</v>
      </c>
      <c r="B1174" t="s">
        <v>579</v>
      </c>
      <c r="C1174" t="s">
        <v>578</v>
      </c>
      <c r="D1174" t="s">
        <v>9453</v>
      </c>
      <c r="E1174" s="31">
        <v>45197</v>
      </c>
      <c r="F1174" s="31">
        <v>45342</v>
      </c>
      <c r="G1174" t="s">
        <v>3794</v>
      </c>
    </row>
    <row r="1175" spans="1:7" x14ac:dyDescent="0.25">
      <c r="A1175" s="154" t="s">
        <v>3874</v>
      </c>
      <c r="B1175" t="s">
        <v>171</v>
      </c>
      <c r="C1175" t="s">
        <v>172</v>
      </c>
      <c r="D1175" t="s">
        <v>8392</v>
      </c>
      <c r="E1175" s="31">
        <v>45129</v>
      </c>
      <c r="F1175" s="31">
        <v>45279</v>
      </c>
      <c r="G1175" t="s">
        <v>3845</v>
      </c>
    </row>
    <row r="1176" spans="1:7" x14ac:dyDescent="0.25">
      <c r="A1176" s="154" t="s">
        <v>9463</v>
      </c>
      <c r="B1176" t="s">
        <v>302</v>
      </c>
      <c r="C1176" t="s">
        <v>301</v>
      </c>
      <c r="D1176" t="s">
        <v>9086</v>
      </c>
      <c r="E1176" s="31">
        <v>45229</v>
      </c>
      <c r="F1176" s="31">
        <v>45337</v>
      </c>
      <c r="G1176" t="s">
        <v>9462</v>
      </c>
    </row>
    <row r="1177" spans="1:7" x14ac:dyDescent="0.25">
      <c r="A1177" s="154" t="s">
        <v>8290</v>
      </c>
      <c r="B1177" t="s">
        <v>8289</v>
      </c>
      <c r="D1177" t="s">
        <v>8288</v>
      </c>
      <c r="E1177" t="s">
        <v>8287</v>
      </c>
      <c r="F1177" t="s">
        <v>8286</v>
      </c>
      <c r="G1177" t="s">
        <v>8285</v>
      </c>
    </row>
    <row r="1178" spans="1:7" x14ac:dyDescent="0.25">
      <c r="A1178" s="154" t="s">
        <v>8284</v>
      </c>
      <c r="B1178">
        <v>22</v>
      </c>
      <c r="D1178" t="s">
        <v>58</v>
      </c>
      <c r="E1178" t="s">
        <v>8283</v>
      </c>
      <c r="G1178" t="s">
        <v>9375</v>
      </c>
    </row>
    <row r="1180" spans="1:7" x14ac:dyDescent="0.25">
      <c r="A1180" s="154" t="s">
        <v>2940</v>
      </c>
      <c r="B1180" t="s">
        <v>94</v>
      </c>
      <c r="C1180" t="s">
        <v>95</v>
      </c>
      <c r="D1180" t="s">
        <v>597</v>
      </c>
      <c r="E1180" t="s">
        <v>6</v>
      </c>
      <c r="F1180" t="s">
        <v>2939</v>
      </c>
      <c r="G1180" t="s">
        <v>2938</v>
      </c>
    </row>
    <row r="1181" spans="1:7" x14ac:dyDescent="0.25">
      <c r="A1181" s="154" t="s">
        <v>8368</v>
      </c>
      <c r="B1181" t="s">
        <v>8368</v>
      </c>
      <c r="C1181" t="s">
        <v>8370</v>
      </c>
      <c r="D1181" t="s">
        <v>8369</v>
      </c>
      <c r="E1181" t="s">
        <v>8368</v>
      </c>
      <c r="F1181" t="s">
        <v>8367</v>
      </c>
      <c r="G1181" t="s">
        <v>8366</v>
      </c>
    </row>
    <row r="1182" spans="1:7" x14ac:dyDescent="0.25">
      <c r="A1182" s="154" t="s">
        <v>3934</v>
      </c>
      <c r="B1182" t="s">
        <v>289</v>
      </c>
      <c r="C1182" t="s">
        <v>291</v>
      </c>
      <c r="D1182" t="s">
        <v>9374</v>
      </c>
      <c r="E1182" s="31">
        <v>45190</v>
      </c>
      <c r="F1182" s="31">
        <v>45266</v>
      </c>
      <c r="G1182" t="s">
        <v>3933</v>
      </c>
    </row>
    <row r="1183" spans="1:7" x14ac:dyDescent="0.25">
      <c r="A1183" s="154" t="s">
        <v>9461</v>
      </c>
      <c r="B1183" t="s">
        <v>171</v>
      </c>
      <c r="C1183" t="s">
        <v>172</v>
      </c>
      <c r="D1183" t="s">
        <v>8392</v>
      </c>
      <c r="E1183" s="31">
        <v>45230</v>
      </c>
      <c r="F1183" s="31">
        <v>45376</v>
      </c>
      <c r="G1183" t="s">
        <v>9326</v>
      </c>
    </row>
    <row r="1184" spans="1:7" x14ac:dyDescent="0.25">
      <c r="A1184" s="154" t="s">
        <v>3955</v>
      </c>
      <c r="B1184" t="s">
        <v>302</v>
      </c>
      <c r="C1184" t="s">
        <v>301</v>
      </c>
      <c r="D1184" t="s">
        <v>9287</v>
      </c>
      <c r="E1184" s="31">
        <v>45166</v>
      </c>
      <c r="F1184" s="31">
        <v>45280</v>
      </c>
      <c r="G1184" t="s">
        <v>3717</v>
      </c>
    </row>
    <row r="1185" spans="1:7" x14ac:dyDescent="0.25">
      <c r="A1185" s="154" t="s">
        <v>3809</v>
      </c>
      <c r="B1185" t="s">
        <v>819</v>
      </c>
      <c r="C1185" t="s">
        <v>818</v>
      </c>
      <c r="D1185" t="s">
        <v>9460</v>
      </c>
      <c r="E1185" s="31">
        <v>45197</v>
      </c>
      <c r="F1185" s="31">
        <v>45292</v>
      </c>
      <c r="G1185" t="s">
        <v>3808</v>
      </c>
    </row>
    <row r="1186" spans="1:7" x14ac:dyDescent="0.25">
      <c r="A1186" s="154" t="s">
        <v>9459</v>
      </c>
      <c r="B1186" t="s">
        <v>3859</v>
      </c>
      <c r="C1186" t="s">
        <v>3858</v>
      </c>
      <c r="D1186" t="s">
        <v>9458</v>
      </c>
      <c r="E1186" s="31">
        <v>45224</v>
      </c>
      <c r="F1186" s="31">
        <v>45311</v>
      </c>
      <c r="G1186" t="s">
        <v>9457</v>
      </c>
    </row>
    <row r="1187" spans="1:7" x14ac:dyDescent="0.25">
      <c r="A1187" s="154" t="s">
        <v>3807</v>
      </c>
      <c r="B1187" t="s">
        <v>579</v>
      </c>
      <c r="C1187" t="s">
        <v>578</v>
      </c>
      <c r="D1187" t="s">
        <v>9453</v>
      </c>
      <c r="E1187" s="31">
        <v>45197</v>
      </c>
      <c r="F1187" s="31">
        <v>45355</v>
      </c>
      <c r="G1187" t="s">
        <v>3806</v>
      </c>
    </row>
    <row r="1188" spans="1:7" x14ac:dyDescent="0.25">
      <c r="A1188" s="154" t="s">
        <v>3846</v>
      </c>
      <c r="B1188" t="s">
        <v>171</v>
      </c>
      <c r="C1188" t="s">
        <v>172</v>
      </c>
      <c r="D1188" t="s">
        <v>8392</v>
      </c>
      <c r="E1188" s="31">
        <v>45129</v>
      </c>
      <c r="F1188" s="31">
        <v>45286</v>
      </c>
      <c r="G1188" t="s">
        <v>3845</v>
      </c>
    </row>
    <row r="1189" spans="1:7" x14ac:dyDescent="0.25">
      <c r="A1189" s="154" t="s">
        <v>3797</v>
      </c>
      <c r="B1189" t="s">
        <v>579</v>
      </c>
      <c r="C1189" t="s">
        <v>578</v>
      </c>
      <c r="D1189" t="s">
        <v>9453</v>
      </c>
      <c r="E1189" s="31">
        <v>45197</v>
      </c>
      <c r="F1189" s="31">
        <v>45351</v>
      </c>
      <c r="G1189" t="s">
        <v>3796</v>
      </c>
    </row>
    <row r="1190" spans="1:7" x14ac:dyDescent="0.25">
      <c r="A1190" s="154" t="s">
        <v>3876</v>
      </c>
      <c r="B1190" t="s">
        <v>302</v>
      </c>
      <c r="C1190" t="s">
        <v>301</v>
      </c>
      <c r="D1190" t="s">
        <v>9456</v>
      </c>
      <c r="E1190" s="31">
        <v>45138</v>
      </c>
      <c r="F1190" s="31">
        <v>45270</v>
      </c>
      <c r="G1190" t="s">
        <v>3875</v>
      </c>
    </row>
    <row r="1191" spans="1:7" x14ac:dyDescent="0.25">
      <c r="A1191" s="154" t="s">
        <v>3842</v>
      </c>
      <c r="B1191" t="s">
        <v>171</v>
      </c>
      <c r="C1191" t="s">
        <v>172</v>
      </c>
      <c r="D1191" t="s">
        <v>8394</v>
      </c>
      <c r="E1191" s="31">
        <v>45198</v>
      </c>
      <c r="F1191" s="31">
        <v>45342</v>
      </c>
      <c r="G1191" t="s">
        <v>3680</v>
      </c>
    </row>
    <row r="1192" spans="1:7" x14ac:dyDescent="0.25">
      <c r="A1192" s="154" t="s">
        <v>4192</v>
      </c>
      <c r="B1192" t="s">
        <v>3745</v>
      </c>
      <c r="C1192" t="s">
        <v>3744</v>
      </c>
      <c r="D1192" t="s">
        <v>9455</v>
      </c>
      <c r="E1192" s="31">
        <v>45188</v>
      </c>
      <c r="F1192" s="31">
        <v>45270</v>
      </c>
      <c r="G1192" t="s">
        <v>3743</v>
      </c>
    </row>
    <row r="1193" spans="1:7" x14ac:dyDescent="0.25">
      <c r="A1193" s="154" t="s">
        <v>3793</v>
      </c>
      <c r="B1193" t="s">
        <v>579</v>
      </c>
      <c r="C1193" t="s">
        <v>578</v>
      </c>
      <c r="D1193" t="s">
        <v>9453</v>
      </c>
      <c r="E1193" s="31">
        <v>45197</v>
      </c>
      <c r="F1193" s="31">
        <v>45349</v>
      </c>
      <c r="G1193" t="s">
        <v>3792</v>
      </c>
    </row>
    <row r="1194" spans="1:7" x14ac:dyDescent="0.25">
      <c r="A1194" s="154" t="s">
        <v>4010</v>
      </c>
      <c r="B1194" t="s">
        <v>171</v>
      </c>
      <c r="C1194" t="s">
        <v>172</v>
      </c>
      <c r="D1194" t="s">
        <v>8392</v>
      </c>
      <c r="E1194" s="31">
        <v>45161</v>
      </c>
      <c r="F1194" s="31">
        <v>45299</v>
      </c>
      <c r="G1194" t="s">
        <v>4009</v>
      </c>
    </row>
    <row r="1195" spans="1:7" x14ac:dyDescent="0.25">
      <c r="A1195" s="154" t="s">
        <v>3791</v>
      </c>
      <c r="B1195" t="s">
        <v>579</v>
      </c>
      <c r="C1195" t="s">
        <v>578</v>
      </c>
      <c r="D1195" t="s">
        <v>9453</v>
      </c>
      <c r="E1195" s="31">
        <v>45197</v>
      </c>
      <c r="F1195" s="31">
        <v>45336</v>
      </c>
      <c r="G1195" t="s">
        <v>3790</v>
      </c>
    </row>
    <row r="1196" spans="1:7" x14ac:dyDescent="0.25">
      <c r="A1196" s="154" t="s">
        <v>9454</v>
      </c>
      <c r="B1196" t="s">
        <v>319</v>
      </c>
      <c r="C1196" t="s">
        <v>314</v>
      </c>
      <c r="D1196" t="s">
        <v>8383</v>
      </c>
      <c r="E1196" s="31">
        <v>45222</v>
      </c>
      <c r="F1196" s="31">
        <v>45291</v>
      </c>
      <c r="G1196" t="s">
        <v>9348</v>
      </c>
    </row>
    <row r="1197" spans="1:7" x14ac:dyDescent="0.25">
      <c r="A1197" s="154" t="s">
        <v>3789</v>
      </c>
      <c r="B1197" t="s">
        <v>579</v>
      </c>
      <c r="C1197" t="s">
        <v>578</v>
      </c>
      <c r="D1197" t="s">
        <v>9453</v>
      </c>
      <c r="E1197" s="31">
        <v>45197</v>
      </c>
      <c r="F1197" s="31">
        <v>45328</v>
      </c>
      <c r="G1197" t="s">
        <v>3788</v>
      </c>
    </row>
    <row r="1198" spans="1:7" x14ac:dyDescent="0.25">
      <c r="A1198" s="154" t="s">
        <v>4016</v>
      </c>
      <c r="B1198" t="s">
        <v>171</v>
      </c>
      <c r="C1198" t="s">
        <v>172</v>
      </c>
      <c r="D1198" t="s">
        <v>8392</v>
      </c>
      <c r="E1198" s="31">
        <v>45161</v>
      </c>
      <c r="F1198" s="31">
        <v>45320</v>
      </c>
      <c r="G1198" t="s">
        <v>4015</v>
      </c>
    </row>
    <row r="1199" spans="1:7" x14ac:dyDescent="0.25">
      <c r="A1199" s="154" t="s">
        <v>9452</v>
      </c>
      <c r="B1199" t="s">
        <v>458</v>
      </c>
      <c r="C1199" t="s">
        <v>457</v>
      </c>
      <c r="D1199" t="s">
        <v>8324</v>
      </c>
      <c r="E1199" s="31">
        <v>45230</v>
      </c>
      <c r="F1199" s="31">
        <v>45332</v>
      </c>
      <c r="G1199" t="s">
        <v>9451</v>
      </c>
    </row>
    <row r="1200" spans="1:7" x14ac:dyDescent="0.25">
      <c r="A1200" s="154" t="s">
        <v>4019</v>
      </c>
      <c r="B1200" t="s">
        <v>171</v>
      </c>
      <c r="C1200" t="s">
        <v>172</v>
      </c>
      <c r="D1200" t="s">
        <v>8394</v>
      </c>
      <c r="E1200" s="31">
        <v>45161</v>
      </c>
      <c r="F1200" s="31">
        <v>45295</v>
      </c>
      <c r="G1200" t="s">
        <v>4015</v>
      </c>
    </row>
    <row r="1201" spans="1:7" x14ac:dyDescent="0.25">
      <c r="A1201" s="154" t="s">
        <v>3803</v>
      </c>
      <c r="B1201" t="s">
        <v>1074</v>
      </c>
      <c r="C1201" t="s">
        <v>1075</v>
      </c>
      <c r="D1201" t="s">
        <v>9362</v>
      </c>
      <c r="E1201" s="31">
        <v>45194</v>
      </c>
      <c r="F1201" s="31">
        <v>45317</v>
      </c>
      <c r="G1201" t="s">
        <v>3802</v>
      </c>
    </row>
    <row r="1202" spans="1:7" x14ac:dyDescent="0.25">
      <c r="A1202" s="154" t="s">
        <v>4022</v>
      </c>
      <c r="B1202" t="s">
        <v>171</v>
      </c>
      <c r="C1202" t="s">
        <v>172</v>
      </c>
      <c r="D1202" t="s">
        <v>8394</v>
      </c>
      <c r="E1202" s="31">
        <v>45161</v>
      </c>
      <c r="F1202" s="31">
        <v>45299</v>
      </c>
      <c r="G1202" t="s">
        <v>4015</v>
      </c>
    </row>
    <row r="1203" spans="1:7" x14ac:dyDescent="0.25">
      <c r="A1203" s="154" t="s">
        <v>3819</v>
      </c>
      <c r="B1203" t="s">
        <v>1074</v>
      </c>
      <c r="C1203" t="s">
        <v>1075</v>
      </c>
      <c r="D1203" t="s">
        <v>9362</v>
      </c>
      <c r="E1203" s="31">
        <v>45194</v>
      </c>
      <c r="F1203" s="31">
        <v>45302</v>
      </c>
      <c r="G1203" t="s">
        <v>3818</v>
      </c>
    </row>
    <row r="1204" spans="1:7" x14ac:dyDescent="0.25">
      <c r="A1204" s="154" t="s">
        <v>4148</v>
      </c>
      <c r="B1204" t="s">
        <v>171</v>
      </c>
      <c r="C1204" t="s">
        <v>172</v>
      </c>
      <c r="D1204" t="s">
        <v>8394</v>
      </c>
      <c r="E1204" s="31">
        <v>45161</v>
      </c>
      <c r="F1204" s="31">
        <v>45302</v>
      </c>
      <c r="G1204" t="s">
        <v>4015</v>
      </c>
    </row>
    <row r="1205" spans="1:7" x14ac:dyDescent="0.25">
      <c r="A1205" s="154" t="s">
        <v>9450</v>
      </c>
      <c r="B1205" t="s">
        <v>4040</v>
      </c>
      <c r="C1205" t="s">
        <v>4039</v>
      </c>
      <c r="D1205" t="s">
        <v>8324</v>
      </c>
      <c r="E1205" s="31">
        <v>45219</v>
      </c>
      <c r="F1205" s="31">
        <v>45321</v>
      </c>
      <c r="G1205" t="s">
        <v>9449</v>
      </c>
    </row>
    <row r="1206" spans="1:7" x14ac:dyDescent="0.25">
      <c r="A1206" s="154" t="s">
        <v>4145</v>
      </c>
      <c r="B1206" t="s">
        <v>171</v>
      </c>
      <c r="C1206" t="s">
        <v>172</v>
      </c>
      <c r="D1206" t="s">
        <v>8394</v>
      </c>
      <c r="E1206" s="31">
        <v>45161</v>
      </c>
      <c r="F1206" s="31">
        <v>45306</v>
      </c>
      <c r="G1206" t="s">
        <v>4015</v>
      </c>
    </row>
    <row r="1207" spans="1:7" x14ac:dyDescent="0.25">
      <c r="A1207" s="154" t="s">
        <v>9448</v>
      </c>
      <c r="B1207" t="s">
        <v>819</v>
      </c>
      <c r="C1207" t="s">
        <v>818</v>
      </c>
      <c r="D1207" t="s">
        <v>8324</v>
      </c>
      <c r="E1207" s="31">
        <v>45225</v>
      </c>
      <c r="F1207" s="31">
        <v>45332</v>
      </c>
      <c r="G1207" t="s">
        <v>9447</v>
      </c>
    </row>
    <row r="1208" spans="1:7" x14ac:dyDescent="0.25">
      <c r="A1208" s="154" t="s">
        <v>4143</v>
      </c>
      <c r="B1208" t="s">
        <v>171</v>
      </c>
      <c r="C1208" t="s">
        <v>172</v>
      </c>
      <c r="D1208" t="s">
        <v>8394</v>
      </c>
      <c r="E1208" s="31">
        <v>45161</v>
      </c>
      <c r="F1208" s="31">
        <v>45309</v>
      </c>
      <c r="G1208" t="s">
        <v>4015</v>
      </c>
    </row>
    <row r="1209" spans="1:7" x14ac:dyDescent="0.25">
      <c r="A1209" s="154" t="s">
        <v>9446</v>
      </c>
      <c r="B1209" t="s">
        <v>819</v>
      </c>
      <c r="C1209" t="s">
        <v>818</v>
      </c>
      <c r="D1209" t="s">
        <v>8324</v>
      </c>
      <c r="E1209" s="31">
        <v>45225</v>
      </c>
      <c r="F1209" s="31">
        <v>45361</v>
      </c>
      <c r="G1209" t="s">
        <v>9445</v>
      </c>
    </row>
    <row r="1210" spans="1:7" x14ac:dyDescent="0.25">
      <c r="A1210" s="154" t="s">
        <v>4140</v>
      </c>
      <c r="B1210" t="s">
        <v>171</v>
      </c>
      <c r="C1210" t="s">
        <v>172</v>
      </c>
      <c r="D1210" t="s">
        <v>8394</v>
      </c>
      <c r="E1210" s="31">
        <v>45161</v>
      </c>
      <c r="F1210" s="31">
        <v>45313</v>
      </c>
      <c r="G1210" t="s">
        <v>4015</v>
      </c>
    </row>
    <row r="1211" spans="1:7" x14ac:dyDescent="0.25">
      <c r="A1211" s="154" t="s">
        <v>9444</v>
      </c>
      <c r="B1211" t="s">
        <v>819</v>
      </c>
      <c r="C1211" t="s">
        <v>818</v>
      </c>
      <c r="D1211" t="s">
        <v>8324</v>
      </c>
      <c r="E1211" s="31">
        <v>45225</v>
      </c>
      <c r="F1211" s="31">
        <v>45392</v>
      </c>
      <c r="G1211" t="s">
        <v>9443</v>
      </c>
    </row>
    <row r="1212" spans="1:7" x14ac:dyDescent="0.25">
      <c r="A1212" s="154" t="s">
        <v>9442</v>
      </c>
      <c r="B1212" t="s">
        <v>171</v>
      </c>
      <c r="C1212" t="s">
        <v>172</v>
      </c>
      <c r="D1212" t="s">
        <v>8392</v>
      </c>
      <c r="E1212" s="31">
        <v>45230</v>
      </c>
      <c r="F1212" s="31">
        <v>45370</v>
      </c>
      <c r="G1212" t="s">
        <v>9326</v>
      </c>
    </row>
    <row r="1213" spans="1:7" x14ac:dyDescent="0.25">
      <c r="A1213" s="154" t="s">
        <v>3688</v>
      </c>
      <c r="B1213" t="s">
        <v>171</v>
      </c>
      <c r="C1213" t="s">
        <v>172</v>
      </c>
      <c r="D1213" t="s">
        <v>8394</v>
      </c>
      <c r="E1213" s="31">
        <v>45198</v>
      </c>
      <c r="F1213" s="31">
        <v>45336</v>
      </c>
      <c r="G1213" t="s">
        <v>3680</v>
      </c>
    </row>
    <row r="1214" spans="1:7" x14ac:dyDescent="0.25">
      <c r="A1214" s="154" t="s">
        <v>9441</v>
      </c>
      <c r="B1214" t="s">
        <v>4040</v>
      </c>
      <c r="C1214" t="s">
        <v>4039</v>
      </c>
      <c r="D1214" t="s">
        <v>9440</v>
      </c>
      <c r="E1214" s="31">
        <v>45219</v>
      </c>
      <c r="F1214" s="31">
        <v>45306</v>
      </c>
      <c r="G1214" t="s">
        <v>9439</v>
      </c>
    </row>
    <row r="1215" spans="1:7" x14ac:dyDescent="0.25">
      <c r="A1215" s="154" t="s">
        <v>9438</v>
      </c>
      <c r="B1215" t="s">
        <v>579</v>
      </c>
      <c r="C1215" t="s">
        <v>578</v>
      </c>
      <c r="D1215" t="s">
        <v>9422</v>
      </c>
      <c r="E1215" s="31">
        <v>45225</v>
      </c>
      <c r="F1215" s="31">
        <v>45362</v>
      </c>
      <c r="G1215" t="s">
        <v>9437</v>
      </c>
    </row>
    <row r="1216" spans="1:7" x14ac:dyDescent="0.25">
      <c r="A1216" s="154" t="s">
        <v>9436</v>
      </c>
      <c r="B1216" t="s">
        <v>1074</v>
      </c>
      <c r="C1216" t="s">
        <v>1075</v>
      </c>
      <c r="D1216" t="s">
        <v>9435</v>
      </c>
      <c r="E1216" s="31">
        <v>45224</v>
      </c>
      <c r="F1216" s="31">
        <v>45351</v>
      </c>
      <c r="G1216" t="s">
        <v>9434</v>
      </c>
    </row>
    <row r="1217" spans="1:7" x14ac:dyDescent="0.25">
      <c r="A1217" s="154" t="s">
        <v>3692</v>
      </c>
      <c r="B1217" t="s">
        <v>138</v>
      </c>
      <c r="C1217" t="s">
        <v>139</v>
      </c>
      <c r="D1217" t="s">
        <v>9433</v>
      </c>
      <c r="E1217" s="31">
        <v>45198</v>
      </c>
      <c r="F1217" s="31">
        <v>45349</v>
      </c>
      <c r="G1217" t="s">
        <v>3691</v>
      </c>
    </row>
    <row r="1218" spans="1:7" x14ac:dyDescent="0.25">
      <c r="A1218" s="154" t="s">
        <v>4011</v>
      </c>
      <c r="B1218" t="s">
        <v>171</v>
      </c>
      <c r="C1218" t="s">
        <v>172</v>
      </c>
      <c r="D1218" t="s">
        <v>9432</v>
      </c>
      <c r="E1218" s="31">
        <v>45129</v>
      </c>
      <c r="F1218" s="31">
        <v>45289</v>
      </c>
      <c r="G1218" t="s">
        <v>3845</v>
      </c>
    </row>
    <row r="1219" spans="1:7" x14ac:dyDescent="0.25">
      <c r="A1219" s="154" t="s">
        <v>9431</v>
      </c>
      <c r="B1219" t="s">
        <v>579</v>
      </c>
      <c r="C1219" t="s">
        <v>578</v>
      </c>
      <c r="D1219" t="s">
        <v>9422</v>
      </c>
      <c r="E1219" s="31">
        <v>45225</v>
      </c>
      <c r="F1219" s="31">
        <v>45378</v>
      </c>
      <c r="G1219" t="s">
        <v>9430</v>
      </c>
    </row>
    <row r="1220" spans="1:7" x14ac:dyDescent="0.25">
      <c r="A1220" s="154" t="s">
        <v>4160</v>
      </c>
      <c r="B1220" t="s">
        <v>579</v>
      </c>
      <c r="C1220" t="s">
        <v>578</v>
      </c>
      <c r="D1220" t="s">
        <v>9264</v>
      </c>
      <c r="E1220" s="31">
        <v>45133</v>
      </c>
      <c r="F1220" s="31">
        <v>45267</v>
      </c>
      <c r="G1220" t="s">
        <v>4159</v>
      </c>
    </row>
    <row r="1221" spans="1:7" x14ac:dyDescent="0.25">
      <c r="A1221" s="154" t="s">
        <v>9429</v>
      </c>
      <c r="B1221" t="s">
        <v>3838</v>
      </c>
      <c r="C1221" t="s">
        <v>3837</v>
      </c>
      <c r="D1221" t="s">
        <v>9428</v>
      </c>
      <c r="E1221" s="31">
        <v>45218</v>
      </c>
      <c r="F1221" s="31">
        <v>45290</v>
      </c>
      <c r="G1221" t="s">
        <v>9427</v>
      </c>
    </row>
    <row r="1222" spans="1:7" x14ac:dyDescent="0.25">
      <c r="A1222" s="154" t="s">
        <v>4125</v>
      </c>
      <c r="B1222" t="s">
        <v>579</v>
      </c>
      <c r="C1222" t="s">
        <v>578</v>
      </c>
      <c r="D1222" t="s">
        <v>9415</v>
      </c>
      <c r="E1222" s="31">
        <v>45161</v>
      </c>
      <c r="F1222" s="31">
        <v>45309</v>
      </c>
      <c r="G1222" t="s">
        <v>4124</v>
      </c>
    </row>
    <row r="1223" spans="1:7" x14ac:dyDescent="0.25">
      <c r="A1223" s="154" t="s">
        <v>9426</v>
      </c>
      <c r="B1223" t="s">
        <v>579</v>
      </c>
      <c r="C1223" t="s">
        <v>578</v>
      </c>
      <c r="D1223" t="s">
        <v>9422</v>
      </c>
      <c r="E1223" s="31">
        <v>45225</v>
      </c>
      <c r="F1223" s="31">
        <v>45385</v>
      </c>
      <c r="G1223" t="s">
        <v>9425</v>
      </c>
    </row>
    <row r="1224" spans="1:7" x14ac:dyDescent="0.25">
      <c r="A1224" s="154" t="s">
        <v>4118</v>
      </c>
      <c r="B1224" t="s">
        <v>681</v>
      </c>
      <c r="C1224" t="s">
        <v>680</v>
      </c>
      <c r="D1224" t="s">
        <v>9424</v>
      </c>
      <c r="E1224" s="31">
        <v>45161</v>
      </c>
      <c r="F1224" s="31">
        <v>45267</v>
      </c>
      <c r="G1224" t="s">
        <v>4117</v>
      </c>
    </row>
    <row r="1225" spans="1:7" x14ac:dyDescent="0.25">
      <c r="A1225" s="154" t="s">
        <v>9423</v>
      </c>
      <c r="B1225" t="s">
        <v>579</v>
      </c>
      <c r="C1225" t="s">
        <v>578</v>
      </c>
      <c r="D1225" t="s">
        <v>9422</v>
      </c>
      <c r="E1225" s="31">
        <v>45225</v>
      </c>
      <c r="F1225" s="31">
        <v>45392</v>
      </c>
      <c r="G1225" t="s">
        <v>9421</v>
      </c>
    </row>
    <row r="1226" spans="1:7" x14ac:dyDescent="0.25">
      <c r="A1226" s="154" t="s">
        <v>4128</v>
      </c>
      <c r="B1226" t="s">
        <v>579</v>
      </c>
      <c r="C1226" t="s">
        <v>578</v>
      </c>
      <c r="D1226" t="s">
        <v>9415</v>
      </c>
      <c r="E1226" s="31">
        <v>45161</v>
      </c>
      <c r="F1226" s="31">
        <v>45316</v>
      </c>
      <c r="G1226" t="s">
        <v>4127</v>
      </c>
    </row>
    <row r="1227" spans="1:7" x14ac:dyDescent="0.25">
      <c r="A1227" s="154" t="s">
        <v>9420</v>
      </c>
      <c r="B1227" t="s">
        <v>3733</v>
      </c>
      <c r="C1227" t="s">
        <v>3732</v>
      </c>
      <c r="D1227" t="s">
        <v>9419</v>
      </c>
      <c r="E1227" s="31">
        <v>45225</v>
      </c>
      <c r="F1227" s="31">
        <v>45291</v>
      </c>
      <c r="G1227" t="s">
        <v>9418</v>
      </c>
    </row>
    <row r="1228" spans="1:7" x14ac:dyDescent="0.25">
      <c r="A1228" s="154" t="s">
        <v>4131</v>
      </c>
      <c r="B1228" t="s">
        <v>579</v>
      </c>
      <c r="C1228" t="s">
        <v>578</v>
      </c>
      <c r="D1228" t="s">
        <v>9415</v>
      </c>
      <c r="E1228" s="31">
        <v>45161</v>
      </c>
      <c r="F1228" s="31">
        <v>45302</v>
      </c>
      <c r="G1228" t="s">
        <v>4130</v>
      </c>
    </row>
    <row r="1229" spans="1:7" x14ac:dyDescent="0.25">
      <c r="A1229" s="154" t="s">
        <v>9417</v>
      </c>
      <c r="B1229" t="s">
        <v>803</v>
      </c>
      <c r="C1229" t="s">
        <v>802</v>
      </c>
      <c r="D1229" t="s">
        <v>8324</v>
      </c>
      <c r="E1229" s="31">
        <v>45222</v>
      </c>
      <c r="F1229" s="31">
        <v>45338</v>
      </c>
      <c r="G1229" t="s">
        <v>9416</v>
      </c>
    </row>
    <row r="1230" spans="1:7" x14ac:dyDescent="0.25">
      <c r="A1230" s="154" t="s">
        <v>4134</v>
      </c>
      <c r="B1230" t="s">
        <v>579</v>
      </c>
      <c r="C1230" t="s">
        <v>578</v>
      </c>
      <c r="D1230" t="s">
        <v>9415</v>
      </c>
      <c r="E1230" s="31">
        <v>45161</v>
      </c>
      <c r="F1230" s="31">
        <v>45322</v>
      </c>
      <c r="G1230" t="s">
        <v>4133</v>
      </c>
    </row>
    <row r="1231" spans="1:7" x14ac:dyDescent="0.25">
      <c r="A1231" s="154" t="s">
        <v>9414</v>
      </c>
      <c r="B1231" t="s">
        <v>319</v>
      </c>
      <c r="C1231" t="s">
        <v>314</v>
      </c>
      <c r="D1231" t="s">
        <v>9413</v>
      </c>
      <c r="E1231" s="31">
        <v>45230</v>
      </c>
      <c r="F1231" s="31">
        <v>45347</v>
      </c>
      <c r="G1231" t="s">
        <v>9275</v>
      </c>
    </row>
    <row r="1232" spans="1:7" x14ac:dyDescent="0.25">
      <c r="A1232" s="154" t="s">
        <v>4137</v>
      </c>
      <c r="B1232" t="s">
        <v>171</v>
      </c>
      <c r="C1232" t="s">
        <v>172</v>
      </c>
      <c r="D1232" t="s">
        <v>8392</v>
      </c>
      <c r="E1232" s="31">
        <v>45161</v>
      </c>
      <c r="F1232" s="31">
        <v>45316</v>
      </c>
      <c r="G1232" t="s">
        <v>4015</v>
      </c>
    </row>
    <row r="1233" spans="1:7" x14ac:dyDescent="0.25">
      <c r="A1233" s="154" t="s">
        <v>8290</v>
      </c>
      <c r="B1233" t="s">
        <v>8289</v>
      </c>
      <c r="D1233" t="s">
        <v>8288</v>
      </c>
      <c r="E1233" t="s">
        <v>8287</v>
      </c>
      <c r="F1233" t="s">
        <v>8286</v>
      </c>
      <c r="G1233" t="s">
        <v>8285</v>
      </c>
    </row>
    <row r="1234" spans="1:7" x14ac:dyDescent="0.25">
      <c r="A1234" s="154" t="s">
        <v>8284</v>
      </c>
      <c r="B1234">
        <v>23</v>
      </c>
      <c r="D1234" t="s">
        <v>58</v>
      </c>
      <c r="E1234" t="s">
        <v>8283</v>
      </c>
      <c r="G1234" t="s">
        <v>9375</v>
      </c>
    </row>
    <row r="1236" spans="1:7" x14ac:dyDescent="0.25">
      <c r="A1236" s="154" t="s">
        <v>2940</v>
      </c>
      <c r="B1236" t="s">
        <v>94</v>
      </c>
      <c r="C1236" t="s">
        <v>95</v>
      </c>
      <c r="D1236" t="s">
        <v>597</v>
      </c>
      <c r="E1236" t="s">
        <v>6</v>
      </c>
      <c r="F1236" t="s">
        <v>2939</v>
      </c>
      <c r="G1236" t="s">
        <v>2938</v>
      </c>
    </row>
    <row r="1237" spans="1:7" x14ac:dyDescent="0.25">
      <c r="A1237" s="154" t="s">
        <v>8368</v>
      </c>
      <c r="B1237" t="s">
        <v>8368</v>
      </c>
      <c r="C1237" t="s">
        <v>8370</v>
      </c>
      <c r="D1237" t="s">
        <v>8369</v>
      </c>
      <c r="E1237" t="s">
        <v>8368</v>
      </c>
      <c r="F1237" t="s">
        <v>8367</v>
      </c>
      <c r="G1237" t="s">
        <v>8366</v>
      </c>
    </row>
    <row r="1238" spans="1:7" x14ac:dyDescent="0.25">
      <c r="A1238" s="154" t="s">
        <v>9412</v>
      </c>
      <c r="B1238" t="s">
        <v>319</v>
      </c>
      <c r="C1238" t="s">
        <v>314</v>
      </c>
      <c r="D1238" t="s">
        <v>8394</v>
      </c>
      <c r="E1238" s="31">
        <v>45230</v>
      </c>
      <c r="F1238" s="31">
        <v>45352</v>
      </c>
      <c r="G1238" t="s">
        <v>9275</v>
      </c>
    </row>
    <row r="1239" spans="1:7" x14ac:dyDescent="0.25">
      <c r="A1239" s="154" t="s">
        <v>4182</v>
      </c>
      <c r="B1239" t="s">
        <v>458</v>
      </c>
      <c r="C1239" t="s">
        <v>457</v>
      </c>
      <c r="D1239" t="s">
        <v>9336</v>
      </c>
      <c r="E1239" s="31">
        <v>45135</v>
      </c>
      <c r="F1239" s="31">
        <v>45285</v>
      </c>
      <c r="G1239" t="s">
        <v>4102</v>
      </c>
    </row>
    <row r="1240" spans="1:7" x14ac:dyDescent="0.25">
      <c r="A1240" s="154" t="s">
        <v>3701</v>
      </c>
      <c r="B1240" t="s">
        <v>458</v>
      </c>
      <c r="C1240" t="s">
        <v>457</v>
      </c>
      <c r="D1240" t="s">
        <v>8493</v>
      </c>
      <c r="E1240" s="31">
        <v>45195</v>
      </c>
      <c r="F1240" s="31">
        <v>45301</v>
      </c>
      <c r="G1240" t="s">
        <v>3700</v>
      </c>
    </row>
    <row r="1241" spans="1:7" x14ac:dyDescent="0.25">
      <c r="A1241" s="154" t="s">
        <v>9411</v>
      </c>
      <c r="B1241" t="s">
        <v>171</v>
      </c>
      <c r="C1241" t="s">
        <v>172</v>
      </c>
      <c r="D1241" t="s">
        <v>8392</v>
      </c>
      <c r="E1241" s="31">
        <v>45230</v>
      </c>
      <c r="F1241" s="31">
        <v>45366</v>
      </c>
      <c r="G1241" t="s">
        <v>9326</v>
      </c>
    </row>
    <row r="1242" spans="1:7" x14ac:dyDescent="0.25">
      <c r="A1242" s="154" t="s">
        <v>3706</v>
      </c>
      <c r="B1242" t="s">
        <v>171</v>
      </c>
      <c r="C1242" t="s">
        <v>172</v>
      </c>
      <c r="D1242" t="s">
        <v>8392</v>
      </c>
      <c r="E1242" s="31">
        <v>45198</v>
      </c>
      <c r="F1242" s="31">
        <v>45334</v>
      </c>
      <c r="G1242" t="s">
        <v>3704</v>
      </c>
    </row>
    <row r="1243" spans="1:7" x14ac:dyDescent="0.25">
      <c r="A1243" s="154" t="s">
        <v>4057</v>
      </c>
      <c r="B1243" t="s">
        <v>1074</v>
      </c>
      <c r="C1243" t="s">
        <v>1075</v>
      </c>
      <c r="D1243" t="s">
        <v>9409</v>
      </c>
      <c r="E1243" s="31">
        <v>45162</v>
      </c>
      <c r="F1243" s="31">
        <v>45284</v>
      </c>
      <c r="G1243" t="s">
        <v>4056</v>
      </c>
    </row>
    <row r="1244" spans="1:7" x14ac:dyDescent="0.25">
      <c r="A1244" s="154" t="s">
        <v>3835</v>
      </c>
      <c r="B1244" t="s">
        <v>177</v>
      </c>
      <c r="C1244" t="s">
        <v>98</v>
      </c>
      <c r="D1244" t="s">
        <v>9410</v>
      </c>
      <c r="E1244" s="31">
        <v>45195</v>
      </c>
      <c r="F1244" s="31">
        <v>45306</v>
      </c>
      <c r="G1244" t="s">
        <v>3834</v>
      </c>
    </row>
    <row r="1245" spans="1:7" x14ac:dyDescent="0.25">
      <c r="A1245" s="154" t="s">
        <v>4053</v>
      </c>
      <c r="B1245" t="s">
        <v>1074</v>
      </c>
      <c r="C1245" t="s">
        <v>1075</v>
      </c>
      <c r="D1245" t="s">
        <v>9409</v>
      </c>
      <c r="E1245" s="31">
        <v>45162</v>
      </c>
      <c r="F1245" s="31">
        <v>45274</v>
      </c>
      <c r="G1245" t="s">
        <v>4052</v>
      </c>
    </row>
    <row r="1246" spans="1:7" x14ac:dyDescent="0.25">
      <c r="A1246" s="154" t="s">
        <v>3703</v>
      </c>
      <c r="B1246" t="s">
        <v>458</v>
      </c>
      <c r="C1246" t="s">
        <v>457</v>
      </c>
      <c r="D1246" t="s">
        <v>8493</v>
      </c>
      <c r="E1246" s="31">
        <v>45195</v>
      </c>
      <c r="F1246" s="31">
        <v>45311</v>
      </c>
      <c r="G1246" t="s">
        <v>3702</v>
      </c>
    </row>
    <row r="1247" spans="1:7" x14ac:dyDescent="0.25">
      <c r="A1247" s="154" t="s">
        <v>4045</v>
      </c>
      <c r="B1247" t="s">
        <v>1074</v>
      </c>
      <c r="C1247" t="s">
        <v>1075</v>
      </c>
      <c r="D1247" t="s">
        <v>9409</v>
      </c>
      <c r="E1247" s="31">
        <v>45162</v>
      </c>
      <c r="F1247" s="31">
        <v>45286</v>
      </c>
      <c r="G1247" t="s">
        <v>4044</v>
      </c>
    </row>
    <row r="1248" spans="1:7" x14ac:dyDescent="0.25">
      <c r="A1248" s="154" t="s">
        <v>3730</v>
      </c>
      <c r="B1248" t="s">
        <v>432</v>
      </c>
      <c r="C1248" t="s">
        <v>431</v>
      </c>
      <c r="D1248" t="s">
        <v>9289</v>
      </c>
      <c r="E1248" s="31">
        <v>45195</v>
      </c>
      <c r="F1248" s="31">
        <v>45291</v>
      </c>
      <c r="G1248" t="s">
        <v>3729</v>
      </c>
    </row>
    <row r="1249" spans="1:7" x14ac:dyDescent="0.25">
      <c r="A1249" s="154" t="s">
        <v>4041</v>
      </c>
      <c r="B1249" t="s">
        <v>4040</v>
      </c>
      <c r="C1249" t="s">
        <v>4039</v>
      </c>
      <c r="D1249" t="s">
        <v>9408</v>
      </c>
      <c r="E1249" s="31">
        <v>45184</v>
      </c>
      <c r="F1249" s="31">
        <v>45275</v>
      </c>
      <c r="G1249" t="s">
        <v>4038</v>
      </c>
    </row>
    <row r="1250" spans="1:7" x14ac:dyDescent="0.25">
      <c r="A1250" s="154" t="s">
        <v>3711</v>
      </c>
      <c r="B1250" t="s">
        <v>171</v>
      </c>
      <c r="C1250" t="s">
        <v>172</v>
      </c>
      <c r="D1250" t="s">
        <v>8394</v>
      </c>
      <c r="E1250" s="31">
        <v>45198</v>
      </c>
      <c r="F1250" s="31">
        <v>45349</v>
      </c>
      <c r="G1250" t="s">
        <v>3680</v>
      </c>
    </row>
    <row r="1251" spans="1:7" x14ac:dyDescent="0.25">
      <c r="A1251" s="154" t="s">
        <v>4033</v>
      </c>
      <c r="B1251" t="s">
        <v>177</v>
      </c>
      <c r="C1251" t="s">
        <v>98</v>
      </c>
      <c r="D1251" t="s">
        <v>9407</v>
      </c>
      <c r="E1251" s="31">
        <v>45162</v>
      </c>
      <c r="F1251" s="31">
        <v>45275</v>
      </c>
      <c r="G1251" t="s">
        <v>4032</v>
      </c>
    </row>
    <row r="1252" spans="1:7" x14ac:dyDescent="0.25">
      <c r="A1252" s="154" t="s">
        <v>3712</v>
      </c>
      <c r="B1252" t="s">
        <v>171</v>
      </c>
      <c r="C1252" t="s">
        <v>172</v>
      </c>
      <c r="D1252" t="s">
        <v>8392</v>
      </c>
      <c r="E1252" s="31">
        <v>45198</v>
      </c>
      <c r="F1252" s="31">
        <v>45348</v>
      </c>
      <c r="G1252" t="s">
        <v>3709</v>
      </c>
    </row>
    <row r="1253" spans="1:7" x14ac:dyDescent="0.25">
      <c r="A1253" s="154" t="s">
        <v>4012</v>
      </c>
      <c r="B1253" t="s">
        <v>171</v>
      </c>
      <c r="C1253" t="s">
        <v>172</v>
      </c>
      <c r="D1253" t="s">
        <v>8392</v>
      </c>
      <c r="E1253" s="31">
        <v>45161</v>
      </c>
      <c r="F1253" s="31">
        <v>45306</v>
      </c>
      <c r="G1253" t="s">
        <v>4009</v>
      </c>
    </row>
    <row r="1254" spans="1:7" x14ac:dyDescent="0.25">
      <c r="A1254" s="154" t="s">
        <v>3726</v>
      </c>
      <c r="B1254" t="s">
        <v>171</v>
      </c>
      <c r="C1254" t="s">
        <v>172</v>
      </c>
      <c r="D1254" t="s">
        <v>8392</v>
      </c>
      <c r="E1254" s="31">
        <v>45198</v>
      </c>
      <c r="F1254" s="31">
        <v>45351</v>
      </c>
      <c r="G1254" t="s">
        <v>3709</v>
      </c>
    </row>
    <row r="1255" spans="1:7" x14ac:dyDescent="0.25">
      <c r="A1255" s="154" t="s">
        <v>9406</v>
      </c>
      <c r="B1255" t="s">
        <v>860</v>
      </c>
      <c r="C1255" t="s">
        <v>859</v>
      </c>
      <c r="D1255" t="s">
        <v>9384</v>
      </c>
      <c r="E1255" s="31">
        <v>45219</v>
      </c>
      <c r="F1255" s="31">
        <v>45335</v>
      </c>
      <c r="G1255" t="s">
        <v>3678</v>
      </c>
    </row>
    <row r="1256" spans="1:7" x14ac:dyDescent="0.25">
      <c r="A1256" s="154" t="s">
        <v>3725</v>
      </c>
      <c r="B1256" t="s">
        <v>171</v>
      </c>
      <c r="C1256" t="s">
        <v>172</v>
      </c>
      <c r="D1256" t="s">
        <v>8392</v>
      </c>
      <c r="E1256" s="31">
        <v>45198</v>
      </c>
      <c r="F1256" s="31">
        <v>45355</v>
      </c>
      <c r="G1256" t="s">
        <v>3719</v>
      </c>
    </row>
    <row r="1257" spans="1:7" x14ac:dyDescent="0.25">
      <c r="A1257" s="154" t="s">
        <v>4169</v>
      </c>
      <c r="B1257" t="s">
        <v>171</v>
      </c>
      <c r="C1257" t="s">
        <v>172</v>
      </c>
      <c r="D1257" t="s">
        <v>9405</v>
      </c>
      <c r="E1257" s="31">
        <v>45161</v>
      </c>
      <c r="F1257" s="31">
        <v>45321</v>
      </c>
      <c r="G1257" t="s">
        <v>4168</v>
      </c>
    </row>
    <row r="1258" spans="1:7" x14ac:dyDescent="0.25">
      <c r="A1258" s="154" t="s">
        <v>3710</v>
      </c>
      <c r="B1258" t="s">
        <v>171</v>
      </c>
      <c r="C1258" t="s">
        <v>172</v>
      </c>
      <c r="D1258" t="s">
        <v>8392</v>
      </c>
      <c r="E1258" s="31">
        <v>45198</v>
      </c>
      <c r="F1258" s="31">
        <v>45344</v>
      </c>
      <c r="G1258" t="s">
        <v>3709</v>
      </c>
    </row>
    <row r="1259" spans="1:7" x14ac:dyDescent="0.25">
      <c r="A1259" s="154" t="s">
        <v>3985</v>
      </c>
      <c r="B1259" t="s">
        <v>3981</v>
      </c>
      <c r="C1259" t="s">
        <v>3980</v>
      </c>
      <c r="D1259" t="s">
        <v>9185</v>
      </c>
      <c r="E1259" s="31">
        <v>45164</v>
      </c>
      <c r="F1259" s="31">
        <v>45262</v>
      </c>
      <c r="G1259" t="s">
        <v>3984</v>
      </c>
    </row>
    <row r="1260" spans="1:7" x14ac:dyDescent="0.25">
      <c r="A1260" s="154" t="s">
        <v>3753</v>
      </c>
      <c r="B1260" t="s">
        <v>171</v>
      </c>
      <c r="C1260" t="s">
        <v>172</v>
      </c>
      <c r="D1260" t="s">
        <v>8392</v>
      </c>
      <c r="E1260" s="31">
        <v>45198</v>
      </c>
      <c r="F1260" s="31">
        <v>45341</v>
      </c>
      <c r="G1260" t="s">
        <v>3709</v>
      </c>
    </row>
    <row r="1261" spans="1:7" x14ac:dyDescent="0.25">
      <c r="A1261" s="154" t="s">
        <v>4002</v>
      </c>
      <c r="B1261" t="s">
        <v>860</v>
      </c>
      <c r="C1261" t="s">
        <v>859</v>
      </c>
      <c r="D1261" t="s">
        <v>9404</v>
      </c>
      <c r="E1261" s="31">
        <v>45190</v>
      </c>
      <c r="F1261" s="31">
        <v>45299</v>
      </c>
      <c r="G1261" t="s">
        <v>3678</v>
      </c>
    </row>
    <row r="1262" spans="1:7" x14ac:dyDescent="0.25">
      <c r="A1262" s="154" t="s">
        <v>3707</v>
      </c>
      <c r="B1262" t="s">
        <v>171</v>
      </c>
      <c r="C1262" t="s">
        <v>172</v>
      </c>
      <c r="D1262" t="s">
        <v>8392</v>
      </c>
      <c r="E1262" s="31">
        <v>45198</v>
      </c>
      <c r="F1262" s="31">
        <v>45337</v>
      </c>
      <c r="G1262" t="s">
        <v>3704</v>
      </c>
    </row>
    <row r="1263" spans="1:7" x14ac:dyDescent="0.25">
      <c r="A1263" s="154" t="s">
        <v>4175</v>
      </c>
      <c r="B1263" t="s">
        <v>171</v>
      </c>
      <c r="C1263" t="s">
        <v>172</v>
      </c>
      <c r="D1263" t="s">
        <v>8392</v>
      </c>
      <c r="E1263" s="31">
        <v>45161</v>
      </c>
      <c r="F1263" s="31">
        <v>45316</v>
      </c>
      <c r="G1263" t="s">
        <v>4168</v>
      </c>
    </row>
    <row r="1264" spans="1:7" x14ac:dyDescent="0.25">
      <c r="A1264" s="154" t="s">
        <v>9403</v>
      </c>
      <c r="B1264" t="s">
        <v>302</v>
      </c>
      <c r="C1264" t="s">
        <v>301</v>
      </c>
      <c r="D1264" t="s">
        <v>9086</v>
      </c>
      <c r="E1264" s="31">
        <v>45229</v>
      </c>
      <c r="F1264" s="31">
        <v>45337</v>
      </c>
      <c r="G1264" t="s">
        <v>3717</v>
      </c>
    </row>
    <row r="1265" spans="1:7" x14ac:dyDescent="0.25">
      <c r="A1265" s="154" t="s">
        <v>4178</v>
      </c>
      <c r="B1265" t="s">
        <v>171</v>
      </c>
      <c r="C1265" t="s">
        <v>172</v>
      </c>
      <c r="D1265" t="s">
        <v>8392</v>
      </c>
      <c r="E1265" s="31">
        <v>45161</v>
      </c>
      <c r="F1265" s="31">
        <v>45294</v>
      </c>
      <c r="G1265" t="s">
        <v>4009</v>
      </c>
    </row>
    <row r="1266" spans="1:7" x14ac:dyDescent="0.25">
      <c r="A1266" s="154" t="s">
        <v>3705</v>
      </c>
      <c r="B1266" t="s">
        <v>171</v>
      </c>
      <c r="C1266" t="s">
        <v>172</v>
      </c>
      <c r="D1266" t="s">
        <v>8392</v>
      </c>
      <c r="E1266" s="31">
        <v>45198</v>
      </c>
      <c r="F1266" s="31">
        <v>45329</v>
      </c>
      <c r="G1266" t="s">
        <v>3704</v>
      </c>
    </row>
    <row r="1267" spans="1:7" x14ac:dyDescent="0.25">
      <c r="A1267" s="154" t="s">
        <v>4181</v>
      </c>
      <c r="B1267" t="s">
        <v>171</v>
      </c>
      <c r="C1267" t="s">
        <v>172</v>
      </c>
      <c r="D1267" t="s">
        <v>8392</v>
      </c>
      <c r="E1267" s="31">
        <v>45161</v>
      </c>
      <c r="F1267" s="31">
        <v>45313</v>
      </c>
      <c r="G1267" t="s">
        <v>4009</v>
      </c>
    </row>
    <row r="1268" spans="1:7" x14ac:dyDescent="0.25">
      <c r="A1268" s="154" t="s">
        <v>3762</v>
      </c>
      <c r="B1268" t="s">
        <v>171</v>
      </c>
      <c r="C1268" t="s">
        <v>172</v>
      </c>
      <c r="D1268" t="s">
        <v>8392</v>
      </c>
      <c r="E1268" s="31">
        <v>45198</v>
      </c>
      <c r="F1268" s="31">
        <v>45325</v>
      </c>
      <c r="G1268" t="s">
        <v>3704</v>
      </c>
    </row>
    <row r="1269" spans="1:7" x14ac:dyDescent="0.25">
      <c r="A1269" s="154" t="s">
        <v>3987</v>
      </c>
      <c r="B1269" t="s">
        <v>171</v>
      </c>
      <c r="C1269" t="s">
        <v>172</v>
      </c>
      <c r="D1269" t="s">
        <v>8392</v>
      </c>
      <c r="E1269" s="31">
        <v>45198</v>
      </c>
      <c r="F1269" s="31">
        <v>45358</v>
      </c>
      <c r="G1269" t="s">
        <v>3719</v>
      </c>
    </row>
    <row r="1270" spans="1:7" x14ac:dyDescent="0.25">
      <c r="A1270" s="154" t="s">
        <v>3697</v>
      </c>
      <c r="B1270" t="s">
        <v>132</v>
      </c>
      <c r="C1270" t="s">
        <v>133</v>
      </c>
      <c r="D1270" t="s">
        <v>9402</v>
      </c>
      <c r="E1270" s="31">
        <v>45198</v>
      </c>
      <c r="F1270" s="31">
        <v>45291</v>
      </c>
      <c r="G1270" t="s">
        <v>3696</v>
      </c>
    </row>
    <row r="1271" spans="1:7" x14ac:dyDescent="0.25">
      <c r="A1271" s="154" t="s">
        <v>3926</v>
      </c>
      <c r="B1271" t="s">
        <v>3925</v>
      </c>
      <c r="C1271" t="s">
        <v>3924</v>
      </c>
      <c r="D1271" t="s">
        <v>9401</v>
      </c>
      <c r="E1271" s="31">
        <v>45169</v>
      </c>
      <c r="F1271" s="31">
        <v>45276</v>
      </c>
      <c r="G1271" t="s">
        <v>3923</v>
      </c>
    </row>
    <row r="1272" spans="1:7" x14ac:dyDescent="0.25">
      <c r="A1272" s="154" t="s">
        <v>3695</v>
      </c>
      <c r="B1272" t="s">
        <v>132</v>
      </c>
      <c r="C1272" t="s">
        <v>133</v>
      </c>
      <c r="D1272" t="s">
        <v>8383</v>
      </c>
      <c r="E1272" s="31">
        <v>45198</v>
      </c>
      <c r="F1272" s="31">
        <v>45275</v>
      </c>
      <c r="G1272" t="s">
        <v>3694</v>
      </c>
    </row>
    <row r="1273" spans="1:7" x14ac:dyDescent="0.25">
      <c r="A1273" s="154" t="s">
        <v>3920</v>
      </c>
      <c r="B1273" t="s">
        <v>319</v>
      </c>
      <c r="C1273" t="s">
        <v>314</v>
      </c>
      <c r="D1273" t="s">
        <v>8394</v>
      </c>
      <c r="E1273" s="31">
        <v>45169</v>
      </c>
      <c r="F1273" s="31">
        <v>45311</v>
      </c>
      <c r="G1273" t="s">
        <v>3903</v>
      </c>
    </row>
    <row r="1274" spans="1:7" x14ac:dyDescent="0.25">
      <c r="A1274" s="154" t="s">
        <v>3693</v>
      </c>
      <c r="B1274" t="s">
        <v>171</v>
      </c>
      <c r="C1274" t="s">
        <v>172</v>
      </c>
      <c r="D1274" t="s">
        <v>8394</v>
      </c>
      <c r="E1274" s="31">
        <v>45198</v>
      </c>
      <c r="F1274" s="31">
        <v>45330</v>
      </c>
      <c r="G1274" t="s">
        <v>3680</v>
      </c>
    </row>
    <row r="1275" spans="1:7" x14ac:dyDescent="0.25">
      <c r="A1275" s="154" t="s">
        <v>4172</v>
      </c>
      <c r="B1275" t="s">
        <v>819</v>
      </c>
      <c r="C1275" t="s">
        <v>818</v>
      </c>
      <c r="D1275" t="s">
        <v>8396</v>
      </c>
      <c r="E1275" s="31">
        <v>45136</v>
      </c>
      <c r="F1275" s="31">
        <v>45270</v>
      </c>
      <c r="G1275" t="s">
        <v>4171</v>
      </c>
    </row>
    <row r="1276" spans="1:7" x14ac:dyDescent="0.25">
      <c r="A1276" s="154" t="s">
        <v>9400</v>
      </c>
      <c r="B1276" t="s">
        <v>847</v>
      </c>
      <c r="C1276" t="s">
        <v>886</v>
      </c>
      <c r="D1276" t="s">
        <v>9188</v>
      </c>
      <c r="E1276" s="31">
        <v>45245</v>
      </c>
      <c r="F1276" s="31">
        <v>45346</v>
      </c>
      <c r="G1276" t="s">
        <v>9399</v>
      </c>
    </row>
    <row r="1277" spans="1:7" x14ac:dyDescent="0.25">
      <c r="A1277" s="154" t="s">
        <v>9398</v>
      </c>
      <c r="B1277" t="s">
        <v>860</v>
      </c>
      <c r="C1277" t="s">
        <v>859</v>
      </c>
      <c r="D1277" t="s">
        <v>9384</v>
      </c>
      <c r="E1277" s="31">
        <v>45219</v>
      </c>
      <c r="F1277" s="31">
        <v>45328</v>
      </c>
      <c r="G1277" t="s">
        <v>3678</v>
      </c>
    </row>
    <row r="1278" spans="1:7" x14ac:dyDescent="0.25">
      <c r="A1278" s="154" t="s">
        <v>9397</v>
      </c>
      <c r="B1278" t="s">
        <v>138</v>
      </c>
      <c r="C1278" t="s">
        <v>139</v>
      </c>
      <c r="D1278" t="s">
        <v>9396</v>
      </c>
      <c r="E1278" s="31">
        <v>45216</v>
      </c>
      <c r="F1278" s="31">
        <v>45378</v>
      </c>
      <c r="G1278" t="s">
        <v>9395</v>
      </c>
    </row>
    <row r="1279" spans="1:7" x14ac:dyDescent="0.25">
      <c r="A1279" s="154" t="s">
        <v>9394</v>
      </c>
      <c r="B1279" t="s">
        <v>695</v>
      </c>
      <c r="C1279" t="s">
        <v>696</v>
      </c>
      <c r="D1279" t="s">
        <v>9393</v>
      </c>
      <c r="E1279" s="31">
        <v>45208</v>
      </c>
      <c r="F1279" s="31">
        <v>45266</v>
      </c>
      <c r="G1279" t="s">
        <v>9392</v>
      </c>
    </row>
    <row r="1280" spans="1:7" x14ac:dyDescent="0.25">
      <c r="A1280" s="154" t="s">
        <v>9391</v>
      </c>
      <c r="B1280" t="s">
        <v>1135</v>
      </c>
      <c r="C1280" t="s">
        <v>1136</v>
      </c>
      <c r="D1280" t="s">
        <v>9382</v>
      </c>
      <c r="E1280" s="31">
        <v>45212</v>
      </c>
      <c r="F1280" s="31">
        <v>45291</v>
      </c>
      <c r="G1280" t="s">
        <v>9390</v>
      </c>
    </row>
    <row r="1281" spans="1:7" x14ac:dyDescent="0.25">
      <c r="A1281" s="154" t="s">
        <v>9389</v>
      </c>
      <c r="B1281" t="s">
        <v>485</v>
      </c>
      <c r="C1281" t="s">
        <v>893</v>
      </c>
      <c r="D1281" t="s">
        <v>9388</v>
      </c>
      <c r="E1281" s="31">
        <v>45223</v>
      </c>
      <c r="F1281" s="31">
        <v>45290</v>
      </c>
      <c r="G1281" t="s">
        <v>9387</v>
      </c>
    </row>
    <row r="1282" spans="1:7" x14ac:dyDescent="0.25">
      <c r="A1282" s="154" t="s">
        <v>3690</v>
      </c>
      <c r="B1282" t="s">
        <v>485</v>
      </c>
      <c r="C1282" t="s">
        <v>893</v>
      </c>
      <c r="D1282" t="s">
        <v>9386</v>
      </c>
      <c r="E1282" s="31">
        <v>45198</v>
      </c>
      <c r="F1282" s="31">
        <v>45291</v>
      </c>
      <c r="G1282" t="s">
        <v>3689</v>
      </c>
    </row>
    <row r="1283" spans="1:7" x14ac:dyDescent="0.25">
      <c r="A1283" s="154" t="s">
        <v>9385</v>
      </c>
      <c r="B1283" t="s">
        <v>860</v>
      </c>
      <c r="C1283" t="s">
        <v>859</v>
      </c>
      <c r="D1283" t="s">
        <v>9384</v>
      </c>
      <c r="E1283" s="31">
        <v>45219</v>
      </c>
      <c r="F1283" s="31">
        <v>45342</v>
      </c>
      <c r="G1283" t="s">
        <v>3678</v>
      </c>
    </row>
    <row r="1284" spans="1:7" x14ac:dyDescent="0.25">
      <c r="A1284" s="154" t="s">
        <v>9383</v>
      </c>
      <c r="B1284" t="s">
        <v>1135</v>
      </c>
      <c r="C1284" t="s">
        <v>1136</v>
      </c>
      <c r="D1284" t="s">
        <v>9382</v>
      </c>
      <c r="E1284" s="31">
        <v>45212</v>
      </c>
      <c r="F1284" s="31">
        <v>45280</v>
      </c>
      <c r="G1284" t="s">
        <v>9381</v>
      </c>
    </row>
    <row r="1285" spans="1:7" x14ac:dyDescent="0.25">
      <c r="A1285" s="154" t="s">
        <v>9380</v>
      </c>
      <c r="B1285" t="s">
        <v>302</v>
      </c>
      <c r="C1285" t="s">
        <v>301</v>
      </c>
      <c r="D1285" t="s">
        <v>9086</v>
      </c>
      <c r="E1285" s="31">
        <v>45229</v>
      </c>
      <c r="F1285" s="31">
        <v>45382</v>
      </c>
      <c r="G1285" t="s">
        <v>3717</v>
      </c>
    </row>
    <row r="1286" spans="1:7" x14ac:dyDescent="0.25">
      <c r="A1286" s="154" t="s">
        <v>3841</v>
      </c>
      <c r="B1286" t="s">
        <v>3684</v>
      </c>
      <c r="C1286" t="s">
        <v>3683</v>
      </c>
      <c r="D1286" t="s">
        <v>8406</v>
      </c>
      <c r="E1286" s="31">
        <v>45198</v>
      </c>
      <c r="F1286" s="31">
        <v>45280</v>
      </c>
      <c r="G1286" t="s">
        <v>3840</v>
      </c>
    </row>
    <row r="1287" spans="1:7" x14ac:dyDescent="0.25">
      <c r="A1287" s="154" t="s">
        <v>3679</v>
      </c>
      <c r="B1287" t="s">
        <v>860</v>
      </c>
      <c r="C1287" t="s">
        <v>859</v>
      </c>
      <c r="D1287" t="s">
        <v>9379</v>
      </c>
      <c r="E1287" s="31">
        <v>45190</v>
      </c>
      <c r="F1287" s="31">
        <v>45279</v>
      </c>
      <c r="G1287" t="s">
        <v>3678</v>
      </c>
    </row>
    <row r="1288" spans="1:7" x14ac:dyDescent="0.25">
      <c r="A1288" s="154" t="s">
        <v>9378</v>
      </c>
      <c r="B1288" t="s">
        <v>803</v>
      </c>
      <c r="C1288" t="s">
        <v>802</v>
      </c>
      <c r="D1288" t="s">
        <v>9377</v>
      </c>
      <c r="E1288" s="31">
        <v>45222</v>
      </c>
      <c r="F1288" s="31">
        <v>45350</v>
      </c>
      <c r="G1288" t="s">
        <v>9376</v>
      </c>
    </row>
    <row r="1289" spans="1:7" x14ac:dyDescent="0.25">
      <c r="A1289" s="154" t="s">
        <v>8290</v>
      </c>
      <c r="B1289" t="s">
        <v>8289</v>
      </c>
      <c r="D1289" t="s">
        <v>8288</v>
      </c>
      <c r="E1289" t="s">
        <v>8287</v>
      </c>
      <c r="F1289" t="s">
        <v>8286</v>
      </c>
      <c r="G1289" t="s">
        <v>8285</v>
      </c>
    </row>
    <row r="1290" spans="1:7" x14ac:dyDescent="0.25">
      <c r="A1290" s="154" t="s">
        <v>8284</v>
      </c>
      <c r="B1290">
        <v>24</v>
      </c>
      <c r="D1290" t="s">
        <v>58</v>
      </c>
      <c r="E1290" t="s">
        <v>8283</v>
      </c>
      <c r="G1290" t="s">
        <v>9375</v>
      </c>
    </row>
    <row r="1292" spans="1:7" x14ac:dyDescent="0.25">
      <c r="A1292" s="154" t="s">
        <v>2940</v>
      </c>
      <c r="B1292" t="s">
        <v>94</v>
      </c>
      <c r="C1292" t="s">
        <v>95</v>
      </c>
      <c r="D1292" t="s">
        <v>597</v>
      </c>
      <c r="E1292" t="s">
        <v>6</v>
      </c>
      <c r="F1292" t="s">
        <v>2939</v>
      </c>
      <c r="G1292" t="s">
        <v>2938</v>
      </c>
    </row>
    <row r="1293" spans="1:7" x14ac:dyDescent="0.25">
      <c r="A1293" s="154" t="s">
        <v>8368</v>
      </c>
      <c r="B1293" t="s">
        <v>8368</v>
      </c>
      <c r="C1293" t="s">
        <v>8370</v>
      </c>
      <c r="D1293" t="s">
        <v>8369</v>
      </c>
      <c r="E1293" t="s">
        <v>8368</v>
      </c>
      <c r="F1293" t="s">
        <v>8367</v>
      </c>
      <c r="G1293" t="s">
        <v>8366</v>
      </c>
    </row>
    <row r="1294" spans="1:7" x14ac:dyDescent="0.25">
      <c r="A1294" s="154" t="s">
        <v>3821</v>
      </c>
      <c r="B1294" t="s">
        <v>289</v>
      </c>
      <c r="C1294" t="s">
        <v>291</v>
      </c>
      <c r="D1294" t="s">
        <v>9374</v>
      </c>
      <c r="E1294" s="31">
        <v>45190</v>
      </c>
      <c r="F1294" s="31">
        <v>45275</v>
      </c>
      <c r="G1294" t="s">
        <v>3820</v>
      </c>
    </row>
    <row r="1295" spans="1:7" x14ac:dyDescent="0.25">
      <c r="A1295" s="154" t="s">
        <v>9373</v>
      </c>
      <c r="B1295" t="s">
        <v>3925</v>
      </c>
      <c r="C1295" t="s">
        <v>3924</v>
      </c>
      <c r="D1295" t="s">
        <v>8437</v>
      </c>
      <c r="E1295" s="31">
        <v>45230</v>
      </c>
      <c r="F1295" s="31">
        <v>45304</v>
      </c>
      <c r="G1295" t="s">
        <v>9372</v>
      </c>
    </row>
    <row r="1296" spans="1:7" x14ac:dyDescent="0.25">
      <c r="A1296" s="154" t="s">
        <v>9371</v>
      </c>
      <c r="B1296" t="s">
        <v>171</v>
      </c>
      <c r="C1296" t="s">
        <v>172</v>
      </c>
      <c r="D1296" t="s">
        <v>8392</v>
      </c>
      <c r="E1296" s="31">
        <v>45230</v>
      </c>
      <c r="F1296" s="31">
        <v>45373</v>
      </c>
      <c r="G1296" t="s">
        <v>9326</v>
      </c>
    </row>
    <row r="1297" spans="1:7" x14ac:dyDescent="0.25">
      <c r="A1297" s="154" t="s">
        <v>9370</v>
      </c>
      <c r="B1297" t="s">
        <v>3925</v>
      </c>
      <c r="C1297" t="s">
        <v>3924</v>
      </c>
      <c r="D1297" t="s">
        <v>9369</v>
      </c>
      <c r="E1297" s="31">
        <v>45230</v>
      </c>
      <c r="F1297" s="31">
        <v>45348</v>
      </c>
      <c r="G1297" t="s">
        <v>9368</v>
      </c>
    </row>
    <row r="1298" spans="1:7" x14ac:dyDescent="0.25">
      <c r="A1298" s="154" t="s">
        <v>3904</v>
      </c>
      <c r="B1298" t="s">
        <v>319</v>
      </c>
      <c r="C1298" t="s">
        <v>314</v>
      </c>
      <c r="D1298" t="s">
        <v>8394</v>
      </c>
      <c r="E1298" s="31">
        <v>45169</v>
      </c>
      <c r="F1298" s="31">
        <v>45303</v>
      </c>
      <c r="G1298" t="s">
        <v>3903</v>
      </c>
    </row>
    <row r="1299" spans="1:7" x14ac:dyDescent="0.25">
      <c r="A1299" s="154" t="s">
        <v>3827</v>
      </c>
      <c r="B1299" t="s">
        <v>1074</v>
      </c>
      <c r="C1299" t="s">
        <v>1075</v>
      </c>
      <c r="D1299" t="s">
        <v>9362</v>
      </c>
      <c r="E1299" s="31">
        <v>45194</v>
      </c>
      <c r="F1299" s="31">
        <v>45305</v>
      </c>
      <c r="G1299" t="s">
        <v>3826</v>
      </c>
    </row>
    <row r="1300" spans="1:7" x14ac:dyDescent="0.25">
      <c r="A1300" s="154" t="s">
        <v>9367</v>
      </c>
      <c r="B1300" t="s">
        <v>803</v>
      </c>
      <c r="C1300" t="s">
        <v>802</v>
      </c>
      <c r="D1300" t="s">
        <v>8324</v>
      </c>
      <c r="E1300" s="31">
        <v>45222</v>
      </c>
      <c r="F1300" s="31">
        <v>45322</v>
      </c>
      <c r="G1300" t="s">
        <v>9366</v>
      </c>
    </row>
    <row r="1301" spans="1:7" x14ac:dyDescent="0.25">
      <c r="A1301" s="154" t="s">
        <v>9365</v>
      </c>
      <c r="B1301" t="s">
        <v>458</v>
      </c>
      <c r="C1301" t="s">
        <v>457</v>
      </c>
      <c r="D1301" t="s">
        <v>8324</v>
      </c>
      <c r="E1301" s="31">
        <v>45230</v>
      </c>
      <c r="F1301" s="31">
        <v>45342</v>
      </c>
      <c r="G1301" t="s">
        <v>9364</v>
      </c>
    </row>
    <row r="1302" spans="1:7" x14ac:dyDescent="0.25">
      <c r="A1302" s="154" t="s">
        <v>4079</v>
      </c>
      <c r="B1302" t="s">
        <v>847</v>
      </c>
      <c r="C1302" t="s">
        <v>886</v>
      </c>
      <c r="D1302" t="s">
        <v>9363</v>
      </c>
      <c r="E1302" s="31">
        <v>45146</v>
      </c>
      <c r="F1302" s="31">
        <v>45285</v>
      </c>
      <c r="G1302" t="s">
        <v>4078</v>
      </c>
    </row>
    <row r="1303" spans="1:7" x14ac:dyDescent="0.25">
      <c r="A1303" s="154" t="s">
        <v>3805</v>
      </c>
      <c r="B1303" t="s">
        <v>1074</v>
      </c>
      <c r="C1303" t="s">
        <v>1075</v>
      </c>
      <c r="D1303" t="s">
        <v>9362</v>
      </c>
      <c r="E1303" s="31">
        <v>45194</v>
      </c>
      <c r="F1303" s="31">
        <v>45312</v>
      </c>
      <c r="G1303" t="s">
        <v>3804</v>
      </c>
    </row>
    <row r="1304" spans="1:7" x14ac:dyDescent="0.25">
      <c r="A1304" s="154" t="s">
        <v>9361</v>
      </c>
      <c r="B1304" t="s">
        <v>623</v>
      </c>
      <c r="C1304" t="s">
        <v>622</v>
      </c>
      <c r="D1304" t="s">
        <v>9360</v>
      </c>
      <c r="E1304" s="31">
        <v>45218</v>
      </c>
      <c r="F1304" s="31">
        <v>45322</v>
      </c>
      <c r="G1304" t="s">
        <v>9134</v>
      </c>
    </row>
    <row r="1305" spans="1:7" x14ac:dyDescent="0.25">
      <c r="A1305" s="154" t="s">
        <v>9359</v>
      </c>
      <c r="B1305" t="s">
        <v>458</v>
      </c>
      <c r="C1305" t="s">
        <v>457</v>
      </c>
      <c r="D1305" t="s">
        <v>8332</v>
      </c>
      <c r="E1305" s="31">
        <v>45230</v>
      </c>
      <c r="F1305" s="31">
        <v>45357</v>
      </c>
      <c r="G1305" t="s">
        <v>9358</v>
      </c>
    </row>
    <row r="1306" spans="1:7" x14ac:dyDescent="0.25">
      <c r="A1306" s="154" t="s">
        <v>9357</v>
      </c>
      <c r="B1306" t="s">
        <v>319</v>
      </c>
      <c r="C1306" t="s">
        <v>314</v>
      </c>
      <c r="D1306" t="s">
        <v>8396</v>
      </c>
      <c r="E1306" s="31">
        <v>45222</v>
      </c>
      <c r="F1306" s="31">
        <v>45325</v>
      </c>
      <c r="G1306" t="s">
        <v>9348</v>
      </c>
    </row>
    <row r="1307" spans="1:7" x14ac:dyDescent="0.25">
      <c r="A1307" s="154" t="s">
        <v>3681</v>
      </c>
      <c r="B1307" t="s">
        <v>171</v>
      </c>
      <c r="C1307" t="s">
        <v>172</v>
      </c>
      <c r="D1307" t="s">
        <v>8394</v>
      </c>
      <c r="E1307" s="31">
        <v>45198</v>
      </c>
      <c r="F1307" s="31">
        <v>45345</v>
      </c>
      <c r="G1307" t="s">
        <v>3680</v>
      </c>
    </row>
    <row r="1308" spans="1:7" x14ac:dyDescent="0.25">
      <c r="A1308" s="154" t="s">
        <v>4070</v>
      </c>
      <c r="B1308" t="s">
        <v>713</v>
      </c>
      <c r="C1308" t="s">
        <v>712</v>
      </c>
      <c r="D1308" t="s">
        <v>9356</v>
      </c>
      <c r="E1308" s="31">
        <v>45169</v>
      </c>
      <c r="F1308" s="31">
        <v>45266</v>
      </c>
      <c r="G1308" t="s">
        <v>4069</v>
      </c>
    </row>
    <row r="1309" spans="1:7" x14ac:dyDescent="0.25">
      <c r="A1309" s="154" t="s">
        <v>3770</v>
      </c>
      <c r="B1309" t="s">
        <v>1147</v>
      </c>
      <c r="C1309" t="s">
        <v>1148</v>
      </c>
      <c r="D1309" t="s">
        <v>9355</v>
      </c>
      <c r="E1309" s="31">
        <v>45197</v>
      </c>
      <c r="F1309" s="31">
        <v>45269</v>
      </c>
      <c r="G1309" t="s">
        <v>3769</v>
      </c>
    </row>
    <row r="1310" spans="1:7" x14ac:dyDescent="0.25">
      <c r="A1310" s="154" t="s">
        <v>9354</v>
      </c>
      <c r="B1310" t="s">
        <v>1135</v>
      </c>
      <c r="C1310" t="s">
        <v>1136</v>
      </c>
      <c r="D1310" t="s">
        <v>9353</v>
      </c>
      <c r="E1310" s="31">
        <v>45210</v>
      </c>
      <c r="F1310" s="31">
        <v>45291</v>
      </c>
      <c r="G1310" t="s">
        <v>9352</v>
      </c>
    </row>
    <row r="1311" spans="1:7" x14ac:dyDescent="0.25">
      <c r="A1311" s="154" t="s">
        <v>9351</v>
      </c>
      <c r="B1311" t="s">
        <v>980</v>
      </c>
      <c r="C1311" t="s">
        <v>979</v>
      </c>
      <c r="D1311" t="s">
        <v>8381</v>
      </c>
      <c r="E1311" s="31">
        <v>45238</v>
      </c>
      <c r="F1311" s="31">
        <v>45290</v>
      </c>
      <c r="G1311" t="s">
        <v>9118</v>
      </c>
    </row>
    <row r="1312" spans="1:7" x14ac:dyDescent="0.25">
      <c r="A1312" s="154" t="s">
        <v>3965</v>
      </c>
      <c r="B1312" t="s">
        <v>1216</v>
      </c>
      <c r="C1312" t="s">
        <v>1215</v>
      </c>
      <c r="D1312" t="s">
        <v>9350</v>
      </c>
      <c r="E1312" s="31">
        <v>45202</v>
      </c>
      <c r="F1312" s="31">
        <v>45270</v>
      </c>
      <c r="G1312" t="s">
        <v>3964</v>
      </c>
    </row>
    <row r="1313" spans="1:7" x14ac:dyDescent="0.25">
      <c r="A1313" s="154" t="s">
        <v>3778</v>
      </c>
      <c r="B1313" t="s">
        <v>852</v>
      </c>
      <c r="C1313" t="s">
        <v>894</v>
      </c>
      <c r="D1313" t="s">
        <v>9263</v>
      </c>
      <c r="E1313" s="31">
        <v>45197</v>
      </c>
      <c r="F1313" s="31">
        <v>45281</v>
      </c>
      <c r="G1313" t="s">
        <v>3777</v>
      </c>
    </row>
    <row r="1314" spans="1:7" x14ac:dyDescent="0.25">
      <c r="A1314" s="154" t="s">
        <v>9349</v>
      </c>
      <c r="B1314" t="s">
        <v>319</v>
      </c>
      <c r="C1314" t="s">
        <v>314</v>
      </c>
      <c r="D1314" t="s">
        <v>8396</v>
      </c>
      <c r="E1314" s="31">
        <v>45222</v>
      </c>
      <c r="F1314" s="31">
        <v>45334</v>
      </c>
      <c r="G1314" t="s">
        <v>9348</v>
      </c>
    </row>
    <row r="1315" spans="1:7" x14ac:dyDescent="0.25">
      <c r="A1315" s="154" t="s">
        <v>3780</v>
      </c>
      <c r="B1315" t="s">
        <v>852</v>
      </c>
      <c r="C1315" t="s">
        <v>894</v>
      </c>
      <c r="D1315" t="s">
        <v>9263</v>
      </c>
      <c r="E1315" s="31">
        <v>45197</v>
      </c>
      <c r="F1315" s="31">
        <v>45278</v>
      </c>
      <c r="G1315" t="s">
        <v>3779</v>
      </c>
    </row>
    <row r="1316" spans="1:7" x14ac:dyDescent="0.25">
      <c r="A1316" s="154" t="s">
        <v>9347</v>
      </c>
      <c r="B1316" t="s">
        <v>803</v>
      </c>
      <c r="C1316" t="s">
        <v>802</v>
      </c>
      <c r="D1316" t="s">
        <v>8324</v>
      </c>
      <c r="E1316" s="31">
        <v>45222</v>
      </c>
      <c r="F1316" s="31">
        <v>45329</v>
      </c>
      <c r="G1316" t="s">
        <v>9346</v>
      </c>
    </row>
    <row r="1317" spans="1:7" x14ac:dyDescent="0.25">
      <c r="A1317" s="154" t="s">
        <v>3782</v>
      </c>
      <c r="B1317" t="s">
        <v>852</v>
      </c>
      <c r="C1317" t="s">
        <v>894</v>
      </c>
      <c r="D1317" t="s">
        <v>9263</v>
      </c>
      <c r="E1317" s="31">
        <v>45197</v>
      </c>
      <c r="F1317" s="31">
        <v>45265</v>
      </c>
      <c r="G1317" t="s">
        <v>3781</v>
      </c>
    </row>
    <row r="1318" spans="1:7" x14ac:dyDescent="0.25">
      <c r="A1318" s="154" t="s">
        <v>4187</v>
      </c>
      <c r="B1318" t="s">
        <v>302</v>
      </c>
      <c r="C1318" t="s">
        <v>301</v>
      </c>
      <c r="D1318" t="s">
        <v>9287</v>
      </c>
      <c r="E1318" s="31">
        <v>45166</v>
      </c>
      <c r="F1318" s="31">
        <v>45296</v>
      </c>
      <c r="G1318" t="s">
        <v>3717</v>
      </c>
    </row>
    <row r="1319" spans="1:7" x14ac:dyDescent="0.25">
      <c r="A1319" s="154" t="s">
        <v>3786</v>
      </c>
      <c r="B1319" t="s">
        <v>3785</v>
      </c>
      <c r="C1319" t="s">
        <v>3784</v>
      </c>
      <c r="D1319" t="s">
        <v>9345</v>
      </c>
      <c r="E1319" s="31">
        <v>45197</v>
      </c>
      <c r="F1319" s="31">
        <v>45290</v>
      </c>
      <c r="G1319" t="s">
        <v>3783</v>
      </c>
    </row>
    <row r="1320" spans="1:7" x14ac:dyDescent="0.25">
      <c r="A1320" s="154" t="s">
        <v>9344</v>
      </c>
      <c r="B1320" t="s">
        <v>4190</v>
      </c>
      <c r="C1320" t="s">
        <v>4189</v>
      </c>
      <c r="D1320" t="s">
        <v>8406</v>
      </c>
      <c r="E1320" s="31">
        <v>45237</v>
      </c>
      <c r="F1320" s="31">
        <v>45265</v>
      </c>
      <c r="G1320" t="s">
        <v>9343</v>
      </c>
    </row>
    <row r="1321" spans="1:7" x14ac:dyDescent="0.25">
      <c r="A1321" s="154" t="s">
        <v>3787</v>
      </c>
      <c r="B1321" t="s">
        <v>992</v>
      </c>
      <c r="C1321" t="s">
        <v>991</v>
      </c>
      <c r="D1321" t="s">
        <v>9342</v>
      </c>
      <c r="E1321" s="31">
        <v>45197</v>
      </c>
      <c r="F1321" s="31">
        <v>45291</v>
      </c>
      <c r="G1321" t="s">
        <v>3765</v>
      </c>
    </row>
    <row r="1322" spans="1:7" x14ac:dyDescent="0.25">
      <c r="A1322" s="154" t="s">
        <v>4222</v>
      </c>
      <c r="B1322" t="s">
        <v>138</v>
      </c>
      <c r="C1322" t="s">
        <v>139</v>
      </c>
      <c r="D1322" t="s">
        <v>9341</v>
      </c>
      <c r="E1322" s="31">
        <v>45169</v>
      </c>
      <c r="F1322" s="31">
        <v>45318</v>
      </c>
      <c r="G1322" t="s">
        <v>4221</v>
      </c>
    </row>
    <row r="1323" spans="1:7" x14ac:dyDescent="0.25">
      <c r="A1323" s="154" t="s">
        <v>3673</v>
      </c>
      <c r="B1323" t="s">
        <v>803</v>
      </c>
      <c r="C1323" t="s">
        <v>802</v>
      </c>
      <c r="D1323" t="s">
        <v>8324</v>
      </c>
      <c r="E1323" s="31">
        <v>45191</v>
      </c>
      <c r="F1323" s="31">
        <v>45280</v>
      </c>
      <c r="G1323" t="s">
        <v>3672</v>
      </c>
    </row>
    <row r="1324" spans="1:7" x14ac:dyDescent="0.25">
      <c r="A1324" s="154" t="s">
        <v>9340</v>
      </c>
      <c r="B1324" t="s">
        <v>1137</v>
      </c>
      <c r="C1324" t="s">
        <v>1138</v>
      </c>
      <c r="D1324" t="s">
        <v>9339</v>
      </c>
      <c r="E1324" s="31">
        <v>45208</v>
      </c>
      <c r="F1324" s="31">
        <v>45301</v>
      </c>
      <c r="G1324" t="s">
        <v>9338</v>
      </c>
    </row>
    <row r="1325" spans="1:7" x14ac:dyDescent="0.25">
      <c r="A1325" s="154" t="s">
        <v>3675</v>
      </c>
      <c r="B1325" t="s">
        <v>803</v>
      </c>
      <c r="C1325" t="s">
        <v>802</v>
      </c>
      <c r="D1325" t="s">
        <v>8324</v>
      </c>
      <c r="E1325" s="31">
        <v>45191</v>
      </c>
      <c r="F1325" s="31">
        <v>45288</v>
      </c>
      <c r="G1325" t="s">
        <v>3674</v>
      </c>
    </row>
    <row r="1326" spans="1:7" x14ac:dyDescent="0.25">
      <c r="A1326" s="154" t="s">
        <v>3917</v>
      </c>
      <c r="B1326" t="s">
        <v>3916</v>
      </c>
      <c r="C1326" t="s">
        <v>3915</v>
      </c>
      <c r="D1326" t="s">
        <v>9337</v>
      </c>
      <c r="E1326" s="31">
        <v>45205</v>
      </c>
      <c r="F1326" s="31">
        <v>45322</v>
      </c>
      <c r="G1326" t="s">
        <v>3914</v>
      </c>
    </row>
    <row r="1327" spans="1:7" x14ac:dyDescent="0.25">
      <c r="A1327" s="154" t="s">
        <v>3728</v>
      </c>
      <c r="B1327" t="s">
        <v>803</v>
      </c>
      <c r="C1327" t="s">
        <v>802</v>
      </c>
      <c r="D1327" t="s">
        <v>8324</v>
      </c>
      <c r="E1327" s="31">
        <v>45191</v>
      </c>
      <c r="F1327" s="31">
        <v>45296</v>
      </c>
      <c r="G1327" t="s">
        <v>3727</v>
      </c>
    </row>
    <row r="1328" spans="1:7" x14ac:dyDescent="0.25">
      <c r="A1328" s="154" t="s">
        <v>3752</v>
      </c>
      <c r="B1328" t="s">
        <v>803</v>
      </c>
      <c r="C1328" t="s">
        <v>802</v>
      </c>
      <c r="D1328" t="s">
        <v>9307</v>
      </c>
      <c r="E1328" s="31">
        <v>45180</v>
      </c>
      <c r="F1328" s="31">
        <v>45268</v>
      </c>
      <c r="G1328" t="s">
        <v>3751</v>
      </c>
    </row>
    <row r="1329" spans="1:7" x14ac:dyDescent="0.25">
      <c r="A1329" s="154" t="s">
        <v>3831</v>
      </c>
      <c r="B1329" t="s">
        <v>803</v>
      </c>
      <c r="C1329" t="s">
        <v>802</v>
      </c>
      <c r="D1329" t="s">
        <v>8324</v>
      </c>
      <c r="E1329" s="31">
        <v>45191</v>
      </c>
      <c r="F1329" s="31">
        <v>45310</v>
      </c>
      <c r="G1329" t="s">
        <v>3830</v>
      </c>
    </row>
    <row r="1330" spans="1:7" x14ac:dyDescent="0.25">
      <c r="A1330" s="154" t="s">
        <v>4103</v>
      </c>
      <c r="B1330" t="s">
        <v>458</v>
      </c>
      <c r="C1330" t="s">
        <v>457</v>
      </c>
      <c r="D1330" t="s">
        <v>9336</v>
      </c>
      <c r="E1330" s="31">
        <v>45135</v>
      </c>
      <c r="F1330" s="31">
        <v>45265</v>
      </c>
      <c r="G1330" t="s">
        <v>4102</v>
      </c>
    </row>
    <row r="1331" spans="1:7" x14ac:dyDescent="0.25">
      <c r="A1331" s="154" t="s">
        <v>3677</v>
      </c>
      <c r="B1331" t="s">
        <v>1135</v>
      </c>
      <c r="C1331" t="s">
        <v>1136</v>
      </c>
      <c r="D1331" t="s">
        <v>8406</v>
      </c>
      <c r="E1331" s="31">
        <v>45198</v>
      </c>
      <c r="F1331" s="31">
        <v>45265</v>
      </c>
      <c r="G1331" t="s">
        <v>3676</v>
      </c>
    </row>
    <row r="1332" spans="1:7" x14ac:dyDescent="0.25">
      <c r="A1332" s="154" t="s">
        <v>9335</v>
      </c>
      <c r="B1332" t="s">
        <v>171</v>
      </c>
      <c r="C1332" t="s">
        <v>172</v>
      </c>
      <c r="D1332" t="s">
        <v>8394</v>
      </c>
      <c r="E1332" s="31">
        <v>45230</v>
      </c>
      <c r="F1332" s="31">
        <v>45404</v>
      </c>
      <c r="G1332" t="s">
        <v>9168</v>
      </c>
    </row>
    <row r="1333" spans="1:7" x14ac:dyDescent="0.25">
      <c r="A1333" s="154" t="s">
        <v>3740</v>
      </c>
      <c r="B1333" t="s">
        <v>681</v>
      </c>
      <c r="C1333" t="s">
        <v>680</v>
      </c>
      <c r="D1333" t="s">
        <v>9334</v>
      </c>
      <c r="E1333" s="31">
        <v>45192</v>
      </c>
      <c r="F1333" s="31">
        <v>45291</v>
      </c>
      <c r="G1333" t="s">
        <v>3739</v>
      </c>
    </row>
    <row r="1334" spans="1:7" x14ac:dyDescent="0.25">
      <c r="A1334" s="154" t="s">
        <v>4151</v>
      </c>
      <c r="B1334" t="s">
        <v>302</v>
      </c>
      <c r="C1334" t="s">
        <v>301</v>
      </c>
      <c r="D1334" t="s">
        <v>9287</v>
      </c>
      <c r="E1334" s="31">
        <v>45166</v>
      </c>
      <c r="F1334" s="31">
        <v>45291</v>
      </c>
      <c r="G1334" t="s">
        <v>3717</v>
      </c>
    </row>
    <row r="1335" spans="1:7" x14ac:dyDescent="0.25">
      <c r="A1335" s="154" t="s">
        <v>3738</v>
      </c>
      <c r="B1335" t="s">
        <v>3737</v>
      </c>
      <c r="C1335" t="s">
        <v>3736</v>
      </c>
      <c r="D1335" t="s">
        <v>9333</v>
      </c>
      <c r="E1335" s="31">
        <v>45192</v>
      </c>
      <c r="F1335" s="31">
        <v>45290</v>
      </c>
      <c r="G1335" t="s">
        <v>3735</v>
      </c>
    </row>
    <row r="1336" spans="1:7" x14ac:dyDescent="0.25">
      <c r="A1336" s="154" t="s">
        <v>9332</v>
      </c>
      <c r="B1336" t="s">
        <v>177</v>
      </c>
      <c r="C1336" t="s">
        <v>98</v>
      </c>
      <c r="D1336" t="s">
        <v>9331</v>
      </c>
      <c r="E1336" s="31">
        <v>45222</v>
      </c>
      <c r="F1336" s="31">
        <v>45337</v>
      </c>
      <c r="G1336" t="s">
        <v>9330</v>
      </c>
    </row>
    <row r="1337" spans="1:7" x14ac:dyDescent="0.25">
      <c r="A1337" s="154" t="s">
        <v>3708</v>
      </c>
      <c r="B1337" t="s">
        <v>171</v>
      </c>
      <c r="C1337" t="s">
        <v>172</v>
      </c>
      <c r="D1337" t="s">
        <v>8394</v>
      </c>
      <c r="E1337" s="31">
        <v>45198</v>
      </c>
      <c r="F1337" s="31">
        <v>45327</v>
      </c>
      <c r="G1337" t="s">
        <v>3680</v>
      </c>
    </row>
    <row r="1338" spans="1:7" x14ac:dyDescent="0.25">
      <c r="A1338" s="154" t="s">
        <v>9329</v>
      </c>
      <c r="B1338" t="s">
        <v>623</v>
      </c>
      <c r="C1338" t="s">
        <v>622</v>
      </c>
      <c r="D1338" t="s">
        <v>9328</v>
      </c>
      <c r="E1338" s="31">
        <v>45218</v>
      </c>
      <c r="F1338" s="31">
        <v>45347</v>
      </c>
      <c r="G1338" t="s">
        <v>9134</v>
      </c>
    </row>
    <row r="1339" spans="1:7" x14ac:dyDescent="0.25">
      <c r="A1339" s="154" t="s">
        <v>3813</v>
      </c>
      <c r="B1339" t="s">
        <v>819</v>
      </c>
      <c r="C1339" t="s">
        <v>818</v>
      </c>
      <c r="D1339" t="s">
        <v>8493</v>
      </c>
      <c r="E1339" s="31">
        <v>45197</v>
      </c>
      <c r="F1339" s="31">
        <v>45342</v>
      </c>
      <c r="G1339" t="s">
        <v>3812</v>
      </c>
    </row>
    <row r="1340" spans="1:7" x14ac:dyDescent="0.25">
      <c r="A1340" s="154" t="s">
        <v>9327</v>
      </c>
      <c r="B1340" t="s">
        <v>171</v>
      </c>
      <c r="C1340" t="s">
        <v>172</v>
      </c>
      <c r="D1340" t="s">
        <v>8392</v>
      </c>
      <c r="E1340" s="31">
        <v>45230</v>
      </c>
      <c r="F1340" s="31">
        <v>45363</v>
      </c>
      <c r="G1340" t="s">
        <v>9326</v>
      </c>
    </row>
    <row r="1341" spans="1:7" x14ac:dyDescent="0.25">
      <c r="A1341" s="154" t="s">
        <v>3774</v>
      </c>
      <c r="B1341" t="s">
        <v>819</v>
      </c>
      <c r="C1341" t="s">
        <v>818</v>
      </c>
      <c r="D1341" t="s">
        <v>8493</v>
      </c>
      <c r="E1341" s="31">
        <v>45197</v>
      </c>
      <c r="F1341" s="31">
        <v>45371</v>
      </c>
      <c r="G1341" t="s">
        <v>3773</v>
      </c>
    </row>
    <row r="1342" spans="1:7" x14ac:dyDescent="0.25">
      <c r="A1342" s="154" t="s">
        <v>4014</v>
      </c>
      <c r="B1342" t="s">
        <v>681</v>
      </c>
      <c r="C1342" t="s">
        <v>680</v>
      </c>
      <c r="D1342" t="s">
        <v>8392</v>
      </c>
      <c r="E1342" s="31">
        <v>45129</v>
      </c>
      <c r="F1342" s="31">
        <v>45285</v>
      </c>
      <c r="G1342" t="s">
        <v>4013</v>
      </c>
    </row>
    <row r="1343" spans="1:7" x14ac:dyDescent="0.25">
      <c r="A1343" s="154" t="s">
        <v>3816</v>
      </c>
      <c r="B1343" t="s">
        <v>302</v>
      </c>
      <c r="C1343" t="s">
        <v>301</v>
      </c>
      <c r="D1343" t="s">
        <v>9320</v>
      </c>
      <c r="E1343" s="31">
        <v>45197</v>
      </c>
      <c r="F1343" s="31">
        <v>45306</v>
      </c>
      <c r="G1343" t="s">
        <v>3717</v>
      </c>
    </row>
    <row r="1344" spans="1:7" x14ac:dyDescent="0.25">
      <c r="A1344" s="154" t="s">
        <v>4201</v>
      </c>
      <c r="B1344" t="s">
        <v>458</v>
      </c>
      <c r="C1344" t="s">
        <v>457</v>
      </c>
      <c r="D1344" t="s">
        <v>9325</v>
      </c>
      <c r="E1344" s="31">
        <v>45163</v>
      </c>
      <c r="F1344" s="31">
        <v>45290</v>
      </c>
      <c r="G1344" t="s">
        <v>4200</v>
      </c>
    </row>
    <row r="1345" spans="1:7" x14ac:dyDescent="0.25">
      <c r="A1345" s="154" t="s">
        <v>8290</v>
      </c>
      <c r="B1345" t="s">
        <v>8289</v>
      </c>
      <c r="D1345" t="s">
        <v>8288</v>
      </c>
      <c r="E1345" t="s">
        <v>8287</v>
      </c>
      <c r="F1345" t="s">
        <v>8286</v>
      </c>
      <c r="G1345" t="s">
        <v>8285</v>
      </c>
    </row>
    <row r="1346" spans="1:7" x14ac:dyDescent="0.25">
      <c r="A1346" s="154" t="s">
        <v>8284</v>
      </c>
      <c r="B1346">
        <v>25</v>
      </c>
      <c r="D1346" t="s">
        <v>58</v>
      </c>
      <c r="E1346" t="s">
        <v>8283</v>
      </c>
      <c r="G1346" t="s">
        <v>9153</v>
      </c>
    </row>
    <row r="1348" spans="1:7" x14ac:dyDescent="0.25">
      <c r="A1348" s="154" t="s">
        <v>2940</v>
      </c>
      <c r="B1348" t="s">
        <v>94</v>
      </c>
      <c r="C1348" t="s">
        <v>95</v>
      </c>
      <c r="D1348" t="s">
        <v>597</v>
      </c>
      <c r="E1348" t="s">
        <v>6</v>
      </c>
      <c r="F1348" t="s">
        <v>2939</v>
      </c>
      <c r="G1348" t="s">
        <v>2938</v>
      </c>
    </row>
    <row r="1349" spans="1:7" x14ac:dyDescent="0.25">
      <c r="A1349" s="154" t="s">
        <v>8368</v>
      </c>
      <c r="B1349" t="s">
        <v>8368</v>
      </c>
      <c r="C1349" t="s">
        <v>8370</v>
      </c>
      <c r="D1349" t="s">
        <v>8369</v>
      </c>
      <c r="E1349" t="s">
        <v>8368</v>
      </c>
      <c r="F1349" t="s">
        <v>8367</v>
      </c>
      <c r="G1349" t="s">
        <v>8366</v>
      </c>
    </row>
    <row r="1350" spans="1:7" x14ac:dyDescent="0.25">
      <c r="A1350" s="154" t="s">
        <v>3817</v>
      </c>
      <c r="B1350" t="s">
        <v>302</v>
      </c>
      <c r="C1350" t="s">
        <v>301</v>
      </c>
      <c r="D1350" t="s">
        <v>9320</v>
      </c>
      <c r="E1350" s="31">
        <v>45197</v>
      </c>
      <c r="F1350" s="31">
        <v>45311</v>
      </c>
      <c r="G1350" t="s">
        <v>3717</v>
      </c>
    </row>
    <row r="1351" spans="1:7" x14ac:dyDescent="0.25">
      <c r="A1351" s="154" t="s">
        <v>9324</v>
      </c>
      <c r="B1351" t="s">
        <v>3925</v>
      </c>
      <c r="C1351" t="s">
        <v>3924</v>
      </c>
      <c r="D1351" t="s">
        <v>8437</v>
      </c>
      <c r="E1351" s="31">
        <v>45230</v>
      </c>
      <c r="F1351" s="31">
        <v>45336</v>
      </c>
      <c r="G1351" t="s">
        <v>9323</v>
      </c>
    </row>
    <row r="1352" spans="1:7" x14ac:dyDescent="0.25">
      <c r="A1352" s="154" t="s">
        <v>3718</v>
      </c>
      <c r="B1352" t="s">
        <v>302</v>
      </c>
      <c r="C1352" t="s">
        <v>301</v>
      </c>
      <c r="D1352" t="s">
        <v>9320</v>
      </c>
      <c r="E1352" s="31">
        <v>45197</v>
      </c>
      <c r="F1352" s="31">
        <v>45316</v>
      </c>
      <c r="G1352" t="s">
        <v>3717</v>
      </c>
    </row>
    <row r="1353" spans="1:7" x14ac:dyDescent="0.25">
      <c r="A1353" s="154" t="s">
        <v>3928</v>
      </c>
      <c r="B1353" t="s">
        <v>151</v>
      </c>
      <c r="C1353" t="s">
        <v>152</v>
      </c>
      <c r="D1353" t="s">
        <v>9321</v>
      </c>
      <c r="E1353" s="31">
        <v>45190</v>
      </c>
      <c r="F1353" s="31">
        <v>45306</v>
      </c>
      <c r="G1353" t="s">
        <v>3927</v>
      </c>
    </row>
    <row r="1354" spans="1:7" x14ac:dyDescent="0.25">
      <c r="A1354" s="154" t="s">
        <v>3822</v>
      </c>
      <c r="B1354" t="s">
        <v>302</v>
      </c>
      <c r="C1354" t="s">
        <v>301</v>
      </c>
      <c r="D1354" t="s">
        <v>9320</v>
      </c>
      <c r="E1354" s="31">
        <v>45197</v>
      </c>
      <c r="F1354" s="31">
        <v>45361</v>
      </c>
      <c r="G1354" t="s">
        <v>3717</v>
      </c>
    </row>
    <row r="1355" spans="1:7" x14ac:dyDescent="0.25">
      <c r="A1355" s="154" t="s">
        <v>9322</v>
      </c>
      <c r="B1355" t="s">
        <v>171</v>
      </c>
      <c r="C1355" t="s">
        <v>172</v>
      </c>
      <c r="D1355" t="s">
        <v>8392</v>
      </c>
      <c r="E1355" s="31">
        <v>45230</v>
      </c>
      <c r="F1355" s="31">
        <v>45379</v>
      </c>
      <c r="G1355" t="s">
        <v>9168</v>
      </c>
    </row>
    <row r="1356" spans="1:7" x14ac:dyDescent="0.25">
      <c r="A1356" s="154" t="s">
        <v>3823</v>
      </c>
      <c r="B1356" t="s">
        <v>302</v>
      </c>
      <c r="C1356" t="s">
        <v>301</v>
      </c>
      <c r="D1356" t="s">
        <v>9320</v>
      </c>
      <c r="E1356" s="31">
        <v>45197</v>
      </c>
      <c r="F1356" s="31">
        <v>45337</v>
      </c>
      <c r="G1356" t="s">
        <v>3717</v>
      </c>
    </row>
    <row r="1357" spans="1:7" x14ac:dyDescent="0.25">
      <c r="A1357" s="154" t="s">
        <v>3932</v>
      </c>
      <c r="B1357" t="s">
        <v>151</v>
      </c>
      <c r="C1357" t="s">
        <v>152</v>
      </c>
      <c r="D1357" t="s">
        <v>9321</v>
      </c>
      <c r="E1357" s="31">
        <v>45190</v>
      </c>
      <c r="F1357" s="31">
        <v>45321</v>
      </c>
      <c r="G1357" t="s">
        <v>3931</v>
      </c>
    </row>
    <row r="1358" spans="1:7" x14ac:dyDescent="0.25">
      <c r="A1358" s="154" t="s">
        <v>3824</v>
      </c>
      <c r="B1358" t="s">
        <v>302</v>
      </c>
      <c r="C1358" t="s">
        <v>301</v>
      </c>
      <c r="D1358" t="s">
        <v>9320</v>
      </c>
      <c r="E1358" s="31">
        <v>45197</v>
      </c>
      <c r="F1358" s="31">
        <v>45342</v>
      </c>
      <c r="G1358" t="s">
        <v>3717</v>
      </c>
    </row>
    <row r="1359" spans="1:7" x14ac:dyDescent="0.25">
      <c r="A1359" s="154" t="s">
        <v>4111</v>
      </c>
      <c r="B1359" t="s">
        <v>151</v>
      </c>
      <c r="C1359" t="s">
        <v>152</v>
      </c>
      <c r="D1359" t="s">
        <v>9321</v>
      </c>
      <c r="E1359" s="31">
        <v>45190</v>
      </c>
      <c r="F1359" s="31">
        <v>45290</v>
      </c>
      <c r="G1359" t="s">
        <v>4110</v>
      </c>
    </row>
    <row r="1360" spans="1:7" x14ac:dyDescent="0.25">
      <c r="A1360" s="154" t="s">
        <v>3825</v>
      </c>
      <c r="B1360" t="s">
        <v>302</v>
      </c>
      <c r="C1360" t="s">
        <v>301</v>
      </c>
      <c r="D1360" t="s">
        <v>9320</v>
      </c>
      <c r="E1360" s="31">
        <v>45197</v>
      </c>
      <c r="F1360" s="31">
        <v>45350</v>
      </c>
      <c r="G1360" t="s">
        <v>3717</v>
      </c>
    </row>
    <row r="1361" spans="1:7" x14ac:dyDescent="0.25">
      <c r="A1361" s="154" t="s">
        <v>4213</v>
      </c>
      <c r="B1361" t="s">
        <v>319</v>
      </c>
      <c r="C1361" t="s">
        <v>314</v>
      </c>
      <c r="D1361" t="s">
        <v>9319</v>
      </c>
      <c r="E1361" s="31">
        <v>45169</v>
      </c>
      <c r="F1361" s="31">
        <v>45301</v>
      </c>
      <c r="G1361" t="s">
        <v>3903</v>
      </c>
    </row>
    <row r="1362" spans="1:7" x14ac:dyDescent="0.25">
      <c r="A1362" s="154" t="s">
        <v>9318</v>
      </c>
      <c r="B1362" t="s">
        <v>432</v>
      </c>
      <c r="C1362" t="s">
        <v>431</v>
      </c>
      <c r="D1362" t="s">
        <v>9317</v>
      </c>
      <c r="E1362" s="31">
        <v>45217</v>
      </c>
      <c r="F1362" s="31">
        <v>45382</v>
      </c>
      <c r="G1362" t="s">
        <v>9316</v>
      </c>
    </row>
    <row r="1363" spans="1:7" x14ac:dyDescent="0.25">
      <c r="A1363" s="154" t="s">
        <v>4064</v>
      </c>
      <c r="B1363" t="s">
        <v>138</v>
      </c>
      <c r="C1363" t="s">
        <v>139</v>
      </c>
      <c r="D1363" t="s">
        <v>9315</v>
      </c>
      <c r="E1363" s="31">
        <v>45138</v>
      </c>
      <c r="F1363" s="31">
        <v>45287</v>
      </c>
      <c r="G1363" t="s">
        <v>4063</v>
      </c>
    </row>
    <row r="1364" spans="1:7" x14ac:dyDescent="0.25">
      <c r="A1364" s="154" t="s">
        <v>9314</v>
      </c>
      <c r="B1364" t="s">
        <v>432</v>
      </c>
      <c r="C1364" t="s">
        <v>431</v>
      </c>
      <c r="D1364" t="s">
        <v>9302</v>
      </c>
      <c r="E1364" s="31">
        <v>45217</v>
      </c>
      <c r="F1364" s="31">
        <v>45350</v>
      </c>
      <c r="G1364" t="s">
        <v>9313</v>
      </c>
    </row>
    <row r="1365" spans="1:7" x14ac:dyDescent="0.25">
      <c r="A1365" s="154" t="s">
        <v>3988</v>
      </c>
      <c r="B1365" t="s">
        <v>171</v>
      </c>
      <c r="C1365" t="s">
        <v>172</v>
      </c>
      <c r="D1365" t="s">
        <v>8392</v>
      </c>
      <c r="E1365" s="31">
        <v>45129</v>
      </c>
      <c r="F1365" s="31">
        <v>45272</v>
      </c>
      <c r="G1365" t="s">
        <v>3843</v>
      </c>
    </row>
    <row r="1366" spans="1:7" x14ac:dyDescent="0.25">
      <c r="A1366" s="154" t="s">
        <v>9312</v>
      </c>
      <c r="B1366" t="s">
        <v>9311</v>
      </c>
      <c r="C1366" t="s">
        <v>9310</v>
      </c>
      <c r="D1366" t="s">
        <v>9309</v>
      </c>
      <c r="E1366" s="31">
        <v>45217</v>
      </c>
      <c r="F1366" s="31">
        <v>45291</v>
      </c>
      <c r="G1366" t="s">
        <v>9308</v>
      </c>
    </row>
    <row r="1367" spans="1:7" x14ac:dyDescent="0.25">
      <c r="A1367" s="154" t="s">
        <v>3748</v>
      </c>
      <c r="B1367" t="s">
        <v>803</v>
      </c>
      <c r="C1367" t="s">
        <v>802</v>
      </c>
      <c r="D1367" t="s">
        <v>9307</v>
      </c>
      <c r="E1367" s="31">
        <v>45180</v>
      </c>
      <c r="F1367" s="31">
        <v>45274</v>
      </c>
      <c r="G1367" t="s">
        <v>3747</v>
      </c>
    </row>
    <row r="1368" spans="1:7" x14ac:dyDescent="0.25">
      <c r="A1368" s="154" t="s">
        <v>9306</v>
      </c>
      <c r="B1368" t="s">
        <v>432</v>
      </c>
      <c r="C1368" t="s">
        <v>431</v>
      </c>
      <c r="D1368" t="s">
        <v>9302</v>
      </c>
      <c r="E1368" s="31">
        <v>45217</v>
      </c>
      <c r="F1368" s="31">
        <v>45291</v>
      </c>
      <c r="G1368" t="s">
        <v>9305</v>
      </c>
    </row>
    <row r="1369" spans="1:7" x14ac:dyDescent="0.25">
      <c r="A1369" s="154" t="s">
        <v>3952</v>
      </c>
      <c r="B1369" t="s">
        <v>715</v>
      </c>
      <c r="C1369" t="s">
        <v>714</v>
      </c>
      <c r="D1369" t="s">
        <v>9304</v>
      </c>
      <c r="E1369" s="31">
        <v>45190</v>
      </c>
      <c r="F1369" s="31">
        <v>45290</v>
      </c>
      <c r="G1369" t="s">
        <v>3951</v>
      </c>
    </row>
    <row r="1370" spans="1:7" x14ac:dyDescent="0.25">
      <c r="A1370" s="154" t="s">
        <v>9303</v>
      </c>
      <c r="B1370" t="s">
        <v>432</v>
      </c>
      <c r="C1370" t="s">
        <v>431</v>
      </c>
      <c r="D1370" t="s">
        <v>9302</v>
      </c>
      <c r="E1370" s="31">
        <v>45217</v>
      </c>
      <c r="F1370" s="31">
        <v>45322</v>
      </c>
      <c r="G1370" t="s">
        <v>9301</v>
      </c>
    </row>
    <row r="1371" spans="1:7" x14ac:dyDescent="0.25">
      <c r="A1371" s="154" t="s">
        <v>4068</v>
      </c>
      <c r="B1371" t="s">
        <v>4067</v>
      </c>
      <c r="C1371" t="s">
        <v>4066</v>
      </c>
      <c r="D1371" t="s">
        <v>9300</v>
      </c>
      <c r="E1371" s="31">
        <v>44855</v>
      </c>
      <c r="F1371" s="31">
        <v>45291</v>
      </c>
      <c r="G1371" t="s">
        <v>4065</v>
      </c>
    </row>
    <row r="1372" spans="1:7" x14ac:dyDescent="0.25">
      <c r="A1372" s="154" t="s">
        <v>9299</v>
      </c>
      <c r="B1372" t="s">
        <v>3925</v>
      </c>
      <c r="C1372" t="s">
        <v>3924</v>
      </c>
      <c r="D1372" t="s">
        <v>8437</v>
      </c>
      <c r="E1372" s="31">
        <v>45230</v>
      </c>
      <c r="F1372" s="31">
        <v>45320</v>
      </c>
      <c r="G1372" t="s">
        <v>9298</v>
      </c>
    </row>
    <row r="1373" spans="1:7" x14ac:dyDescent="0.25">
      <c r="A1373" s="154" t="s">
        <v>4008</v>
      </c>
      <c r="B1373" t="s">
        <v>432</v>
      </c>
      <c r="C1373" t="s">
        <v>431</v>
      </c>
      <c r="D1373" t="s">
        <v>9297</v>
      </c>
      <c r="E1373" s="31">
        <v>45119</v>
      </c>
      <c r="F1373" s="31">
        <v>45265</v>
      </c>
      <c r="G1373" t="s">
        <v>4007</v>
      </c>
    </row>
    <row r="1374" spans="1:7" x14ac:dyDescent="0.25">
      <c r="A1374" s="154" t="s">
        <v>3811</v>
      </c>
      <c r="B1374" t="s">
        <v>819</v>
      </c>
      <c r="C1374" t="s">
        <v>818</v>
      </c>
      <c r="D1374" t="s">
        <v>8493</v>
      </c>
      <c r="E1374" s="31">
        <v>45197</v>
      </c>
      <c r="F1374" s="31">
        <v>45311</v>
      </c>
      <c r="G1374" t="s">
        <v>3810</v>
      </c>
    </row>
    <row r="1375" spans="1:7" x14ac:dyDescent="0.25">
      <c r="A1375" s="154" t="s">
        <v>9296</v>
      </c>
      <c r="B1375" t="s">
        <v>847</v>
      </c>
      <c r="C1375" t="s">
        <v>886</v>
      </c>
      <c r="D1375" t="s">
        <v>9188</v>
      </c>
      <c r="E1375" s="31">
        <v>45245</v>
      </c>
      <c r="F1375" s="31">
        <v>45322</v>
      </c>
      <c r="G1375" t="s">
        <v>9295</v>
      </c>
    </row>
    <row r="1376" spans="1:7" x14ac:dyDescent="0.25">
      <c r="A1376" s="154" t="s">
        <v>3757</v>
      </c>
      <c r="B1376" t="s">
        <v>674</v>
      </c>
      <c r="C1376" t="s">
        <v>673</v>
      </c>
      <c r="D1376" t="s">
        <v>9294</v>
      </c>
      <c r="E1376" s="31">
        <v>45202</v>
      </c>
      <c r="F1376" s="31">
        <v>45290</v>
      </c>
      <c r="G1376" t="s">
        <v>3756</v>
      </c>
    </row>
    <row r="1377" spans="1:7" x14ac:dyDescent="0.25">
      <c r="A1377" s="154" t="s">
        <v>4021</v>
      </c>
      <c r="B1377" t="s">
        <v>494</v>
      </c>
      <c r="C1377" t="s">
        <v>493</v>
      </c>
      <c r="D1377" t="s">
        <v>9293</v>
      </c>
      <c r="E1377" s="31">
        <v>45077</v>
      </c>
      <c r="F1377" s="31">
        <v>45291</v>
      </c>
      <c r="G1377" t="s">
        <v>4020</v>
      </c>
    </row>
    <row r="1378" spans="1:7" x14ac:dyDescent="0.25">
      <c r="A1378" s="154" t="s">
        <v>9292</v>
      </c>
      <c r="B1378" t="s">
        <v>852</v>
      </c>
      <c r="C1378" t="s">
        <v>894</v>
      </c>
      <c r="D1378" t="s">
        <v>9291</v>
      </c>
      <c r="E1378" s="31">
        <v>45230</v>
      </c>
      <c r="F1378" s="31">
        <v>45267</v>
      </c>
      <c r="G1378" t="s">
        <v>9290</v>
      </c>
    </row>
    <row r="1379" spans="1:7" x14ac:dyDescent="0.25">
      <c r="A1379" s="154" t="s">
        <v>3877</v>
      </c>
      <c r="B1379" t="s">
        <v>171</v>
      </c>
      <c r="C1379" t="s">
        <v>172</v>
      </c>
      <c r="D1379" t="s">
        <v>8392</v>
      </c>
      <c r="E1379" s="31">
        <v>45129</v>
      </c>
      <c r="F1379" s="31">
        <v>45268</v>
      </c>
      <c r="G1379" t="s">
        <v>3843</v>
      </c>
    </row>
    <row r="1380" spans="1:7" x14ac:dyDescent="0.25">
      <c r="A1380" s="154" t="s">
        <v>3663</v>
      </c>
      <c r="B1380" t="s">
        <v>432</v>
      </c>
      <c r="C1380" t="s">
        <v>431</v>
      </c>
      <c r="D1380" t="s">
        <v>9289</v>
      </c>
      <c r="E1380" s="31">
        <v>45195</v>
      </c>
      <c r="F1380" s="31">
        <v>45322</v>
      </c>
      <c r="G1380" t="s">
        <v>3662</v>
      </c>
    </row>
    <row r="1381" spans="1:7" x14ac:dyDescent="0.25">
      <c r="A1381" s="154" t="s">
        <v>3844</v>
      </c>
      <c r="B1381" t="s">
        <v>171</v>
      </c>
      <c r="C1381" t="s">
        <v>172</v>
      </c>
      <c r="D1381" t="s">
        <v>8392</v>
      </c>
      <c r="E1381" s="31">
        <v>45129</v>
      </c>
      <c r="F1381" s="31">
        <v>45275</v>
      </c>
      <c r="G1381" t="s">
        <v>3843</v>
      </c>
    </row>
    <row r="1382" spans="1:7" x14ac:dyDescent="0.25">
      <c r="A1382" s="154" t="s">
        <v>3665</v>
      </c>
      <c r="B1382" t="s">
        <v>432</v>
      </c>
      <c r="C1382" t="s">
        <v>431</v>
      </c>
      <c r="D1382" t="s">
        <v>9288</v>
      </c>
      <c r="E1382" s="31">
        <v>45195</v>
      </c>
      <c r="F1382" s="31">
        <v>45337</v>
      </c>
      <c r="G1382" t="s">
        <v>3664</v>
      </c>
    </row>
    <row r="1383" spans="1:7" x14ac:dyDescent="0.25">
      <c r="A1383" s="154" t="s">
        <v>4158</v>
      </c>
      <c r="B1383" t="s">
        <v>302</v>
      </c>
      <c r="C1383" t="s">
        <v>301</v>
      </c>
      <c r="D1383" t="s">
        <v>9287</v>
      </c>
      <c r="E1383" s="31">
        <v>45166</v>
      </c>
      <c r="F1383" s="31">
        <v>45285</v>
      </c>
      <c r="G1383" t="s">
        <v>3717</v>
      </c>
    </row>
    <row r="1384" spans="1:7" x14ac:dyDescent="0.25">
      <c r="A1384" s="154" t="s">
        <v>3815</v>
      </c>
      <c r="B1384" t="s">
        <v>713</v>
      </c>
      <c r="C1384" t="s">
        <v>712</v>
      </c>
      <c r="D1384" t="s">
        <v>9286</v>
      </c>
      <c r="E1384" s="31">
        <v>45195</v>
      </c>
      <c r="F1384" s="31">
        <v>45298</v>
      </c>
      <c r="G1384" t="s">
        <v>3814</v>
      </c>
    </row>
    <row r="1385" spans="1:7" x14ac:dyDescent="0.25">
      <c r="A1385" s="154" t="s">
        <v>3873</v>
      </c>
      <c r="B1385" t="s">
        <v>171</v>
      </c>
      <c r="C1385" t="s">
        <v>172</v>
      </c>
      <c r="D1385" t="s">
        <v>8392</v>
      </c>
      <c r="E1385" s="31">
        <v>45129</v>
      </c>
      <c r="F1385" s="31">
        <v>45282</v>
      </c>
      <c r="G1385" t="s">
        <v>3845</v>
      </c>
    </row>
    <row r="1386" spans="1:7" x14ac:dyDescent="0.25">
      <c r="A1386" s="154" t="s">
        <v>3714</v>
      </c>
      <c r="B1386" t="s">
        <v>369</v>
      </c>
      <c r="C1386" t="s">
        <v>368</v>
      </c>
      <c r="D1386" t="s">
        <v>9285</v>
      </c>
      <c r="E1386" s="31">
        <v>45195</v>
      </c>
      <c r="F1386" s="31">
        <v>45290</v>
      </c>
      <c r="G1386" t="s">
        <v>3713</v>
      </c>
    </row>
    <row r="1387" spans="1:7" x14ac:dyDescent="0.25">
      <c r="A1387" s="154" t="s">
        <v>3941</v>
      </c>
      <c r="B1387" t="s">
        <v>319</v>
      </c>
      <c r="C1387" t="s">
        <v>314</v>
      </c>
      <c r="D1387" t="s">
        <v>8394</v>
      </c>
      <c r="E1387" s="31">
        <v>45169</v>
      </c>
      <c r="F1387" s="31">
        <v>45277</v>
      </c>
      <c r="G1387" t="s">
        <v>3903</v>
      </c>
    </row>
    <row r="1388" spans="1:7" x14ac:dyDescent="0.25">
      <c r="A1388" s="154" t="s">
        <v>9284</v>
      </c>
      <c r="B1388" t="s">
        <v>681</v>
      </c>
      <c r="C1388" t="s">
        <v>680</v>
      </c>
      <c r="D1388" t="s">
        <v>9283</v>
      </c>
      <c r="E1388" s="31">
        <v>45230</v>
      </c>
      <c r="F1388" s="31">
        <v>45320</v>
      </c>
      <c r="G1388" t="s">
        <v>9282</v>
      </c>
    </row>
    <row r="1389" spans="1:7" x14ac:dyDescent="0.25">
      <c r="A1389" s="154" t="s">
        <v>9281</v>
      </c>
      <c r="B1389" t="s">
        <v>171</v>
      </c>
      <c r="C1389" t="s">
        <v>172</v>
      </c>
      <c r="D1389" t="s">
        <v>9280</v>
      </c>
      <c r="E1389" s="31">
        <v>45230</v>
      </c>
      <c r="F1389" s="31">
        <v>45408</v>
      </c>
      <c r="G1389" t="s">
        <v>9168</v>
      </c>
    </row>
    <row r="1390" spans="1:7" x14ac:dyDescent="0.25">
      <c r="A1390" s="154" t="s">
        <v>3687</v>
      </c>
      <c r="B1390" t="s">
        <v>623</v>
      </c>
      <c r="C1390" t="s">
        <v>622</v>
      </c>
      <c r="D1390" t="s">
        <v>9279</v>
      </c>
      <c r="E1390" s="31">
        <v>45191</v>
      </c>
      <c r="F1390" s="31">
        <v>45291</v>
      </c>
      <c r="G1390" t="s">
        <v>3686</v>
      </c>
    </row>
    <row r="1391" spans="1:7" x14ac:dyDescent="0.25">
      <c r="A1391" s="154" t="s">
        <v>9278</v>
      </c>
      <c r="B1391" t="s">
        <v>458</v>
      </c>
      <c r="C1391" t="s">
        <v>457</v>
      </c>
      <c r="D1391" t="s">
        <v>8324</v>
      </c>
      <c r="E1391" s="31">
        <v>45230</v>
      </c>
      <c r="F1391" s="31">
        <v>45350</v>
      </c>
      <c r="G1391" t="s">
        <v>9277</v>
      </c>
    </row>
    <row r="1392" spans="1:7" x14ac:dyDescent="0.25">
      <c r="A1392" s="154" t="s">
        <v>9276</v>
      </c>
      <c r="B1392" t="s">
        <v>319</v>
      </c>
      <c r="C1392" t="s">
        <v>314</v>
      </c>
      <c r="D1392" t="s">
        <v>8394</v>
      </c>
      <c r="E1392" s="31">
        <v>45230</v>
      </c>
      <c r="F1392" s="31">
        <v>45337</v>
      </c>
      <c r="G1392" t="s">
        <v>9275</v>
      </c>
    </row>
    <row r="1393" spans="1:7" x14ac:dyDescent="0.25">
      <c r="A1393" s="154" t="s">
        <v>9274</v>
      </c>
      <c r="B1393" t="s">
        <v>319</v>
      </c>
      <c r="C1393" t="s">
        <v>314</v>
      </c>
      <c r="D1393" t="s">
        <v>9273</v>
      </c>
      <c r="E1393" s="31">
        <v>45222</v>
      </c>
      <c r="F1393" s="31">
        <v>45264</v>
      </c>
      <c r="G1393" t="s">
        <v>9272</v>
      </c>
    </row>
    <row r="1394" spans="1:7" x14ac:dyDescent="0.25">
      <c r="A1394" s="154" t="s">
        <v>3742</v>
      </c>
      <c r="B1394" t="s">
        <v>803</v>
      </c>
      <c r="C1394" t="s">
        <v>802</v>
      </c>
      <c r="D1394" t="s">
        <v>9271</v>
      </c>
      <c r="E1394" s="31">
        <v>45191</v>
      </c>
      <c r="F1394" s="31">
        <v>45315</v>
      </c>
      <c r="G1394" t="s">
        <v>3741</v>
      </c>
    </row>
    <row r="1395" spans="1:7" x14ac:dyDescent="0.25">
      <c r="A1395" s="154" t="s">
        <v>3944</v>
      </c>
      <c r="B1395" t="s">
        <v>319</v>
      </c>
      <c r="C1395" t="s">
        <v>314</v>
      </c>
      <c r="D1395" t="s">
        <v>8394</v>
      </c>
      <c r="E1395" s="31">
        <v>45169</v>
      </c>
      <c r="F1395" s="31">
        <v>45321</v>
      </c>
      <c r="G1395" t="s">
        <v>3903</v>
      </c>
    </row>
    <row r="1396" spans="1:7" x14ac:dyDescent="0.25">
      <c r="A1396" s="154" t="s">
        <v>9270</v>
      </c>
      <c r="B1396" t="s">
        <v>9269</v>
      </c>
      <c r="C1396" t="s">
        <v>9268</v>
      </c>
      <c r="D1396" t="s">
        <v>9267</v>
      </c>
      <c r="E1396" s="31">
        <v>45232</v>
      </c>
      <c r="F1396" s="31">
        <v>45291</v>
      </c>
      <c r="G1396" t="s">
        <v>9266</v>
      </c>
    </row>
    <row r="1397" spans="1:7" x14ac:dyDescent="0.25">
      <c r="A1397" s="154" t="s">
        <v>4163</v>
      </c>
      <c r="B1397" t="s">
        <v>579</v>
      </c>
      <c r="C1397" t="s">
        <v>578</v>
      </c>
      <c r="D1397" t="s">
        <v>9264</v>
      </c>
      <c r="E1397" s="31">
        <v>45133</v>
      </c>
      <c r="F1397" s="31">
        <v>45282</v>
      </c>
      <c r="G1397" t="s">
        <v>4162</v>
      </c>
    </row>
    <row r="1398" spans="1:7" x14ac:dyDescent="0.25">
      <c r="A1398" s="154" t="s">
        <v>9265</v>
      </c>
      <c r="B1398" t="s">
        <v>171</v>
      </c>
      <c r="C1398" t="s">
        <v>172</v>
      </c>
      <c r="D1398" t="s">
        <v>8394</v>
      </c>
      <c r="E1398" s="31">
        <v>45230</v>
      </c>
      <c r="F1398" s="31">
        <v>45400</v>
      </c>
      <c r="G1398" t="s">
        <v>9168</v>
      </c>
    </row>
    <row r="1399" spans="1:7" x14ac:dyDescent="0.25">
      <c r="A1399" s="154" t="s">
        <v>4157</v>
      </c>
      <c r="B1399" t="s">
        <v>579</v>
      </c>
      <c r="C1399" t="s">
        <v>578</v>
      </c>
      <c r="D1399" t="s">
        <v>9264</v>
      </c>
      <c r="E1399" s="31">
        <v>45133</v>
      </c>
      <c r="F1399" s="31">
        <v>45275</v>
      </c>
      <c r="G1399" t="s">
        <v>4156</v>
      </c>
    </row>
    <row r="1400" spans="1:7" x14ac:dyDescent="0.25">
      <c r="A1400" s="154" t="s">
        <v>3776</v>
      </c>
      <c r="B1400" t="s">
        <v>852</v>
      </c>
      <c r="C1400" t="s">
        <v>894</v>
      </c>
      <c r="D1400" t="s">
        <v>9263</v>
      </c>
      <c r="E1400" s="31">
        <v>45197</v>
      </c>
      <c r="F1400" s="31">
        <v>45288</v>
      </c>
      <c r="G1400" t="s">
        <v>3775</v>
      </c>
    </row>
    <row r="1401" spans="1:7" x14ac:dyDescent="0.25">
      <c r="A1401" s="154" t="s">
        <v>8290</v>
      </c>
      <c r="B1401" t="s">
        <v>8289</v>
      </c>
      <c r="D1401" t="s">
        <v>8288</v>
      </c>
      <c r="E1401" t="s">
        <v>8287</v>
      </c>
      <c r="F1401" t="s">
        <v>8286</v>
      </c>
      <c r="G1401" t="s">
        <v>8285</v>
      </c>
    </row>
    <row r="1402" spans="1:7" x14ac:dyDescent="0.25">
      <c r="A1402" s="154" t="s">
        <v>8284</v>
      </c>
      <c r="B1402">
        <v>26</v>
      </c>
      <c r="D1402" t="s">
        <v>58</v>
      </c>
      <c r="E1402" t="s">
        <v>8283</v>
      </c>
      <c r="G1402" t="s">
        <v>9153</v>
      </c>
    </row>
    <row r="1404" spans="1:7" x14ac:dyDescent="0.25">
      <c r="A1404" s="154" t="s">
        <v>2940</v>
      </c>
      <c r="B1404" t="s">
        <v>94</v>
      </c>
      <c r="C1404" t="s">
        <v>95</v>
      </c>
      <c r="D1404" t="s">
        <v>597</v>
      </c>
      <c r="E1404" t="s">
        <v>6</v>
      </c>
      <c r="F1404" t="s">
        <v>2939</v>
      </c>
      <c r="G1404" t="s">
        <v>2938</v>
      </c>
    </row>
    <row r="1405" spans="1:7" x14ac:dyDescent="0.25">
      <c r="A1405" s="154" t="s">
        <v>8368</v>
      </c>
      <c r="B1405" t="s">
        <v>8368</v>
      </c>
      <c r="C1405" t="s">
        <v>8370</v>
      </c>
      <c r="D1405" t="s">
        <v>8369</v>
      </c>
      <c r="E1405" t="s">
        <v>8368</v>
      </c>
      <c r="F1405" t="s">
        <v>8367</v>
      </c>
      <c r="G1405" t="s">
        <v>8366</v>
      </c>
    </row>
    <row r="1406" spans="1:7" x14ac:dyDescent="0.25">
      <c r="A1406" s="154" t="s">
        <v>9262</v>
      </c>
      <c r="B1406" t="s">
        <v>171</v>
      </c>
      <c r="C1406" t="s">
        <v>172</v>
      </c>
      <c r="D1406" t="s">
        <v>8394</v>
      </c>
      <c r="E1406" s="31">
        <v>45230</v>
      </c>
      <c r="F1406" s="31">
        <v>45383</v>
      </c>
      <c r="G1406" t="s">
        <v>9168</v>
      </c>
    </row>
    <row r="1407" spans="1:7" x14ac:dyDescent="0.25">
      <c r="A1407" s="154" t="s">
        <v>3755</v>
      </c>
      <c r="B1407" t="s">
        <v>623</v>
      </c>
      <c r="C1407" t="s">
        <v>622</v>
      </c>
      <c r="D1407" t="s">
        <v>9261</v>
      </c>
      <c r="E1407" s="31">
        <v>45191</v>
      </c>
      <c r="F1407" s="31">
        <v>45306</v>
      </c>
      <c r="G1407" t="s">
        <v>3754</v>
      </c>
    </row>
    <row r="1408" spans="1:7" x14ac:dyDescent="0.25">
      <c r="A1408" s="154" t="s">
        <v>9260</v>
      </c>
      <c r="B1408" t="s">
        <v>300</v>
      </c>
      <c r="C1408" t="s">
        <v>299</v>
      </c>
      <c r="D1408" t="s">
        <v>9257</v>
      </c>
      <c r="E1408" s="31">
        <v>45219</v>
      </c>
      <c r="F1408" s="31">
        <v>45301</v>
      </c>
      <c r="G1408" t="s">
        <v>9259</v>
      </c>
    </row>
    <row r="1409" spans="1:7" x14ac:dyDescent="0.25">
      <c r="A1409" s="154" t="s">
        <v>9258</v>
      </c>
      <c r="B1409" t="s">
        <v>300</v>
      </c>
      <c r="C1409" t="s">
        <v>299</v>
      </c>
      <c r="D1409" t="s">
        <v>9257</v>
      </c>
      <c r="E1409" s="31">
        <v>45219</v>
      </c>
      <c r="F1409" s="31">
        <v>45280</v>
      </c>
      <c r="G1409" t="s">
        <v>9256</v>
      </c>
    </row>
    <row r="1410" spans="1:7" x14ac:dyDescent="0.25">
      <c r="A1410" s="154" t="s">
        <v>9255</v>
      </c>
      <c r="B1410" t="s">
        <v>713</v>
      </c>
      <c r="C1410" t="s">
        <v>712</v>
      </c>
      <c r="D1410" t="s">
        <v>8392</v>
      </c>
      <c r="E1410" s="31">
        <v>45226</v>
      </c>
      <c r="F1410" s="31">
        <v>45337</v>
      </c>
      <c r="G1410" t="s">
        <v>9252</v>
      </c>
    </row>
    <row r="1411" spans="1:7" x14ac:dyDescent="0.25">
      <c r="A1411" s="154" t="s">
        <v>9254</v>
      </c>
      <c r="B1411" t="s">
        <v>713</v>
      </c>
      <c r="C1411" t="s">
        <v>712</v>
      </c>
      <c r="D1411" t="s">
        <v>9253</v>
      </c>
      <c r="E1411" s="31">
        <v>45226</v>
      </c>
      <c r="F1411" s="31">
        <v>45327</v>
      </c>
      <c r="G1411" t="s">
        <v>9252</v>
      </c>
    </row>
    <row r="1412" spans="1:7" x14ac:dyDescent="0.25">
      <c r="A1412" s="154" t="s">
        <v>9251</v>
      </c>
      <c r="B1412" t="s">
        <v>132</v>
      </c>
      <c r="C1412" t="s">
        <v>133</v>
      </c>
      <c r="D1412" t="s">
        <v>8735</v>
      </c>
      <c r="E1412" s="31">
        <v>45260</v>
      </c>
      <c r="F1412" s="31">
        <v>45381</v>
      </c>
      <c r="G1412" t="s">
        <v>4179</v>
      </c>
    </row>
    <row r="1413" spans="1:7" x14ac:dyDescent="0.25">
      <c r="A1413" s="154" t="s">
        <v>9250</v>
      </c>
      <c r="B1413" t="s">
        <v>171</v>
      </c>
      <c r="C1413" t="s">
        <v>172</v>
      </c>
      <c r="D1413" t="s">
        <v>8394</v>
      </c>
      <c r="E1413" s="31">
        <v>45230</v>
      </c>
      <c r="F1413" s="31">
        <v>45386</v>
      </c>
      <c r="G1413" t="s">
        <v>9168</v>
      </c>
    </row>
    <row r="1414" spans="1:7" x14ac:dyDescent="0.25">
      <c r="A1414" s="154" t="s">
        <v>9249</v>
      </c>
      <c r="B1414" t="s">
        <v>3737</v>
      </c>
      <c r="C1414" t="s">
        <v>3736</v>
      </c>
      <c r="D1414" t="s">
        <v>9248</v>
      </c>
      <c r="E1414" s="31">
        <v>45257</v>
      </c>
      <c r="F1414" s="31">
        <v>45311</v>
      </c>
      <c r="G1414" t="s">
        <v>9247</v>
      </c>
    </row>
    <row r="1415" spans="1:7" x14ac:dyDescent="0.25">
      <c r="A1415" s="154" t="s">
        <v>9246</v>
      </c>
      <c r="B1415" t="s">
        <v>579</v>
      </c>
      <c r="C1415" t="s">
        <v>578</v>
      </c>
      <c r="D1415" t="s">
        <v>9171</v>
      </c>
      <c r="E1415" s="31">
        <v>45258</v>
      </c>
      <c r="F1415" s="31">
        <v>45405</v>
      </c>
      <c r="G1415" t="s">
        <v>9245</v>
      </c>
    </row>
    <row r="1416" spans="1:7" x14ac:dyDescent="0.25">
      <c r="A1416" s="154" t="s">
        <v>9244</v>
      </c>
      <c r="B1416" t="s">
        <v>3916</v>
      </c>
      <c r="C1416" t="s">
        <v>3915</v>
      </c>
      <c r="D1416" t="s">
        <v>9243</v>
      </c>
      <c r="E1416" s="31">
        <v>45260</v>
      </c>
      <c r="F1416" s="31">
        <v>45382</v>
      </c>
      <c r="G1416" t="s">
        <v>3914</v>
      </c>
    </row>
    <row r="1417" spans="1:7" x14ac:dyDescent="0.25">
      <c r="A1417" s="154" t="s">
        <v>9242</v>
      </c>
      <c r="B1417" t="s">
        <v>852</v>
      </c>
      <c r="C1417" t="s">
        <v>894</v>
      </c>
      <c r="D1417" t="s">
        <v>9241</v>
      </c>
      <c r="E1417" s="31">
        <v>45258</v>
      </c>
      <c r="F1417" s="31">
        <v>45310</v>
      </c>
      <c r="G1417" t="s">
        <v>9240</v>
      </c>
    </row>
    <row r="1418" spans="1:7" x14ac:dyDescent="0.25">
      <c r="A1418" s="154" t="s">
        <v>9239</v>
      </c>
      <c r="B1418" t="s">
        <v>819</v>
      </c>
      <c r="C1418" t="s">
        <v>818</v>
      </c>
      <c r="D1418" t="s">
        <v>8324</v>
      </c>
      <c r="E1418" s="31">
        <v>45260</v>
      </c>
      <c r="F1418" s="31">
        <v>45427</v>
      </c>
      <c r="G1418" t="s">
        <v>9238</v>
      </c>
    </row>
    <row r="1419" spans="1:7" x14ac:dyDescent="0.25">
      <c r="A1419" s="154" t="s">
        <v>9237</v>
      </c>
      <c r="B1419" t="s">
        <v>1169</v>
      </c>
      <c r="C1419" t="s">
        <v>1170</v>
      </c>
      <c r="D1419" t="s">
        <v>9236</v>
      </c>
      <c r="E1419" s="31">
        <v>45230</v>
      </c>
      <c r="F1419" s="31">
        <v>45290</v>
      </c>
      <c r="G1419" t="s">
        <v>9235</v>
      </c>
    </row>
    <row r="1420" spans="1:7" x14ac:dyDescent="0.25">
      <c r="A1420" s="154" t="s">
        <v>9234</v>
      </c>
      <c r="B1420" t="s">
        <v>1169</v>
      </c>
      <c r="C1420" t="s">
        <v>1170</v>
      </c>
      <c r="D1420" t="s">
        <v>9233</v>
      </c>
      <c r="E1420" s="31">
        <v>45260</v>
      </c>
      <c r="F1420" s="31">
        <v>45321</v>
      </c>
      <c r="G1420" t="s">
        <v>9232</v>
      </c>
    </row>
    <row r="1421" spans="1:7" x14ac:dyDescent="0.25">
      <c r="A1421" s="154" t="s">
        <v>9231</v>
      </c>
      <c r="B1421" t="s">
        <v>968</v>
      </c>
      <c r="C1421" t="s">
        <v>967</v>
      </c>
      <c r="D1421" t="s">
        <v>9230</v>
      </c>
      <c r="E1421" s="31">
        <v>45260</v>
      </c>
      <c r="F1421" s="31">
        <v>45463</v>
      </c>
      <c r="G1421" t="s">
        <v>9229</v>
      </c>
    </row>
    <row r="1422" spans="1:7" x14ac:dyDescent="0.25">
      <c r="A1422" s="154" t="s">
        <v>9228</v>
      </c>
      <c r="B1422" t="s">
        <v>171</v>
      </c>
      <c r="C1422" t="s">
        <v>172</v>
      </c>
      <c r="D1422" t="s">
        <v>8392</v>
      </c>
      <c r="E1422" s="31">
        <v>45252</v>
      </c>
      <c r="F1422" s="31">
        <v>45418</v>
      </c>
      <c r="G1422" t="s">
        <v>9120</v>
      </c>
    </row>
    <row r="1423" spans="1:7" x14ac:dyDescent="0.25">
      <c r="A1423" s="154" t="s">
        <v>9227</v>
      </c>
      <c r="B1423" t="s">
        <v>4036</v>
      </c>
      <c r="C1423" t="s">
        <v>4035</v>
      </c>
      <c r="D1423" t="s">
        <v>8342</v>
      </c>
      <c r="E1423" s="31">
        <v>45260</v>
      </c>
      <c r="F1423" s="31">
        <v>45316</v>
      </c>
      <c r="G1423" t="s">
        <v>9226</v>
      </c>
    </row>
    <row r="1424" spans="1:7" x14ac:dyDescent="0.25">
      <c r="A1424" s="154" t="s">
        <v>9225</v>
      </c>
      <c r="B1424" t="s">
        <v>579</v>
      </c>
      <c r="C1424" t="s">
        <v>578</v>
      </c>
      <c r="D1424" t="s">
        <v>9171</v>
      </c>
      <c r="E1424" s="31">
        <v>45258</v>
      </c>
      <c r="F1424" s="31">
        <v>45412</v>
      </c>
      <c r="G1424" t="s">
        <v>9224</v>
      </c>
    </row>
    <row r="1425" spans="1:7" x14ac:dyDescent="0.25">
      <c r="A1425" s="154" t="s">
        <v>9223</v>
      </c>
      <c r="B1425" t="s">
        <v>171</v>
      </c>
      <c r="C1425" t="s">
        <v>172</v>
      </c>
      <c r="D1425" t="s">
        <v>8392</v>
      </c>
      <c r="E1425" s="31">
        <v>45252</v>
      </c>
      <c r="F1425" s="31">
        <v>45428</v>
      </c>
      <c r="G1425" t="s">
        <v>9120</v>
      </c>
    </row>
    <row r="1426" spans="1:7" x14ac:dyDescent="0.25">
      <c r="A1426" s="154" t="s">
        <v>9222</v>
      </c>
      <c r="B1426" t="s">
        <v>302</v>
      </c>
      <c r="C1426" t="s">
        <v>301</v>
      </c>
      <c r="D1426" t="s">
        <v>9086</v>
      </c>
      <c r="E1426" s="31">
        <v>45229</v>
      </c>
      <c r="F1426" s="31">
        <v>45371</v>
      </c>
      <c r="G1426" t="s">
        <v>3717</v>
      </c>
    </row>
    <row r="1427" spans="1:7" x14ac:dyDescent="0.25">
      <c r="A1427" s="154" t="s">
        <v>9221</v>
      </c>
      <c r="B1427" t="s">
        <v>579</v>
      </c>
      <c r="C1427" t="s">
        <v>578</v>
      </c>
      <c r="D1427" t="s">
        <v>9171</v>
      </c>
      <c r="E1427" s="31">
        <v>45258</v>
      </c>
      <c r="F1427" s="31">
        <v>45398</v>
      </c>
      <c r="G1427" t="s">
        <v>9220</v>
      </c>
    </row>
    <row r="1428" spans="1:7" x14ac:dyDescent="0.25">
      <c r="A1428" s="154" t="s">
        <v>9219</v>
      </c>
      <c r="B1428" t="s">
        <v>138</v>
      </c>
      <c r="C1428" t="s">
        <v>139</v>
      </c>
      <c r="D1428" t="s">
        <v>9218</v>
      </c>
      <c r="E1428" s="31">
        <v>45258</v>
      </c>
      <c r="F1428" s="31">
        <v>45409</v>
      </c>
      <c r="G1428" t="s">
        <v>9217</v>
      </c>
    </row>
    <row r="1429" spans="1:7" x14ac:dyDescent="0.25">
      <c r="A1429" s="154" t="s">
        <v>9216</v>
      </c>
      <c r="B1429" t="s">
        <v>494</v>
      </c>
      <c r="C1429" t="s">
        <v>493</v>
      </c>
      <c r="D1429" t="s">
        <v>9215</v>
      </c>
      <c r="E1429" s="31">
        <v>45230</v>
      </c>
      <c r="F1429" s="31">
        <v>45412</v>
      </c>
      <c r="G1429" t="s">
        <v>4020</v>
      </c>
    </row>
    <row r="1430" spans="1:7" x14ac:dyDescent="0.25">
      <c r="A1430" s="154" t="s">
        <v>9214</v>
      </c>
      <c r="B1430" t="s">
        <v>132</v>
      </c>
      <c r="C1430" t="s">
        <v>133</v>
      </c>
      <c r="D1430" t="s">
        <v>8396</v>
      </c>
      <c r="E1430" s="31">
        <v>45230</v>
      </c>
      <c r="F1430" s="31">
        <v>45337</v>
      </c>
      <c r="G1430" t="s">
        <v>4179</v>
      </c>
    </row>
    <row r="1431" spans="1:7" x14ac:dyDescent="0.25">
      <c r="A1431" s="154" t="s">
        <v>9213</v>
      </c>
      <c r="B1431" t="s">
        <v>177</v>
      </c>
      <c r="C1431" t="s">
        <v>98</v>
      </c>
      <c r="D1431" t="s">
        <v>9212</v>
      </c>
      <c r="E1431" s="31">
        <v>45255</v>
      </c>
      <c r="F1431" s="31">
        <v>45366</v>
      </c>
      <c r="G1431" t="s">
        <v>9211</v>
      </c>
    </row>
    <row r="1432" spans="1:7" x14ac:dyDescent="0.25">
      <c r="A1432" s="154" t="s">
        <v>9210</v>
      </c>
      <c r="B1432" t="s">
        <v>1074</v>
      </c>
      <c r="C1432" t="s">
        <v>1075</v>
      </c>
      <c r="D1432" t="s">
        <v>9138</v>
      </c>
      <c r="E1432" s="31">
        <v>45255</v>
      </c>
      <c r="F1432" s="31">
        <v>45397</v>
      </c>
      <c r="G1432" t="s">
        <v>9209</v>
      </c>
    </row>
    <row r="1433" spans="1:7" x14ac:dyDescent="0.25">
      <c r="A1433" s="154" t="s">
        <v>9208</v>
      </c>
      <c r="B1433" t="s">
        <v>458</v>
      </c>
      <c r="C1433" t="s">
        <v>457</v>
      </c>
      <c r="D1433" t="s">
        <v>9207</v>
      </c>
      <c r="E1433" s="31">
        <v>45252</v>
      </c>
      <c r="F1433" s="31">
        <v>45350</v>
      </c>
      <c r="G1433" t="s">
        <v>9206</v>
      </c>
    </row>
    <row r="1434" spans="1:7" x14ac:dyDescent="0.25">
      <c r="A1434" s="154" t="s">
        <v>9205</v>
      </c>
      <c r="B1434" t="s">
        <v>151</v>
      </c>
      <c r="C1434" t="s">
        <v>152</v>
      </c>
      <c r="D1434" t="s">
        <v>9204</v>
      </c>
      <c r="E1434" s="31">
        <v>45248</v>
      </c>
      <c r="F1434" s="31">
        <v>45350</v>
      </c>
      <c r="G1434" t="s">
        <v>9203</v>
      </c>
    </row>
    <row r="1435" spans="1:7" x14ac:dyDescent="0.25">
      <c r="A1435" s="154" t="s">
        <v>9202</v>
      </c>
      <c r="B1435" t="s">
        <v>132</v>
      </c>
      <c r="C1435" t="s">
        <v>133</v>
      </c>
      <c r="D1435" t="s">
        <v>8396</v>
      </c>
      <c r="E1435" s="31">
        <v>45230</v>
      </c>
      <c r="F1435" s="31">
        <v>45306</v>
      </c>
      <c r="G1435" t="s">
        <v>4179</v>
      </c>
    </row>
    <row r="1436" spans="1:7" x14ac:dyDescent="0.25">
      <c r="A1436" s="154" t="s">
        <v>9201</v>
      </c>
      <c r="B1436" t="s">
        <v>132</v>
      </c>
      <c r="C1436" t="s">
        <v>133</v>
      </c>
      <c r="D1436" t="s">
        <v>9200</v>
      </c>
      <c r="E1436" s="31">
        <v>45230</v>
      </c>
      <c r="F1436" s="31">
        <v>45322</v>
      </c>
      <c r="G1436" t="s">
        <v>4179</v>
      </c>
    </row>
    <row r="1437" spans="1:7" x14ac:dyDescent="0.25">
      <c r="A1437" s="154" t="s">
        <v>9199</v>
      </c>
      <c r="B1437" t="s">
        <v>695</v>
      </c>
      <c r="C1437" t="s">
        <v>696</v>
      </c>
      <c r="D1437" t="s">
        <v>9198</v>
      </c>
      <c r="E1437" s="31">
        <v>45257</v>
      </c>
      <c r="F1437" s="31">
        <v>45350</v>
      </c>
      <c r="G1437" t="s">
        <v>9197</v>
      </c>
    </row>
    <row r="1438" spans="1:7" x14ac:dyDescent="0.25">
      <c r="A1438" s="154" t="s">
        <v>9196</v>
      </c>
      <c r="B1438" t="s">
        <v>852</v>
      </c>
      <c r="C1438" t="s">
        <v>894</v>
      </c>
      <c r="D1438" t="s">
        <v>9100</v>
      </c>
      <c r="E1438" s="31">
        <v>45258</v>
      </c>
      <c r="F1438" s="31">
        <v>45351</v>
      </c>
      <c r="G1438" t="s">
        <v>9195</v>
      </c>
    </row>
    <row r="1439" spans="1:7" x14ac:dyDescent="0.25">
      <c r="A1439" s="154" t="s">
        <v>9194</v>
      </c>
      <c r="B1439" t="s">
        <v>3916</v>
      </c>
      <c r="C1439" t="s">
        <v>3915</v>
      </c>
      <c r="D1439" t="s">
        <v>9193</v>
      </c>
      <c r="E1439" s="31">
        <v>45230</v>
      </c>
      <c r="F1439" s="31">
        <v>45332</v>
      </c>
      <c r="G1439" t="s">
        <v>3914</v>
      </c>
    </row>
    <row r="1440" spans="1:7" x14ac:dyDescent="0.25">
      <c r="A1440" s="154" t="s">
        <v>9192</v>
      </c>
      <c r="B1440" t="s">
        <v>4115</v>
      </c>
      <c r="C1440" t="s">
        <v>4114</v>
      </c>
      <c r="D1440" t="s">
        <v>9191</v>
      </c>
      <c r="E1440" s="31">
        <v>45253</v>
      </c>
      <c r="F1440" s="31">
        <v>45291</v>
      </c>
      <c r="G1440" t="s">
        <v>9190</v>
      </c>
    </row>
    <row r="1441" spans="1:7" x14ac:dyDescent="0.25">
      <c r="A1441" s="154" t="s">
        <v>9189</v>
      </c>
      <c r="B1441" t="s">
        <v>847</v>
      </c>
      <c r="C1441" t="s">
        <v>886</v>
      </c>
      <c r="D1441" t="s">
        <v>9188</v>
      </c>
      <c r="E1441" s="31">
        <v>45245</v>
      </c>
      <c r="F1441" s="31">
        <v>45337</v>
      </c>
      <c r="G1441" t="s">
        <v>9187</v>
      </c>
    </row>
    <row r="1442" spans="1:7" x14ac:dyDescent="0.25">
      <c r="A1442" s="154" t="s">
        <v>9186</v>
      </c>
      <c r="B1442" t="s">
        <v>674</v>
      </c>
      <c r="C1442" t="s">
        <v>673</v>
      </c>
      <c r="D1442" t="s">
        <v>9185</v>
      </c>
      <c r="E1442" s="31">
        <v>45253</v>
      </c>
      <c r="F1442" s="31">
        <v>45260</v>
      </c>
      <c r="G1442" t="s">
        <v>9184</v>
      </c>
    </row>
    <row r="1443" spans="1:7" x14ac:dyDescent="0.25">
      <c r="A1443" s="154" t="s">
        <v>9183</v>
      </c>
      <c r="B1443" t="s">
        <v>171</v>
      </c>
      <c r="C1443" t="s">
        <v>172</v>
      </c>
      <c r="D1443" t="s">
        <v>8392</v>
      </c>
      <c r="E1443" s="31">
        <v>45252</v>
      </c>
      <c r="F1443" s="31">
        <v>45411</v>
      </c>
      <c r="G1443" t="s">
        <v>9140</v>
      </c>
    </row>
    <row r="1444" spans="1:7" x14ac:dyDescent="0.25">
      <c r="A1444" s="154" t="s">
        <v>9182</v>
      </c>
      <c r="B1444" t="s">
        <v>674</v>
      </c>
      <c r="C1444" t="s">
        <v>673</v>
      </c>
      <c r="D1444" t="s">
        <v>9181</v>
      </c>
      <c r="E1444" s="31">
        <v>45253</v>
      </c>
      <c r="F1444" s="31">
        <v>45278</v>
      </c>
      <c r="G1444" t="s">
        <v>9180</v>
      </c>
    </row>
    <row r="1445" spans="1:7" x14ac:dyDescent="0.25">
      <c r="A1445" s="154" t="s">
        <v>9179</v>
      </c>
      <c r="B1445" t="s">
        <v>852</v>
      </c>
      <c r="C1445" t="s">
        <v>894</v>
      </c>
      <c r="D1445" t="s">
        <v>9100</v>
      </c>
      <c r="E1445" s="31">
        <v>45258</v>
      </c>
      <c r="F1445" s="31">
        <v>45345</v>
      </c>
      <c r="G1445" t="s">
        <v>9178</v>
      </c>
    </row>
    <row r="1446" spans="1:7" x14ac:dyDescent="0.25">
      <c r="A1446" s="154" t="s">
        <v>9177</v>
      </c>
      <c r="B1446" t="s">
        <v>171</v>
      </c>
      <c r="C1446" t="s">
        <v>172</v>
      </c>
      <c r="D1446" t="s">
        <v>8392</v>
      </c>
      <c r="E1446" s="31">
        <v>45252</v>
      </c>
      <c r="F1446" s="31">
        <v>45414</v>
      </c>
      <c r="G1446" t="s">
        <v>9120</v>
      </c>
    </row>
    <row r="1447" spans="1:7" x14ac:dyDescent="0.25">
      <c r="A1447" s="154" t="s">
        <v>9176</v>
      </c>
      <c r="B1447" t="s">
        <v>695</v>
      </c>
      <c r="C1447" t="s">
        <v>696</v>
      </c>
      <c r="D1447" t="s">
        <v>8392</v>
      </c>
      <c r="E1447" s="31">
        <v>45245</v>
      </c>
      <c r="F1447" s="31">
        <v>45350</v>
      </c>
      <c r="G1447" t="s">
        <v>9175</v>
      </c>
    </row>
    <row r="1448" spans="1:7" x14ac:dyDescent="0.25">
      <c r="A1448" s="154" t="s">
        <v>9174</v>
      </c>
      <c r="B1448" t="s">
        <v>695</v>
      </c>
      <c r="C1448" t="s">
        <v>696</v>
      </c>
      <c r="D1448" t="s">
        <v>8392</v>
      </c>
      <c r="E1448" s="31">
        <v>45245</v>
      </c>
      <c r="F1448" s="31">
        <v>45322</v>
      </c>
      <c r="G1448" t="s">
        <v>9173</v>
      </c>
    </row>
    <row r="1449" spans="1:7" x14ac:dyDescent="0.25">
      <c r="A1449" s="154" t="s">
        <v>9172</v>
      </c>
      <c r="B1449" t="s">
        <v>579</v>
      </c>
      <c r="C1449" t="s">
        <v>578</v>
      </c>
      <c r="D1449" t="s">
        <v>9171</v>
      </c>
      <c r="E1449" s="31">
        <v>45258</v>
      </c>
      <c r="F1449" s="31">
        <v>45415</v>
      </c>
      <c r="G1449" t="s">
        <v>9170</v>
      </c>
    </row>
    <row r="1450" spans="1:7" x14ac:dyDescent="0.25">
      <c r="A1450" s="154" t="s">
        <v>9169</v>
      </c>
      <c r="B1450" t="s">
        <v>171</v>
      </c>
      <c r="C1450" t="s">
        <v>172</v>
      </c>
      <c r="D1450" t="s">
        <v>8394</v>
      </c>
      <c r="E1450" s="31">
        <v>45230</v>
      </c>
      <c r="F1450" s="31">
        <v>45397</v>
      </c>
      <c r="G1450" t="s">
        <v>9168</v>
      </c>
    </row>
    <row r="1451" spans="1:7" x14ac:dyDescent="0.25">
      <c r="A1451" s="154" t="s">
        <v>9167</v>
      </c>
      <c r="B1451" t="s">
        <v>3745</v>
      </c>
      <c r="C1451" t="s">
        <v>3744</v>
      </c>
      <c r="D1451" t="s">
        <v>9166</v>
      </c>
      <c r="E1451" s="31">
        <v>45227</v>
      </c>
      <c r="F1451" s="31">
        <v>45321</v>
      </c>
      <c r="G1451" t="s">
        <v>9165</v>
      </c>
    </row>
    <row r="1452" spans="1:7" x14ac:dyDescent="0.25">
      <c r="A1452" s="154" t="s">
        <v>9164</v>
      </c>
      <c r="B1452" t="s">
        <v>3745</v>
      </c>
      <c r="C1452" t="s">
        <v>3744</v>
      </c>
      <c r="D1452" t="s">
        <v>9163</v>
      </c>
      <c r="E1452" s="31">
        <v>45227</v>
      </c>
      <c r="F1452" s="31">
        <v>45337</v>
      </c>
      <c r="G1452" t="s">
        <v>9162</v>
      </c>
    </row>
    <row r="1453" spans="1:7" x14ac:dyDescent="0.25">
      <c r="A1453" s="154" t="s">
        <v>9161</v>
      </c>
      <c r="B1453" t="s">
        <v>369</v>
      </c>
      <c r="C1453" t="s">
        <v>368</v>
      </c>
      <c r="D1453" t="s">
        <v>9160</v>
      </c>
      <c r="E1453" s="31">
        <v>45227</v>
      </c>
      <c r="F1453" s="31">
        <v>45322</v>
      </c>
      <c r="G1453" t="s">
        <v>9159</v>
      </c>
    </row>
    <row r="1454" spans="1:7" x14ac:dyDescent="0.25">
      <c r="A1454" s="154" t="s">
        <v>9158</v>
      </c>
      <c r="B1454" t="s">
        <v>992</v>
      </c>
      <c r="C1454" t="s">
        <v>991</v>
      </c>
      <c r="D1454" t="s">
        <v>9157</v>
      </c>
      <c r="E1454" s="31">
        <v>45227</v>
      </c>
      <c r="F1454" s="31">
        <v>45270</v>
      </c>
      <c r="G1454" t="s">
        <v>9156</v>
      </c>
    </row>
    <row r="1455" spans="1:7" x14ac:dyDescent="0.25">
      <c r="A1455" s="154" t="s">
        <v>9155</v>
      </c>
      <c r="B1455" t="s">
        <v>171</v>
      </c>
      <c r="C1455" t="s">
        <v>172</v>
      </c>
      <c r="D1455" t="s">
        <v>8392</v>
      </c>
      <c r="E1455" s="31">
        <v>45252</v>
      </c>
      <c r="F1455" s="31">
        <v>45399</v>
      </c>
      <c r="G1455" t="s">
        <v>9140</v>
      </c>
    </row>
    <row r="1456" spans="1:7" x14ac:dyDescent="0.25">
      <c r="A1456" s="154" t="s">
        <v>9154</v>
      </c>
      <c r="B1456" t="s">
        <v>171</v>
      </c>
      <c r="C1456" t="s">
        <v>172</v>
      </c>
      <c r="D1456" t="s">
        <v>8392</v>
      </c>
      <c r="E1456" s="31">
        <v>45252</v>
      </c>
      <c r="F1456" s="31">
        <v>45402</v>
      </c>
      <c r="G1456" t="s">
        <v>9140</v>
      </c>
    </row>
    <row r="1457" spans="1:7" x14ac:dyDescent="0.25">
      <c r="A1457" s="154" t="s">
        <v>8290</v>
      </c>
      <c r="B1457" t="s">
        <v>8289</v>
      </c>
      <c r="D1457" t="s">
        <v>8288</v>
      </c>
      <c r="E1457" t="s">
        <v>8287</v>
      </c>
      <c r="F1457" t="s">
        <v>8286</v>
      </c>
      <c r="G1457" t="s">
        <v>8285</v>
      </c>
    </row>
    <row r="1458" spans="1:7" x14ac:dyDescent="0.25">
      <c r="A1458" s="154" t="s">
        <v>8284</v>
      </c>
      <c r="B1458">
        <v>27</v>
      </c>
      <c r="D1458" t="s">
        <v>58</v>
      </c>
      <c r="E1458" t="s">
        <v>8283</v>
      </c>
      <c r="G1458" t="s">
        <v>9153</v>
      </c>
    </row>
    <row r="1460" spans="1:7" x14ac:dyDescent="0.25">
      <c r="A1460" s="154" t="s">
        <v>2940</v>
      </c>
      <c r="B1460" t="s">
        <v>94</v>
      </c>
      <c r="C1460" t="s">
        <v>95</v>
      </c>
      <c r="D1460" t="s">
        <v>597</v>
      </c>
      <c r="E1460" t="s">
        <v>6</v>
      </c>
      <c r="F1460" t="s">
        <v>2939</v>
      </c>
      <c r="G1460" t="s">
        <v>2938</v>
      </c>
    </row>
    <row r="1461" spans="1:7" x14ac:dyDescent="0.25">
      <c r="A1461" s="154" t="s">
        <v>8368</v>
      </c>
      <c r="B1461" t="s">
        <v>8368</v>
      </c>
      <c r="C1461" t="s">
        <v>8370</v>
      </c>
      <c r="D1461" t="s">
        <v>8369</v>
      </c>
      <c r="E1461" t="s">
        <v>8368</v>
      </c>
      <c r="F1461" t="s">
        <v>8367</v>
      </c>
      <c r="G1461" t="s">
        <v>8366</v>
      </c>
    </row>
    <row r="1462" spans="1:7" x14ac:dyDescent="0.25">
      <c r="A1462" s="154" t="s">
        <v>9152</v>
      </c>
      <c r="B1462" t="s">
        <v>171</v>
      </c>
      <c r="C1462" t="s">
        <v>172</v>
      </c>
      <c r="D1462" t="s">
        <v>8392</v>
      </c>
      <c r="E1462" s="31">
        <v>45252</v>
      </c>
      <c r="F1462" s="31">
        <v>45432</v>
      </c>
      <c r="G1462" t="s">
        <v>9120</v>
      </c>
    </row>
    <row r="1463" spans="1:7" x14ac:dyDescent="0.25">
      <c r="A1463" s="154" t="s">
        <v>9151</v>
      </c>
      <c r="B1463" t="s">
        <v>171</v>
      </c>
      <c r="C1463" t="s">
        <v>172</v>
      </c>
      <c r="D1463" t="s">
        <v>9150</v>
      </c>
      <c r="E1463" s="31">
        <v>45252</v>
      </c>
      <c r="F1463" s="31">
        <v>45436</v>
      </c>
      <c r="G1463" t="s">
        <v>9120</v>
      </c>
    </row>
    <row r="1464" spans="1:7" x14ac:dyDescent="0.25">
      <c r="A1464" s="154" t="s">
        <v>9149</v>
      </c>
      <c r="B1464" t="s">
        <v>3733</v>
      </c>
      <c r="C1464" t="s">
        <v>3732</v>
      </c>
      <c r="D1464" t="s">
        <v>9148</v>
      </c>
      <c r="E1464" s="31">
        <v>45252</v>
      </c>
      <c r="F1464" s="31">
        <v>45322</v>
      </c>
      <c r="G1464" t="s">
        <v>9147</v>
      </c>
    </row>
    <row r="1465" spans="1:7" x14ac:dyDescent="0.25">
      <c r="A1465" s="154" t="s">
        <v>9146</v>
      </c>
      <c r="B1465" t="s">
        <v>3785</v>
      </c>
      <c r="C1465" t="s">
        <v>3784</v>
      </c>
      <c r="D1465" t="s">
        <v>8392</v>
      </c>
      <c r="E1465" s="31">
        <v>45252</v>
      </c>
      <c r="F1465" s="31">
        <v>45322</v>
      </c>
      <c r="G1465" t="s">
        <v>9145</v>
      </c>
    </row>
    <row r="1466" spans="1:7" x14ac:dyDescent="0.25">
      <c r="A1466" s="154" t="s">
        <v>9144</v>
      </c>
      <c r="B1466" t="s">
        <v>674</v>
      </c>
      <c r="C1466" t="s">
        <v>673</v>
      </c>
      <c r="D1466" t="s">
        <v>9143</v>
      </c>
      <c r="E1466" s="31">
        <v>45258</v>
      </c>
      <c r="F1466" s="31">
        <v>45316</v>
      </c>
      <c r="G1466" t="s">
        <v>9142</v>
      </c>
    </row>
    <row r="1467" spans="1:7" x14ac:dyDescent="0.25">
      <c r="A1467" s="154" t="s">
        <v>9141</v>
      </c>
      <c r="B1467" t="s">
        <v>171</v>
      </c>
      <c r="C1467" t="s">
        <v>172</v>
      </c>
      <c r="D1467" t="s">
        <v>8392</v>
      </c>
      <c r="E1467" s="31">
        <v>45252</v>
      </c>
      <c r="F1467" s="31">
        <v>45406</v>
      </c>
      <c r="G1467" t="s">
        <v>9140</v>
      </c>
    </row>
    <row r="1468" spans="1:7" x14ac:dyDescent="0.25">
      <c r="A1468" s="154" t="s">
        <v>9139</v>
      </c>
      <c r="B1468" t="s">
        <v>1074</v>
      </c>
      <c r="C1468" t="s">
        <v>1075</v>
      </c>
      <c r="D1468" t="s">
        <v>9138</v>
      </c>
      <c r="E1468" s="31">
        <v>45255</v>
      </c>
      <c r="F1468" s="31">
        <v>45373</v>
      </c>
      <c r="G1468" t="s">
        <v>9137</v>
      </c>
    </row>
    <row r="1469" spans="1:7" x14ac:dyDescent="0.25">
      <c r="A1469" s="154" t="s">
        <v>9136</v>
      </c>
      <c r="B1469" t="s">
        <v>623</v>
      </c>
      <c r="C1469" t="s">
        <v>622</v>
      </c>
      <c r="D1469" t="s">
        <v>9135</v>
      </c>
      <c r="E1469" s="31">
        <v>45251</v>
      </c>
      <c r="F1469" s="31">
        <v>45374</v>
      </c>
      <c r="G1469" t="s">
        <v>9134</v>
      </c>
    </row>
    <row r="1470" spans="1:7" x14ac:dyDescent="0.25">
      <c r="A1470" s="154" t="s">
        <v>9133</v>
      </c>
      <c r="B1470" t="s">
        <v>819</v>
      </c>
      <c r="C1470" t="s">
        <v>818</v>
      </c>
      <c r="D1470" t="s">
        <v>9132</v>
      </c>
      <c r="E1470" s="31">
        <v>45260</v>
      </c>
      <c r="F1470" s="31">
        <v>45443</v>
      </c>
      <c r="G1470" t="s">
        <v>9131</v>
      </c>
    </row>
    <row r="1471" spans="1:7" x14ac:dyDescent="0.25">
      <c r="A1471" s="154" t="s">
        <v>9130</v>
      </c>
      <c r="B1471" t="s">
        <v>369</v>
      </c>
      <c r="C1471" t="s">
        <v>368</v>
      </c>
      <c r="D1471" t="s">
        <v>9129</v>
      </c>
      <c r="E1471" s="31">
        <v>45251</v>
      </c>
      <c r="F1471" s="31">
        <v>45350</v>
      </c>
      <c r="G1471" t="s">
        <v>9128</v>
      </c>
    </row>
    <row r="1472" spans="1:7" x14ac:dyDescent="0.25">
      <c r="A1472" s="154" t="s">
        <v>9127</v>
      </c>
      <c r="B1472" t="s">
        <v>847</v>
      </c>
      <c r="C1472" t="s">
        <v>886</v>
      </c>
      <c r="D1472" t="s">
        <v>9126</v>
      </c>
      <c r="E1472" s="31">
        <v>45245</v>
      </c>
      <c r="F1472" s="31">
        <v>45301</v>
      </c>
      <c r="G1472" t="s">
        <v>9125</v>
      </c>
    </row>
    <row r="1473" spans="1:7" x14ac:dyDescent="0.25">
      <c r="A1473" s="154" t="s">
        <v>9124</v>
      </c>
      <c r="B1473" t="s">
        <v>302</v>
      </c>
      <c r="C1473" t="s">
        <v>301</v>
      </c>
      <c r="D1473" t="s">
        <v>9086</v>
      </c>
      <c r="E1473" s="31">
        <v>45229</v>
      </c>
      <c r="F1473" s="31">
        <v>45361</v>
      </c>
      <c r="G1473" t="s">
        <v>3717</v>
      </c>
    </row>
    <row r="1474" spans="1:7" x14ac:dyDescent="0.25">
      <c r="A1474" s="154" t="s">
        <v>9123</v>
      </c>
      <c r="B1474" t="s">
        <v>302</v>
      </c>
      <c r="C1474" t="s">
        <v>301</v>
      </c>
      <c r="D1474" t="s">
        <v>9086</v>
      </c>
      <c r="E1474" s="31">
        <v>45229</v>
      </c>
      <c r="F1474" s="31">
        <v>45366</v>
      </c>
      <c r="G1474" t="s">
        <v>3717</v>
      </c>
    </row>
    <row r="1475" spans="1:7" x14ac:dyDescent="0.25">
      <c r="A1475" s="154" t="s">
        <v>9122</v>
      </c>
      <c r="B1475" t="s">
        <v>171</v>
      </c>
      <c r="C1475" t="s">
        <v>172</v>
      </c>
      <c r="D1475" t="s">
        <v>8392</v>
      </c>
      <c r="E1475" s="31">
        <v>45252</v>
      </c>
      <c r="F1475" s="31">
        <v>45425</v>
      </c>
      <c r="G1475" t="s">
        <v>9120</v>
      </c>
    </row>
    <row r="1476" spans="1:7" x14ac:dyDescent="0.25">
      <c r="A1476" s="154" t="s">
        <v>9121</v>
      </c>
      <c r="B1476" t="s">
        <v>171</v>
      </c>
      <c r="C1476" t="s">
        <v>172</v>
      </c>
      <c r="D1476" t="s">
        <v>8392</v>
      </c>
      <c r="E1476" s="31">
        <v>45252</v>
      </c>
      <c r="F1476" s="31">
        <v>45421</v>
      </c>
      <c r="G1476" t="s">
        <v>9120</v>
      </c>
    </row>
    <row r="1477" spans="1:7" x14ac:dyDescent="0.25">
      <c r="A1477" s="154" t="s">
        <v>9119</v>
      </c>
      <c r="B1477" t="s">
        <v>674</v>
      </c>
      <c r="C1477" t="s">
        <v>673</v>
      </c>
      <c r="D1477" t="s">
        <v>8406</v>
      </c>
      <c r="E1477" s="31">
        <v>45253</v>
      </c>
      <c r="F1477" s="31">
        <v>45275</v>
      </c>
      <c r="G1477" t="s">
        <v>9118</v>
      </c>
    </row>
    <row r="1478" spans="1:7" x14ac:dyDescent="0.25">
      <c r="A1478" s="154" t="s">
        <v>9117</v>
      </c>
      <c r="B1478" t="s">
        <v>847</v>
      </c>
      <c r="C1478" t="s">
        <v>886</v>
      </c>
      <c r="D1478" t="s">
        <v>9116</v>
      </c>
      <c r="E1478" s="31">
        <v>45245</v>
      </c>
      <c r="F1478" s="31">
        <v>45308</v>
      </c>
      <c r="G1478" t="s">
        <v>9115</v>
      </c>
    </row>
    <row r="1479" spans="1:7" x14ac:dyDescent="0.25">
      <c r="A1479" s="154" t="s">
        <v>9114</v>
      </c>
      <c r="B1479" t="s">
        <v>860</v>
      </c>
      <c r="C1479" t="s">
        <v>859</v>
      </c>
      <c r="D1479" t="s">
        <v>9113</v>
      </c>
      <c r="E1479" s="31">
        <v>45252</v>
      </c>
      <c r="F1479" s="31">
        <v>45371</v>
      </c>
      <c r="G1479" t="s">
        <v>3678</v>
      </c>
    </row>
    <row r="1480" spans="1:7" x14ac:dyDescent="0.25">
      <c r="A1480" s="154" t="s">
        <v>9112</v>
      </c>
      <c r="B1480" t="s">
        <v>1147</v>
      </c>
      <c r="C1480" t="s">
        <v>1148</v>
      </c>
      <c r="D1480" t="s">
        <v>9111</v>
      </c>
      <c r="E1480" s="31">
        <v>45251</v>
      </c>
      <c r="F1480" s="31">
        <v>45325</v>
      </c>
      <c r="G1480" t="s">
        <v>9110</v>
      </c>
    </row>
    <row r="1481" spans="1:7" x14ac:dyDescent="0.25">
      <c r="A1481" s="154" t="s">
        <v>9109</v>
      </c>
      <c r="B1481" t="s">
        <v>485</v>
      </c>
      <c r="C1481" t="s">
        <v>893</v>
      </c>
      <c r="D1481" t="s">
        <v>9108</v>
      </c>
      <c r="E1481" s="31">
        <v>45252</v>
      </c>
      <c r="F1481" s="31">
        <v>45350</v>
      </c>
      <c r="G1481" t="s">
        <v>9107</v>
      </c>
    </row>
    <row r="1482" spans="1:7" x14ac:dyDescent="0.25">
      <c r="A1482" s="154" t="s">
        <v>9106</v>
      </c>
      <c r="B1482" t="s">
        <v>819</v>
      </c>
      <c r="C1482" t="s">
        <v>818</v>
      </c>
      <c r="D1482" t="s">
        <v>9105</v>
      </c>
      <c r="E1482" s="31">
        <v>45260</v>
      </c>
      <c r="F1482" s="31">
        <v>45458</v>
      </c>
      <c r="G1482" t="s">
        <v>9104</v>
      </c>
    </row>
    <row r="1483" spans="1:7" x14ac:dyDescent="0.25">
      <c r="A1483" s="154" t="s">
        <v>9103</v>
      </c>
      <c r="B1483" t="s">
        <v>674</v>
      </c>
      <c r="C1483" t="s">
        <v>673</v>
      </c>
      <c r="D1483" t="s">
        <v>8342</v>
      </c>
      <c r="E1483" s="31">
        <v>45253</v>
      </c>
      <c r="F1483" s="31">
        <v>45301</v>
      </c>
      <c r="G1483" t="s">
        <v>9102</v>
      </c>
    </row>
    <row r="1484" spans="1:7" x14ac:dyDescent="0.25">
      <c r="A1484" s="154" t="s">
        <v>9101</v>
      </c>
      <c r="B1484" t="s">
        <v>852</v>
      </c>
      <c r="C1484" t="s">
        <v>894</v>
      </c>
      <c r="D1484" t="s">
        <v>9100</v>
      </c>
      <c r="E1484" s="31">
        <v>45258</v>
      </c>
      <c r="F1484" s="31">
        <v>45329</v>
      </c>
      <c r="G1484" t="s">
        <v>9099</v>
      </c>
    </row>
    <row r="1485" spans="1:7" x14ac:dyDescent="0.25">
      <c r="A1485" s="154" t="s">
        <v>9098</v>
      </c>
      <c r="B1485" t="s">
        <v>516</v>
      </c>
      <c r="C1485" t="s">
        <v>515</v>
      </c>
      <c r="D1485" t="s">
        <v>9097</v>
      </c>
      <c r="E1485" s="31">
        <v>45252</v>
      </c>
      <c r="F1485" s="31">
        <v>45322</v>
      </c>
      <c r="G1485" t="s">
        <v>9096</v>
      </c>
    </row>
    <row r="1486" spans="1:7" x14ac:dyDescent="0.25">
      <c r="A1486" s="154" t="s">
        <v>9095</v>
      </c>
      <c r="B1486" t="s">
        <v>9094</v>
      </c>
      <c r="C1486" t="s">
        <v>9093</v>
      </c>
      <c r="D1486" t="s">
        <v>9092</v>
      </c>
      <c r="E1486" s="31">
        <v>45252</v>
      </c>
      <c r="F1486" s="31">
        <v>45252</v>
      </c>
      <c r="G1486" t="s">
        <v>9091</v>
      </c>
    </row>
    <row r="1487" spans="1:7" x14ac:dyDescent="0.25">
      <c r="A1487" s="154" t="s">
        <v>9090</v>
      </c>
      <c r="B1487" t="s">
        <v>3785</v>
      </c>
      <c r="C1487" t="s">
        <v>3784</v>
      </c>
      <c r="D1487" t="s">
        <v>9089</v>
      </c>
      <c r="E1487" s="31">
        <v>45227</v>
      </c>
      <c r="F1487" s="31">
        <v>45321</v>
      </c>
      <c r="G1487" t="s">
        <v>9088</v>
      </c>
    </row>
    <row r="1488" spans="1:7" x14ac:dyDescent="0.25">
      <c r="A1488" s="154" t="s">
        <v>9087</v>
      </c>
      <c r="B1488" t="s">
        <v>302</v>
      </c>
      <c r="C1488" t="s">
        <v>301</v>
      </c>
      <c r="D1488" t="s">
        <v>9086</v>
      </c>
      <c r="E1488" s="31">
        <v>45229</v>
      </c>
      <c r="F1488" s="31">
        <v>45376</v>
      </c>
      <c r="G1488" t="s">
        <v>3717</v>
      </c>
    </row>
    <row r="1489" spans="1:7" x14ac:dyDescent="0.25">
      <c r="D1489" t="s">
        <v>8296</v>
      </c>
    </row>
    <row r="1490" spans="1:7" x14ac:dyDescent="0.25">
      <c r="C1490" t="s">
        <v>8302</v>
      </c>
      <c r="D1490" t="s">
        <v>9085</v>
      </c>
    </row>
    <row r="1491" spans="1:7" x14ac:dyDescent="0.25">
      <c r="A1491" s="154" t="s">
        <v>8300</v>
      </c>
      <c r="B1491" t="s">
        <v>8299</v>
      </c>
      <c r="C1491">
        <v>295</v>
      </c>
    </row>
    <row r="1492" spans="1:7" x14ac:dyDescent="0.25">
      <c r="A1492" s="154" t="s">
        <v>8298</v>
      </c>
      <c r="B1492" t="s">
        <v>8297</v>
      </c>
      <c r="C1492">
        <v>295</v>
      </c>
    </row>
    <row r="1494" spans="1:7" x14ac:dyDescent="0.25">
      <c r="A1494" s="154" t="s">
        <v>8276</v>
      </c>
      <c r="B1494" t="s">
        <v>3661</v>
      </c>
      <c r="C1494" t="s">
        <v>9084</v>
      </c>
      <c r="D1494" t="s">
        <v>9083</v>
      </c>
    </row>
    <row r="1496" spans="1:7" x14ac:dyDescent="0.25">
      <c r="A1496" s="154" t="s">
        <v>9082</v>
      </c>
      <c r="B1496" t="s">
        <v>1217</v>
      </c>
      <c r="C1496" t="s">
        <v>182</v>
      </c>
      <c r="D1496" t="s">
        <v>9081</v>
      </c>
      <c r="E1496" s="31">
        <v>45212</v>
      </c>
      <c r="F1496" s="31">
        <v>45322</v>
      </c>
      <c r="G1496" t="s">
        <v>9080</v>
      </c>
    </row>
    <row r="1497" spans="1:7" x14ac:dyDescent="0.25">
      <c r="A1497" s="154" t="s">
        <v>9079</v>
      </c>
      <c r="B1497" t="s">
        <v>625</v>
      </c>
      <c r="C1497" t="s">
        <v>624</v>
      </c>
      <c r="D1497" t="s">
        <v>8965</v>
      </c>
      <c r="E1497" s="31">
        <v>45254</v>
      </c>
      <c r="F1497" s="31">
        <v>45343</v>
      </c>
      <c r="G1497" t="s">
        <v>9078</v>
      </c>
    </row>
    <row r="1498" spans="1:7" x14ac:dyDescent="0.25">
      <c r="A1498" s="154" t="s">
        <v>3513</v>
      </c>
      <c r="B1498" t="s">
        <v>754</v>
      </c>
      <c r="C1498" t="s">
        <v>192</v>
      </c>
      <c r="D1498" t="s">
        <v>9077</v>
      </c>
      <c r="E1498" s="31">
        <v>45191</v>
      </c>
      <c r="F1498" s="31">
        <v>45301</v>
      </c>
      <c r="G1498" t="s">
        <v>3512</v>
      </c>
    </row>
    <row r="1499" spans="1:7" x14ac:dyDescent="0.25">
      <c r="A1499" s="154" t="s">
        <v>9076</v>
      </c>
      <c r="B1499" t="s">
        <v>625</v>
      </c>
      <c r="C1499" t="s">
        <v>624</v>
      </c>
      <c r="D1499" t="s">
        <v>8965</v>
      </c>
      <c r="E1499" s="31">
        <v>45254</v>
      </c>
      <c r="F1499" s="31">
        <v>45355</v>
      </c>
      <c r="G1499" t="s">
        <v>9075</v>
      </c>
    </row>
    <row r="1500" spans="1:7" x14ac:dyDescent="0.25">
      <c r="A1500" s="154" t="s">
        <v>9074</v>
      </c>
      <c r="B1500" t="s">
        <v>547</v>
      </c>
      <c r="C1500" t="s">
        <v>375</v>
      </c>
      <c r="D1500" t="s">
        <v>9073</v>
      </c>
      <c r="E1500" s="31">
        <v>45212</v>
      </c>
      <c r="F1500" s="31">
        <v>45291</v>
      </c>
      <c r="G1500" t="s">
        <v>9072</v>
      </c>
    </row>
    <row r="1501" spans="1:7" x14ac:dyDescent="0.25">
      <c r="A1501" s="154" t="s">
        <v>9071</v>
      </c>
      <c r="B1501" t="s">
        <v>754</v>
      </c>
      <c r="C1501" t="s">
        <v>192</v>
      </c>
      <c r="D1501" t="s">
        <v>9070</v>
      </c>
      <c r="E1501" s="31">
        <v>45254</v>
      </c>
      <c r="F1501" s="31">
        <v>45350</v>
      </c>
      <c r="G1501" t="s">
        <v>9069</v>
      </c>
    </row>
    <row r="1502" spans="1:7" x14ac:dyDescent="0.25">
      <c r="A1502" s="154" t="s">
        <v>9068</v>
      </c>
      <c r="B1502" t="s">
        <v>8788</v>
      </c>
      <c r="C1502" t="s">
        <v>699</v>
      </c>
      <c r="D1502" t="s">
        <v>8493</v>
      </c>
      <c r="E1502" s="31">
        <v>45212</v>
      </c>
      <c r="F1502" s="31">
        <v>45309</v>
      </c>
      <c r="G1502" t="s">
        <v>8787</v>
      </c>
    </row>
    <row r="1503" spans="1:7" x14ac:dyDescent="0.25">
      <c r="A1503" s="154" t="s">
        <v>9067</v>
      </c>
      <c r="B1503" t="s">
        <v>3409</v>
      </c>
      <c r="C1503" t="s">
        <v>3408</v>
      </c>
      <c r="D1503" t="s">
        <v>9066</v>
      </c>
      <c r="E1503" s="31">
        <v>45245</v>
      </c>
      <c r="F1503" s="31">
        <v>45291</v>
      </c>
      <c r="G1503" t="s">
        <v>9065</v>
      </c>
    </row>
    <row r="1504" spans="1:7" x14ac:dyDescent="0.25">
      <c r="A1504" s="154" t="s">
        <v>9064</v>
      </c>
      <c r="B1504" t="s">
        <v>8788</v>
      </c>
      <c r="C1504" t="s">
        <v>699</v>
      </c>
      <c r="D1504" t="s">
        <v>8493</v>
      </c>
      <c r="E1504" s="31">
        <v>45212</v>
      </c>
      <c r="F1504" s="31">
        <v>45314</v>
      </c>
      <c r="G1504" t="s">
        <v>8787</v>
      </c>
    </row>
    <row r="1505" spans="1:7" x14ac:dyDescent="0.25">
      <c r="A1505" s="154" t="s">
        <v>9063</v>
      </c>
      <c r="B1505" t="s">
        <v>3562</v>
      </c>
      <c r="C1505" t="s">
        <v>762</v>
      </c>
      <c r="D1505" t="s">
        <v>9062</v>
      </c>
      <c r="E1505" s="31">
        <v>45254</v>
      </c>
      <c r="F1505" s="31">
        <v>45297</v>
      </c>
      <c r="G1505" t="s">
        <v>9061</v>
      </c>
    </row>
    <row r="1506" spans="1:7" x14ac:dyDescent="0.25">
      <c r="A1506" s="154" t="s">
        <v>9060</v>
      </c>
      <c r="B1506" t="s">
        <v>8788</v>
      </c>
      <c r="C1506" t="s">
        <v>699</v>
      </c>
      <c r="D1506" t="s">
        <v>8383</v>
      </c>
      <c r="E1506" s="31">
        <v>45212</v>
      </c>
      <c r="F1506" s="31">
        <v>45316</v>
      </c>
      <c r="G1506" t="s">
        <v>9059</v>
      </c>
    </row>
    <row r="1507" spans="1:7" x14ac:dyDescent="0.25">
      <c r="A1507" s="154" t="s">
        <v>9058</v>
      </c>
      <c r="B1507" t="s">
        <v>382</v>
      </c>
      <c r="C1507" t="s">
        <v>381</v>
      </c>
      <c r="D1507" t="s">
        <v>8988</v>
      </c>
      <c r="E1507" s="31">
        <v>45259</v>
      </c>
      <c r="F1507" s="31">
        <v>45328</v>
      </c>
      <c r="G1507" t="s">
        <v>9057</v>
      </c>
    </row>
    <row r="1508" spans="1:7" x14ac:dyDescent="0.25">
      <c r="A1508" s="154" t="s">
        <v>9056</v>
      </c>
      <c r="B1508" t="s">
        <v>9055</v>
      </c>
      <c r="C1508" t="s">
        <v>612</v>
      </c>
      <c r="D1508" t="s">
        <v>9054</v>
      </c>
      <c r="E1508" s="31">
        <v>45236</v>
      </c>
      <c r="F1508" s="31">
        <v>45285</v>
      </c>
      <c r="G1508" t="s">
        <v>9053</v>
      </c>
    </row>
    <row r="1509" spans="1:7" x14ac:dyDescent="0.25">
      <c r="A1509" s="154" t="s">
        <v>9052</v>
      </c>
      <c r="B1509" t="s">
        <v>296</v>
      </c>
      <c r="C1509" t="s">
        <v>287</v>
      </c>
      <c r="D1509" t="s">
        <v>8798</v>
      </c>
      <c r="E1509" s="31">
        <v>45229</v>
      </c>
      <c r="F1509" s="31">
        <v>45347</v>
      </c>
      <c r="G1509" t="s">
        <v>9051</v>
      </c>
    </row>
    <row r="1510" spans="1:7" x14ac:dyDescent="0.25">
      <c r="A1510" s="154" t="s">
        <v>9050</v>
      </c>
      <c r="B1510" t="s">
        <v>791</v>
      </c>
      <c r="C1510" t="s">
        <v>790</v>
      </c>
      <c r="D1510" t="s">
        <v>9049</v>
      </c>
      <c r="E1510" s="31">
        <v>45212</v>
      </c>
      <c r="F1510" s="31">
        <v>45289</v>
      </c>
      <c r="G1510" t="s">
        <v>9048</v>
      </c>
    </row>
    <row r="1511" spans="1:7" x14ac:dyDescent="0.25">
      <c r="A1511" s="154" t="s">
        <v>9047</v>
      </c>
      <c r="B1511" t="s">
        <v>604</v>
      </c>
      <c r="C1511" t="s">
        <v>581</v>
      </c>
      <c r="D1511" t="s">
        <v>9046</v>
      </c>
      <c r="E1511" s="31">
        <v>45254</v>
      </c>
      <c r="F1511" s="31">
        <v>45305</v>
      </c>
      <c r="G1511" t="s">
        <v>9045</v>
      </c>
    </row>
    <row r="1512" spans="1:7" x14ac:dyDescent="0.25">
      <c r="A1512" s="154" t="s">
        <v>9044</v>
      </c>
      <c r="B1512" t="s">
        <v>99</v>
      </c>
      <c r="C1512" t="s">
        <v>266</v>
      </c>
      <c r="D1512" t="s">
        <v>9043</v>
      </c>
      <c r="E1512" s="31">
        <v>45226</v>
      </c>
      <c r="F1512" s="31">
        <v>45332</v>
      </c>
      <c r="G1512" t="s">
        <v>9042</v>
      </c>
    </row>
    <row r="1513" spans="1:7" x14ac:dyDescent="0.25">
      <c r="A1513" s="154" t="s">
        <v>8290</v>
      </c>
      <c r="B1513" t="s">
        <v>8289</v>
      </c>
      <c r="D1513" t="s">
        <v>8288</v>
      </c>
      <c r="E1513" t="s">
        <v>8287</v>
      </c>
      <c r="F1513" t="s">
        <v>8286</v>
      </c>
      <c r="G1513" t="s">
        <v>8285</v>
      </c>
    </row>
    <row r="1514" spans="1:7" x14ac:dyDescent="0.25">
      <c r="A1514" s="154" t="s">
        <v>8284</v>
      </c>
      <c r="B1514">
        <v>28</v>
      </c>
      <c r="D1514" t="s">
        <v>58</v>
      </c>
      <c r="E1514" t="s">
        <v>8283</v>
      </c>
      <c r="G1514" t="s">
        <v>8774</v>
      </c>
    </row>
    <row r="1516" spans="1:7" x14ac:dyDescent="0.25">
      <c r="A1516" s="154" t="s">
        <v>2940</v>
      </c>
      <c r="B1516" t="s">
        <v>94</v>
      </c>
      <c r="C1516" t="s">
        <v>95</v>
      </c>
      <c r="D1516" t="s">
        <v>597</v>
      </c>
      <c r="E1516" t="s">
        <v>6</v>
      </c>
      <c r="F1516" t="s">
        <v>2939</v>
      </c>
      <c r="G1516" t="s">
        <v>2938</v>
      </c>
    </row>
    <row r="1517" spans="1:7" x14ac:dyDescent="0.25">
      <c r="A1517" s="154" t="s">
        <v>8368</v>
      </c>
      <c r="B1517" t="s">
        <v>8368</v>
      </c>
      <c r="C1517" t="s">
        <v>8370</v>
      </c>
      <c r="D1517" t="s">
        <v>8369</v>
      </c>
      <c r="E1517" t="s">
        <v>8368</v>
      </c>
      <c r="F1517" t="s">
        <v>8367</v>
      </c>
      <c r="G1517" t="s">
        <v>8366</v>
      </c>
    </row>
    <row r="1518" spans="1:7" x14ac:dyDescent="0.25">
      <c r="A1518" s="154" t="s">
        <v>9041</v>
      </c>
      <c r="B1518" t="s">
        <v>613</v>
      </c>
      <c r="C1518" t="s">
        <v>612</v>
      </c>
      <c r="D1518" t="s">
        <v>9040</v>
      </c>
      <c r="E1518" s="31">
        <v>45254</v>
      </c>
      <c r="F1518" s="31">
        <v>45322</v>
      </c>
      <c r="G1518" t="s">
        <v>9039</v>
      </c>
    </row>
    <row r="1519" spans="1:7" x14ac:dyDescent="0.25">
      <c r="A1519" s="154" t="s">
        <v>9038</v>
      </c>
      <c r="B1519" t="s">
        <v>99</v>
      </c>
      <c r="C1519" t="s">
        <v>266</v>
      </c>
      <c r="D1519" t="s">
        <v>9037</v>
      </c>
      <c r="E1519" s="31">
        <v>45226</v>
      </c>
      <c r="F1519" s="31">
        <v>45327</v>
      </c>
      <c r="G1519" t="s">
        <v>9036</v>
      </c>
    </row>
    <row r="1520" spans="1:7" x14ac:dyDescent="0.25">
      <c r="A1520" s="154" t="s">
        <v>9035</v>
      </c>
      <c r="B1520" t="s">
        <v>3405</v>
      </c>
      <c r="C1520" t="s">
        <v>3404</v>
      </c>
      <c r="D1520" t="s">
        <v>9034</v>
      </c>
      <c r="E1520" s="31">
        <v>45239</v>
      </c>
      <c r="F1520" s="31">
        <v>45306</v>
      </c>
      <c r="G1520" t="s">
        <v>3403</v>
      </c>
    </row>
    <row r="1521" spans="1:7" x14ac:dyDescent="0.25">
      <c r="A1521" s="154" t="s">
        <v>9033</v>
      </c>
      <c r="B1521" t="s">
        <v>625</v>
      </c>
      <c r="C1521" t="s">
        <v>624</v>
      </c>
      <c r="D1521" t="s">
        <v>8764</v>
      </c>
      <c r="E1521" s="31">
        <v>45218</v>
      </c>
      <c r="F1521" s="31">
        <v>45334</v>
      </c>
      <c r="G1521" t="s">
        <v>9032</v>
      </c>
    </row>
    <row r="1522" spans="1:7" x14ac:dyDescent="0.25">
      <c r="A1522" s="154" t="s">
        <v>9031</v>
      </c>
      <c r="B1522" t="s">
        <v>3405</v>
      </c>
      <c r="C1522" t="s">
        <v>3404</v>
      </c>
      <c r="D1522" t="s">
        <v>9030</v>
      </c>
      <c r="E1522" s="31">
        <v>45239</v>
      </c>
      <c r="F1522" s="31">
        <v>45322</v>
      </c>
      <c r="G1522" t="s">
        <v>3403</v>
      </c>
    </row>
    <row r="1523" spans="1:7" x14ac:dyDescent="0.25">
      <c r="A1523" s="154" t="s">
        <v>9029</v>
      </c>
      <c r="B1523" t="s">
        <v>625</v>
      </c>
      <c r="C1523" t="s">
        <v>624</v>
      </c>
      <c r="D1523" t="s">
        <v>8764</v>
      </c>
      <c r="E1523" s="31">
        <v>45218</v>
      </c>
      <c r="F1523" s="31">
        <v>45331</v>
      </c>
      <c r="G1523" t="s">
        <v>9028</v>
      </c>
    </row>
    <row r="1524" spans="1:7" x14ac:dyDescent="0.25">
      <c r="A1524" s="154" t="s">
        <v>9027</v>
      </c>
      <c r="B1524" t="s">
        <v>754</v>
      </c>
      <c r="C1524" t="s">
        <v>192</v>
      </c>
      <c r="D1524" t="s">
        <v>8383</v>
      </c>
      <c r="E1524" s="31">
        <v>45227</v>
      </c>
      <c r="F1524" s="31">
        <v>45332</v>
      </c>
      <c r="G1524" t="s">
        <v>9026</v>
      </c>
    </row>
    <row r="1525" spans="1:7" x14ac:dyDescent="0.25">
      <c r="A1525" s="154" t="s">
        <v>9025</v>
      </c>
      <c r="B1525" t="s">
        <v>370</v>
      </c>
      <c r="C1525" t="s">
        <v>290</v>
      </c>
      <c r="D1525" t="s">
        <v>8392</v>
      </c>
      <c r="E1525" s="31">
        <v>45226</v>
      </c>
      <c r="F1525" s="31">
        <v>45318</v>
      </c>
      <c r="G1525" t="s">
        <v>9024</v>
      </c>
    </row>
    <row r="1526" spans="1:7" x14ac:dyDescent="0.25">
      <c r="A1526" s="154" t="s">
        <v>9023</v>
      </c>
      <c r="B1526" t="s">
        <v>9022</v>
      </c>
      <c r="C1526" t="s">
        <v>192</v>
      </c>
      <c r="D1526" t="s">
        <v>9021</v>
      </c>
      <c r="E1526" s="31">
        <v>45227</v>
      </c>
      <c r="F1526" s="31">
        <v>45340</v>
      </c>
      <c r="G1526" t="s">
        <v>9020</v>
      </c>
    </row>
    <row r="1527" spans="1:7" x14ac:dyDescent="0.25">
      <c r="A1527" s="154" t="s">
        <v>9019</v>
      </c>
      <c r="B1527" t="s">
        <v>8957</v>
      </c>
      <c r="C1527" t="s">
        <v>993</v>
      </c>
      <c r="D1527" t="s">
        <v>9018</v>
      </c>
      <c r="E1527" s="31">
        <v>45212</v>
      </c>
      <c r="F1527" s="31">
        <v>45280</v>
      </c>
      <c r="G1527" t="s">
        <v>9017</v>
      </c>
    </row>
    <row r="1528" spans="1:7" x14ac:dyDescent="0.25">
      <c r="A1528" s="154" t="s">
        <v>9016</v>
      </c>
      <c r="B1528" t="s">
        <v>296</v>
      </c>
      <c r="C1528" t="s">
        <v>287</v>
      </c>
      <c r="D1528" t="s">
        <v>8798</v>
      </c>
      <c r="E1528" s="31">
        <v>45229</v>
      </c>
      <c r="F1528" s="31">
        <v>45366</v>
      </c>
      <c r="G1528" t="s">
        <v>9015</v>
      </c>
    </row>
    <row r="1529" spans="1:7" x14ac:dyDescent="0.25">
      <c r="A1529" s="154" t="s">
        <v>9014</v>
      </c>
      <c r="B1529" t="s">
        <v>9013</v>
      </c>
      <c r="C1529" t="s">
        <v>9012</v>
      </c>
      <c r="D1529" t="s">
        <v>9011</v>
      </c>
      <c r="E1529" s="31">
        <v>45224</v>
      </c>
      <c r="F1529" s="31">
        <v>45290</v>
      </c>
      <c r="G1529" t="s">
        <v>9010</v>
      </c>
    </row>
    <row r="1530" spans="1:7" x14ac:dyDescent="0.25">
      <c r="A1530" s="154" t="s">
        <v>9009</v>
      </c>
      <c r="B1530" t="s">
        <v>8788</v>
      </c>
      <c r="C1530" t="s">
        <v>699</v>
      </c>
      <c r="D1530" t="s">
        <v>9008</v>
      </c>
      <c r="E1530" s="31">
        <v>45244</v>
      </c>
      <c r="F1530" s="31">
        <v>45336</v>
      </c>
      <c r="G1530" t="s">
        <v>8787</v>
      </c>
    </row>
    <row r="1531" spans="1:7" x14ac:dyDescent="0.25">
      <c r="A1531" s="154" t="s">
        <v>3595</v>
      </c>
      <c r="B1531" t="s">
        <v>613</v>
      </c>
      <c r="C1531" t="s">
        <v>612</v>
      </c>
      <c r="D1531" t="s">
        <v>8986</v>
      </c>
      <c r="E1531" s="31">
        <v>45197</v>
      </c>
      <c r="F1531" s="31">
        <v>45265</v>
      </c>
      <c r="G1531" t="s">
        <v>3594</v>
      </c>
    </row>
    <row r="1532" spans="1:7" x14ac:dyDescent="0.25">
      <c r="A1532" s="154" t="s">
        <v>9007</v>
      </c>
      <c r="B1532" t="s">
        <v>1222</v>
      </c>
      <c r="C1532" t="s">
        <v>1221</v>
      </c>
      <c r="D1532" t="s">
        <v>9006</v>
      </c>
      <c r="E1532" s="31">
        <v>45229</v>
      </c>
      <c r="F1532" s="31">
        <v>45275</v>
      </c>
      <c r="G1532" t="s">
        <v>9005</v>
      </c>
    </row>
    <row r="1533" spans="1:7" x14ac:dyDescent="0.25">
      <c r="A1533" s="154" t="s">
        <v>3648</v>
      </c>
      <c r="B1533" t="s">
        <v>982</v>
      </c>
      <c r="C1533" t="s">
        <v>981</v>
      </c>
      <c r="D1533" t="s">
        <v>9004</v>
      </c>
      <c r="E1533" s="31">
        <v>45197</v>
      </c>
      <c r="F1533" s="31">
        <v>45291</v>
      </c>
      <c r="G1533" t="s">
        <v>3647</v>
      </c>
    </row>
    <row r="1534" spans="1:7" x14ac:dyDescent="0.25">
      <c r="A1534" s="154" t="s">
        <v>9003</v>
      </c>
      <c r="B1534" t="s">
        <v>754</v>
      </c>
      <c r="C1534" t="s">
        <v>192</v>
      </c>
      <c r="D1534" t="s">
        <v>8383</v>
      </c>
      <c r="E1534" s="31">
        <v>45227</v>
      </c>
      <c r="F1534" s="31">
        <v>45322</v>
      </c>
      <c r="G1534" t="s">
        <v>9002</v>
      </c>
    </row>
    <row r="1535" spans="1:7" x14ac:dyDescent="0.25">
      <c r="A1535" s="154" t="s">
        <v>3628</v>
      </c>
      <c r="B1535" t="s">
        <v>296</v>
      </c>
      <c r="C1535" t="s">
        <v>287</v>
      </c>
      <c r="D1535" t="s">
        <v>8803</v>
      </c>
      <c r="E1535" s="31">
        <v>45197</v>
      </c>
      <c r="F1535" s="31">
        <v>45332</v>
      </c>
      <c r="G1535" t="s">
        <v>3627</v>
      </c>
    </row>
    <row r="1536" spans="1:7" x14ac:dyDescent="0.25">
      <c r="A1536" s="154" t="s">
        <v>9001</v>
      </c>
      <c r="B1536" t="s">
        <v>754</v>
      </c>
      <c r="C1536" t="s">
        <v>192</v>
      </c>
      <c r="D1536" t="s">
        <v>8383</v>
      </c>
      <c r="E1536" s="31">
        <v>45227</v>
      </c>
      <c r="F1536" s="31">
        <v>45311</v>
      </c>
      <c r="G1536" t="s">
        <v>9000</v>
      </c>
    </row>
    <row r="1537" spans="1:7" x14ac:dyDescent="0.25">
      <c r="A1537" s="154" t="s">
        <v>8999</v>
      </c>
      <c r="B1537" t="s">
        <v>700</v>
      </c>
      <c r="C1537" t="s">
        <v>699</v>
      </c>
      <c r="D1537" t="s">
        <v>8998</v>
      </c>
      <c r="E1537" s="31">
        <v>45218</v>
      </c>
      <c r="F1537" s="31">
        <v>45323</v>
      </c>
      <c r="G1537" t="s">
        <v>8997</v>
      </c>
    </row>
    <row r="1538" spans="1:7" x14ac:dyDescent="0.25">
      <c r="A1538" s="154" t="s">
        <v>8996</v>
      </c>
      <c r="B1538" t="s">
        <v>8788</v>
      </c>
      <c r="C1538" t="s">
        <v>699</v>
      </c>
      <c r="D1538" t="s">
        <v>8406</v>
      </c>
      <c r="E1538" s="31">
        <v>45244</v>
      </c>
      <c r="F1538" s="31">
        <v>45351</v>
      </c>
      <c r="G1538" t="s">
        <v>8787</v>
      </c>
    </row>
    <row r="1539" spans="1:7" x14ac:dyDescent="0.25">
      <c r="A1539" s="154" t="s">
        <v>8995</v>
      </c>
      <c r="B1539" t="s">
        <v>843</v>
      </c>
      <c r="C1539" t="s">
        <v>842</v>
      </c>
      <c r="D1539" t="s">
        <v>8994</v>
      </c>
      <c r="E1539" s="31">
        <v>45218</v>
      </c>
      <c r="F1539" s="31">
        <v>45285</v>
      </c>
      <c r="G1539" t="s">
        <v>8993</v>
      </c>
    </row>
    <row r="1540" spans="1:7" x14ac:dyDescent="0.25">
      <c r="A1540" s="154" t="s">
        <v>8992</v>
      </c>
      <c r="B1540" t="s">
        <v>625</v>
      </c>
      <c r="C1540" t="s">
        <v>624</v>
      </c>
      <c r="D1540" t="s">
        <v>8965</v>
      </c>
      <c r="E1540" s="31">
        <v>45254</v>
      </c>
      <c r="F1540" s="31">
        <v>45349</v>
      </c>
      <c r="G1540" t="s">
        <v>8991</v>
      </c>
    </row>
    <row r="1541" spans="1:7" x14ac:dyDescent="0.25">
      <c r="A1541" s="154" t="s">
        <v>3490</v>
      </c>
      <c r="B1541" t="s">
        <v>296</v>
      </c>
      <c r="C1541" t="s">
        <v>287</v>
      </c>
      <c r="D1541" t="s">
        <v>8990</v>
      </c>
      <c r="E1541" s="31">
        <v>45197</v>
      </c>
      <c r="F1541" s="31">
        <v>45306</v>
      </c>
      <c r="G1541" t="s">
        <v>3489</v>
      </c>
    </row>
    <row r="1542" spans="1:7" x14ac:dyDescent="0.25">
      <c r="A1542" s="154" t="s">
        <v>8989</v>
      </c>
      <c r="B1542" t="s">
        <v>382</v>
      </c>
      <c r="C1542" t="s">
        <v>381</v>
      </c>
      <c r="D1542" t="s">
        <v>8988</v>
      </c>
      <c r="E1542" s="31">
        <v>45259</v>
      </c>
      <c r="F1542" s="31">
        <v>45299</v>
      </c>
      <c r="G1542" t="s">
        <v>8987</v>
      </c>
    </row>
    <row r="1543" spans="1:7" x14ac:dyDescent="0.25">
      <c r="A1543" s="154" t="s">
        <v>3529</v>
      </c>
      <c r="B1543" t="s">
        <v>613</v>
      </c>
      <c r="C1543" t="s">
        <v>612</v>
      </c>
      <c r="D1543" t="s">
        <v>8986</v>
      </c>
      <c r="E1543" s="31">
        <v>45197</v>
      </c>
      <c r="F1543" s="31">
        <v>45275</v>
      </c>
      <c r="G1543" t="s">
        <v>3528</v>
      </c>
    </row>
    <row r="1544" spans="1:7" x14ac:dyDescent="0.25">
      <c r="A1544" s="154" t="s">
        <v>8985</v>
      </c>
      <c r="B1544" t="s">
        <v>296</v>
      </c>
      <c r="C1544" t="s">
        <v>287</v>
      </c>
      <c r="D1544" t="s">
        <v>8798</v>
      </c>
      <c r="E1544" s="31">
        <v>45229</v>
      </c>
      <c r="F1544" s="31">
        <v>45342</v>
      </c>
      <c r="G1544" t="s">
        <v>8984</v>
      </c>
    </row>
    <row r="1545" spans="1:7" x14ac:dyDescent="0.25">
      <c r="A1545" s="154" t="s">
        <v>3654</v>
      </c>
      <c r="B1545" t="s">
        <v>296</v>
      </c>
      <c r="C1545" t="s">
        <v>287</v>
      </c>
      <c r="D1545" t="s">
        <v>8803</v>
      </c>
      <c r="E1545" s="31">
        <v>45197</v>
      </c>
      <c r="F1545" s="31">
        <v>45327</v>
      </c>
      <c r="G1545" t="s">
        <v>3653</v>
      </c>
    </row>
    <row r="1546" spans="1:7" x14ac:dyDescent="0.25">
      <c r="A1546" s="154" t="s">
        <v>8983</v>
      </c>
      <c r="B1546" t="s">
        <v>3347</v>
      </c>
      <c r="C1546" t="s">
        <v>3346</v>
      </c>
      <c r="D1546" t="s">
        <v>8962</v>
      </c>
      <c r="E1546" s="31">
        <v>45229</v>
      </c>
      <c r="F1546" s="31">
        <v>45346</v>
      </c>
      <c r="G1546" t="s">
        <v>8982</v>
      </c>
    </row>
    <row r="1547" spans="1:7" x14ac:dyDescent="0.25">
      <c r="A1547" s="154" t="s">
        <v>8981</v>
      </c>
      <c r="B1547" t="s">
        <v>296</v>
      </c>
      <c r="C1547" t="s">
        <v>287</v>
      </c>
      <c r="D1547" t="s">
        <v>8980</v>
      </c>
      <c r="E1547" s="31">
        <v>45229</v>
      </c>
      <c r="F1547" s="31">
        <v>45366</v>
      </c>
      <c r="G1547" t="s">
        <v>8979</v>
      </c>
    </row>
    <row r="1548" spans="1:7" x14ac:dyDescent="0.25">
      <c r="A1548" s="154" t="s">
        <v>8978</v>
      </c>
      <c r="B1548" t="s">
        <v>3347</v>
      </c>
      <c r="C1548" t="s">
        <v>3346</v>
      </c>
      <c r="D1548" t="s">
        <v>8962</v>
      </c>
      <c r="E1548" s="31">
        <v>45229</v>
      </c>
      <c r="F1548" s="31">
        <v>45339</v>
      </c>
      <c r="G1548" t="s">
        <v>8977</v>
      </c>
    </row>
    <row r="1549" spans="1:7" x14ac:dyDescent="0.25">
      <c r="A1549" s="154" t="s">
        <v>8976</v>
      </c>
      <c r="B1549" t="s">
        <v>730</v>
      </c>
      <c r="C1549" t="s">
        <v>401</v>
      </c>
      <c r="D1549" t="s">
        <v>8970</v>
      </c>
      <c r="E1549" s="31">
        <v>45219</v>
      </c>
      <c r="F1549" s="31">
        <v>45285</v>
      </c>
      <c r="G1549" t="s">
        <v>8975</v>
      </c>
    </row>
    <row r="1550" spans="1:7" x14ac:dyDescent="0.25">
      <c r="A1550" s="154" t="s">
        <v>8974</v>
      </c>
      <c r="B1550" t="s">
        <v>3347</v>
      </c>
      <c r="C1550" t="s">
        <v>3346</v>
      </c>
      <c r="D1550" t="s">
        <v>8973</v>
      </c>
      <c r="E1550" s="31">
        <v>45229</v>
      </c>
      <c r="F1550" s="31">
        <v>45351</v>
      </c>
      <c r="G1550" t="s">
        <v>8972</v>
      </c>
    </row>
    <row r="1551" spans="1:7" x14ac:dyDescent="0.25">
      <c r="A1551" s="154" t="s">
        <v>8971</v>
      </c>
      <c r="B1551" t="s">
        <v>730</v>
      </c>
      <c r="C1551" t="s">
        <v>401</v>
      </c>
      <c r="D1551" t="s">
        <v>8970</v>
      </c>
      <c r="E1551" s="31">
        <v>45219</v>
      </c>
      <c r="F1551" s="31">
        <v>45291</v>
      </c>
      <c r="G1551" t="s">
        <v>8969</v>
      </c>
    </row>
    <row r="1552" spans="1:7" x14ac:dyDescent="0.25">
      <c r="A1552" s="154" t="s">
        <v>8968</v>
      </c>
      <c r="B1552" t="s">
        <v>3347</v>
      </c>
      <c r="C1552" t="s">
        <v>3346</v>
      </c>
      <c r="D1552" t="s">
        <v>8962</v>
      </c>
      <c r="E1552" s="31">
        <v>45229</v>
      </c>
      <c r="F1552" s="31">
        <v>45332</v>
      </c>
      <c r="G1552" t="s">
        <v>8967</v>
      </c>
    </row>
    <row r="1553" spans="1:7" x14ac:dyDescent="0.25">
      <c r="A1553" s="154" t="s">
        <v>3537</v>
      </c>
      <c r="B1553" t="s">
        <v>296</v>
      </c>
      <c r="C1553" t="s">
        <v>287</v>
      </c>
      <c r="D1553" t="s">
        <v>8803</v>
      </c>
      <c r="E1553" s="31">
        <v>45197</v>
      </c>
      <c r="F1553" s="31">
        <v>45316</v>
      </c>
      <c r="G1553" t="s">
        <v>3536</v>
      </c>
    </row>
    <row r="1554" spans="1:7" x14ac:dyDescent="0.25">
      <c r="A1554" s="154" t="s">
        <v>8966</v>
      </c>
      <c r="B1554" t="s">
        <v>625</v>
      </c>
      <c r="C1554" t="s">
        <v>624</v>
      </c>
      <c r="D1554" t="s">
        <v>8965</v>
      </c>
      <c r="E1554" s="31">
        <v>45254</v>
      </c>
      <c r="F1554" s="31">
        <v>45359</v>
      </c>
      <c r="G1554" t="s">
        <v>8964</v>
      </c>
    </row>
    <row r="1555" spans="1:7" x14ac:dyDescent="0.25">
      <c r="A1555" s="154" t="s">
        <v>3552</v>
      </c>
      <c r="B1555" t="s">
        <v>296</v>
      </c>
      <c r="C1555" t="s">
        <v>287</v>
      </c>
      <c r="D1555" t="s">
        <v>8803</v>
      </c>
      <c r="E1555" s="31">
        <v>45197</v>
      </c>
      <c r="F1555" s="31">
        <v>45316</v>
      </c>
      <c r="G1555" t="s">
        <v>3551</v>
      </c>
    </row>
    <row r="1556" spans="1:7" x14ac:dyDescent="0.25">
      <c r="A1556" s="154" t="s">
        <v>8963</v>
      </c>
      <c r="B1556" t="s">
        <v>3347</v>
      </c>
      <c r="C1556" t="s">
        <v>3346</v>
      </c>
      <c r="D1556" t="s">
        <v>8962</v>
      </c>
      <c r="E1556" s="31">
        <v>45229</v>
      </c>
      <c r="F1556" s="31">
        <v>45325</v>
      </c>
      <c r="G1556" t="s">
        <v>8961</v>
      </c>
    </row>
    <row r="1557" spans="1:7" x14ac:dyDescent="0.25">
      <c r="A1557" s="154" t="s">
        <v>3620</v>
      </c>
      <c r="B1557" t="s">
        <v>296</v>
      </c>
      <c r="C1557" t="s">
        <v>287</v>
      </c>
      <c r="D1557" t="s">
        <v>8803</v>
      </c>
      <c r="E1557" s="31">
        <v>45197</v>
      </c>
      <c r="F1557" s="31">
        <v>45309</v>
      </c>
      <c r="G1557" t="s">
        <v>3619</v>
      </c>
    </row>
    <row r="1558" spans="1:7" x14ac:dyDescent="0.25">
      <c r="A1558" s="154" t="s">
        <v>8960</v>
      </c>
      <c r="B1558" t="s">
        <v>296</v>
      </c>
      <c r="C1558" t="s">
        <v>287</v>
      </c>
      <c r="D1558" t="s">
        <v>8798</v>
      </c>
      <c r="E1558" s="31">
        <v>45229</v>
      </c>
      <c r="F1558" s="31">
        <v>45342</v>
      </c>
      <c r="G1558" t="s">
        <v>8959</v>
      </c>
    </row>
    <row r="1559" spans="1:7" x14ac:dyDescent="0.25">
      <c r="A1559" s="154" t="s">
        <v>3624</v>
      </c>
      <c r="B1559" t="s">
        <v>296</v>
      </c>
      <c r="C1559" t="s">
        <v>287</v>
      </c>
      <c r="D1559" t="s">
        <v>8803</v>
      </c>
      <c r="E1559" s="31">
        <v>45197</v>
      </c>
      <c r="F1559" s="31">
        <v>45311</v>
      </c>
      <c r="G1559" t="s">
        <v>3623</v>
      </c>
    </row>
    <row r="1560" spans="1:7" x14ac:dyDescent="0.25">
      <c r="A1560" s="154" t="s">
        <v>8958</v>
      </c>
      <c r="B1560" t="s">
        <v>8957</v>
      </c>
      <c r="C1560" t="s">
        <v>993</v>
      </c>
      <c r="D1560" t="s">
        <v>8956</v>
      </c>
      <c r="E1560" s="31">
        <v>45244</v>
      </c>
      <c r="F1560" s="31">
        <v>45311</v>
      </c>
      <c r="G1560" t="s">
        <v>8955</v>
      </c>
    </row>
    <row r="1561" spans="1:7" x14ac:dyDescent="0.25">
      <c r="A1561" s="154" t="s">
        <v>3540</v>
      </c>
      <c r="B1561" t="s">
        <v>296</v>
      </c>
      <c r="C1561" t="s">
        <v>287</v>
      </c>
      <c r="D1561" t="s">
        <v>8803</v>
      </c>
      <c r="E1561" s="31">
        <v>45197</v>
      </c>
      <c r="F1561" s="31">
        <v>45311</v>
      </c>
      <c r="G1561" t="s">
        <v>3539</v>
      </c>
    </row>
    <row r="1562" spans="1:7" x14ac:dyDescent="0.25">
      <c r="A1562" s="154" t="s">
        <v>8954</v>
      </c>
      <c r="B1562" t="s">
        <v>8953</v>
      </c>
      <c r="C1562" t="s">
        <v>3432</v>
      </c>
      <c r="D1562" t="s">
        <v>8952</v>
      </c>
      <c r="E1562" s="31">
        <v>45244</v>
      </c>
      <c r="F1562" s="31">
        <v>45265</v>
      </c>
      <c r="G1562" t="s">
        <v>8951</v>
      </c>
    </row>
    <row r="1563" spans="1:7" x14ac:dyDescent="0.25">
      <c r="A1563" s="154" t="s">
        <v>3521</v>
      </c>
      <c r="B1563" t="s">
        <v>3347</v>
      </c>
      <c r="C1563" t="s">
        <v>3346</v>
      </c>
      <c r="D1563" t="s">
        <v>8394</v>
      </c>
      <c r="E1563" s="31">
        <v>45197</v>
      </c>
      <c r="F1563" s="31">
        <v>45276</v>
      </c>
      <c r="G1563" t="s">
        <v>3520</v>
      </c>
    </row>
    <row r="1564" spans="1:7" x14ac:dyDescent="0.25">
      <c r="A1564" s="154" t="s">
        <v>8950</v>
      </c>
      <c r="B1564" t="s">
        <v>1217</v>
      </c>
      <c r="C1564" t="s">
        <v>182</v>
      </c>
      <c r="D1564" t="s">
        <v>8949</v>
      </c>
      <c r="E1564" s="31">
        <v>45244</v>
      </c>
      <c r="F1564" s="31">
        <v>45350</v>
      </c>
      <c r="G1564" t="s">
        <v>8948</v>
      </c>
    </row>
    <row r="1565" spans="1:7" x14ac:dyDescent="0.25">
      <c r="A1565" s="154" t="s">
        <v>8947</v>
      </c>
      <c r="B1565" t="s">
        <v>99</v>
      </c>
      <c r="C1565" t="s">
        <v>266</v>
      </c>
      <c r="D1565" t="s">
        <v>8946</v>
      </c>
      <c r="E1565" s="31">
        <v>45226</v>
      </c>
      <c r="F1565" s="31">
        <v>45336</v>
      </c>
      <c r="G1565" t="s">
        <v>8945</v>
      </c>
    </row>
    <row r="1566" spans="1:7" x14ac:dyDescent="0.25">
      <c r="A1566" s="154" t="s">
        <v>8944</v>
      </c>
      <c r="B1566" t="s">
        <v>296</v>
      </c>
      <c r="C1566" t="s">
        <v>287</v>
      </c>
      <c r="D1566" t="s">
        <v>8798</v>
      </c>
      <c r="E1566" s="31">
        <v>45229</v>
      </c>
      <c r="F1566" s="31">
        <v>45342</v>
      </c>
      <c r="G1566" t="s">
        <v>8943</v>
      </c>
    </row>
    <row r="1567" spans="1:7" x14ac:dyDescent="0.25">
      <c r="A1567" s="154" t="s">
        <v>3517</v>
      </c>
      <c r="B1567" t="s">
        <v>3347</v>
      </c>
      <c r="C1567" t="s">
        <v>3346</v>
      </c>
      <c r="D1567" t="s">
        <v>8942</v>
      </c>
      <c r="E1567" s="31">
        <v>45197</v>
      </c>
      <c r="F1567" s="31">
        <v>45283</v>
      </c>
      <c r="G1567" t="s">
        <v>3516</v>
      </c>
    </row>
    <row r="1568" spans="1:7" x14ac:dyDescent="0.25">
      <c r="A1568" s="154" t="s">
        <v>8941</v>
      </c>
      <c r="B1568" t="s">
        <v>754</v>
      </c>
      <c r="C1568" t="s">
        <v>192</v>
      </c>
      <c r="D1568" t="s">
        <v>8940</v>
      </c>
      <c r="E1568" s="31">
        <v>45254</v>
      </c>
      <c r="F1568" s="31">
        <v>45361</v>
      </c>
      <c r="G1568" t="s">
        <v>8939</v>
      </c>
    </row>
    <row r="1569" spans="1:7" x14ac:dyDescent="0.25">
      <c r="A1569" s="154" t="s">
        <v>8290</v>
      </c>
      <c r="B1569" t="s">
        <v>8289</v>
      </c>
      <c r="D1569" t="s">
        <v>8288</v>
      </c>
      <c r="E1569" t="s">
        <v>8287</v>
      </c>
      <c r="F1569" t="s">
        <v>8286</v>
      </c>
      <c r="G1569" t="s">
        <v>8285</v>
      </c>
    </row>
    <row r="1570" spans="1:7" x14ac:dyDescent="0.25">
      <c r="A1570" s="154" t="s">
        <v>8284</v>
      </c>
      <c r="B1570">
        <v>29</v>
      </c>
      <c r="D1570" t="s">
        <v>58</v>
      </c>
      <c r="E1570" t="s">
        <v>8283</v>
      </c>
      <c r="G1570" t="s">
        <v>8774</v>
      </c>
    </row>
    <row r="1572" spans="1:7" x14ac:dyDescent="0.25">
      <c r="A1572" s="154" t="s">
        <v>2940</v>
      </c>
      <c r="B1572" t="s">
        <v>94</v>
      </c>
      <c r="C1572" t="s">
        <v>95</v>
      </c>
      <c r="D1572" t="s">
        <v>597</v>
      </c>
      <c r="E1572" t="s">
        <v>6</v>
      </c>
      <c r="F1572" t="s">
        <v>2939</v>
      </c>
      <c r="G1572" t="s">
        <v>2938</v>
      </c>
    </row>
    <row r="1573" spans="1:7" x14ac:dyDescent="0.25">
      <c r="A1573" s="154" t="s">
        <v>8368</v>
      </c>
      <c r="B1573" t="s">
        <v>8368</v>
      </c>
      <c r="C1573" t="s">
        <v>8370</v>
      </c>
      <c r="D1573" t="s">
        <v>8369</v>
      </c>
      <c r="E1573" t="s">
        <v>8368</v>
      </c>
      <c r="F1573" t="s">
        <v>8367</v>
      </c>
      <c r="G1573" t="s">
        <v>8366</v>
      </c>
    </row>
    <row r="1574" spans="1:7" x14ac:dyDescent="0.25">
      <c r="A1574" s="154" t="s">
        <v>8938</v>
      </c>
      <c r="B1574" t="s">
        <v>844</v>
      </c>
      <c r="C1574" t="s">
        <v>474</v>
      </c>
      <c r="D1574" t="s">
        <v>8406</v>
      </c>
      <c r="E1574" s="31">
        <v>45219</v>
      </c>
      <c r="F1574" s="31">
        <v>45267</v>
      </c>
      <c r="G1574" t="s">
        <v>8937</v>
      </c>
    </row>
    <row r="1575" spans="1:7" x14ac:dyDescent="0.25">
      <c r="A1575" s="154" t="s">
        <v>8936</v>
      </c>
      <c r="B1575" t="s">
        <v>382</v>
      </c>
      <c r="C1575" t="s">
        <v>381</v>
      </c>
      <c r="D1575" t="s">
        <v>8935</v>
      </c>
      <c r="E1575" s="31">
        <v>45259</v>
      </c>
      <c r="F1575" s="31">
        <v>45336</v>
      </c>
      <c r="G1575" t="s">
        <v>8934</v>
      </c>
    </row>
    <row r="1576" spans="1:7" x14ac:dyDescent="0.25">
      <c r="A1576" s="154" t="s">
        <v>8933</v>
      </c>
      <c r="B1576" t="s">
        <v>625</v>
      </c>
      <c r="C1576" t="s">
        <v>624</v>
      </c>
      <c r="D1576" t="s">
        <v>8764</v>
      </c>
      <c r="E1576" s="31">
        <v>45218</v>
      </c>
      <c r="F1576" s="31">
        <v>45314</v>
      </c>
      <c r="G1576" t="s">
        <v>8932</v>
      </c>
    </row>
    <row r="1577" spans="1:7" x14ac:dyDescent="0.25">
      <c r="A1577" s="154" t="s">
        <v>8931</v>
      </c>
      <c r="B1577" t="s">
        <v>296</v>
      </c>
      <c r="C1577" t="s">
        <v>287</v>
      </c>
      <c r="D1577" t="s">
        <v>8798</v>
      </c>
      <c r="E1577" s="31">
        <v>45229</v>
      </c>
      <c r="F1577" s="31">
        <v>45347</v>
      </c>
      <c r="G1577" t="s">
        <v>8930</v>
      </c>
    </row>
    <row r="1578" spans="1:7" x14ac:dyDescent="0.25">
      <c r="A1578" s="154" t="s">
        <v>8929</v>
      </c>
      <c r="B1578" t="s">
        <v>625</v>
      </c>
      <c r="C1578" t="s">
        <v>624</v>
      </c>
      <c r="D1578" t="s">
        <v>8764</v>
      </c>
      <c r="E1578" s="31">
        <v>45218</v>
      </c>
      <c r="F1578" s="31">
        <v>45309</v>
      </c>
      <c r="G1578" t="s">
        <v>8928</v>
      </c>
    </row>
    <row r="1579" spans="1:7" x14ac:dyDescent="0.25">
      <c r="A1579" s="154" t="s">
        <v>8927</v>
      </c>
      <c r="B1579" t="s">
        <v>370</v>
      </c>
      <c r="C1579" t="s">
        <v>290</v>
      </c>
      <c r="D1579" t="s">
        <v>8926</v>
      </c>
      <c r="E1579" s="31">
        <v>45259</v>
      </c>
      <c r="F1579" s="31">
        <v>45338</v>
      </c>
      <c r="G1579" t="s">
        <v>8925</v>
      </c>
    </row>
    <row r="1580" spans="1:7" x14ac:dyDescent="0.25">
      <c r="A1580" s="154" t="s">
        <v>3426</v>
      </c>
      <c r="B1580" t="s">
        <v>99</v>
      </c>
      <c r="C1580" t="s">
        <v>266</v>
      </c>
      <c r="D1580" t="s">
        <v>8924</v>
      </c>
      <c r="E1580" s="31">
        <v>45191</v>
      </c>
      <c r="F1580" s="31">
        <v>45306</v>
      </c>
      <c r="G1580" t="s">
        <v>3425</v>
      </c>
    </row>
    <row r="1581" spans="1:7" x14ac:dyDescent="0.25">
      <c r="A1581" s="154" t="s">
        <v>8923</v>
      </c>
      <c r="B1581" t="s">
        <v>843</v>
      </c>
      <c r="C1581" t="s">
        <v>842</v>
      </c>
      <c r="D1581" t="s">
        <v>8383</v>
      </c>
      <c r="E1581" s="31">
        <v>45245</v>
      </c>
      <c r="F1581" s="31">
        <v>45320</v>
      </c>
      <c r="G1581" t="s">
        <v>8922</v>
      </c>
    </row>
    <row r="1582" spans="1:7" x14ac:dyDescent="0.25">
      <c r="A1582" s="154" t="s">
        <v>3436</v>
      </c>
      <c r="B1582" t="s">
        <v>99</v>
      </c>
      <c r="C1582" t="s">
        <v>266</v>
      </c>
      <c r="D1582" t="s">
        <v>8921</v>
      </c>
      <c r="E1582" s="31">
        <v>45191</v>
      </c>
      <c r="F1582" s="31">
        <v>45296</v>
      </c>
      <c r="G1582" t="s">
        <v>3435</v>
      </c>
    </row>
    <row r="1583" spans="1:7" x14ac:dyDescent="0.25">
      <c r="A1583" s="154" t="s">
        <v>8920</v>
      </c>
      <c r="B1583" t="s">
        <v>843</v>
      </c>
      <c r="C1583" t="s">
        <v>842</v>
      </c>
      <c r="D1583" t="s">
        <v>8919</v>
      </c>
      <c r="E1583" s="31">
        <v>45245</v>
      </c>
      <c r="F1583" s="31">
        <v>45322</v>
      </c>
      <c r="G1583" t="s">
        <v>8918</v>
      </c>
    </row>
    <row r="1584" spans="1:7" x14ac:dyDescent="0.25">
      <c r="A1584" s="154" t="s">
        <v>3443</v>
      </c>
      <c r="B1584" t="s">
        <v>99</v>
      </c>
      <c r="C1584" t="s">
        <v>266</v>
      </c>
      <c r="D1584" t="s">
        <v>8917</v>
      </c>
      <c r="E1584" s="31">
        <v>45191</v>
      </c>
      <c r="F1584" s="31">
        <v>45301</v>
      </c>
      <c r="G1584" t="s">
        <v>3442</v>
      </c>
    </row>
    <row r="1585" spans="1:7" x14ac:dyDescent="0.25">
      <c r="A1585" s="154" t="s">
        <v>8916</v>
      </c>
      <c r="B1585" t="s">
        <v>649</v>
      </c>
      <c r="C1585" t="s">
        <v>571</v>
      </c>
      <c r="D1585" t="s">
        <v>8915</v>
      </c>
      <c r="E1585" s="31">
        <v>45254</v>
      </c>
      <c r="F1585" s="31">
        <v>45334</v>
      </c>
      <c r="G1585" t="s">
        <v>3329</v>
      </c>
    </row>
    <row r="1586" spans="1:7" x14ac:dyDescent="0.25">
      <c r="A1586" s="154" t="s">
        <v>3587</v>
      </c>
      <c r="B1586" t="s">
        <v>382</v>
      </c>
      <c r="C1586" t="s">
        <v>381</v>
      </c>
      <c r="D1586" t="s">
        <v>8659</v>
      </c>
      <c r="E1586" s="31">
        <v>45198</v>
      </c>
      <c r="F1586" s="31">
        <v>45264</v>
      </c>
      <c r="G1586" t="s">
        <v>3586</v>
      </c>
    </row>
    <row r="1587" spans="1:7" x14ac:dyDescent="0.25">
      <c r="A1587" s="154" t="s">
        <v>8914</v>
      </c>
      <c r="B1587" t="s">
        <v>844</v>
      </c>
      <c r="C1587" t="s">
        <v>474</v>
      </c>
      <c r="D1587" t="s">
        <v>8913</v>
      </c>
      <c r="E1587" s="31">
        <v>45254</v>
      </c>
      <c r="F1587" s="31">
        <v>45318</v>
      </c>
      <c r="G1587" t="s">
        <v>8912</v>
      </c>
    </row>
    <row r="1588" spans="1:7" x14ac:dyDescent="0.25">
      <c r="A1588" s="154" t="s">
        <v>3447</v>
      </c>
      <c r="B1588" t="s">
        <v>890</v>
      </c>
      <c r="C1588" t="s">
        <v>889</v>
      </c>
      <c r="D1588" t="s">
        <v>8911</v>
      </c>
      <c r="E1588" s="31">
        <v>45191</v>
      </c>
      <c r="F1588" s="31">
        <v>45270</v>
      </c>
      <c r="G1588" t="s">
        <v>3446</v>
      </c>
    </row>
    <row r="1589" spans="1:7" x14ac:dyDescent="0.25">
      <c r="A1589" s="154" t="s">
        <v>8910</v>
      </c>
      <c r="B1589" t="s">
        <v>844</v>
      </c>
      <c r="C1589" t="s">
        <v>474</v>
      </c>
      <c r="D1589" t="s">
        <v>8400</v>
      </c>
      <c r="E1589" s="31">
        <v>45254</v>
      </c>
      <c r="F1589" s="31">
        <v>45308</v>
      </c>
      <c r="G1589" t="s">
        <v>8909</v>
      </c>
    </row>
    <row r="1590" spans="1:7" x14ac:dyDescent="0.25">
      <c r="A1590" s="154" t="s">
        <v>8908</v>
      </c>
      <c r="B1590" t="s">
        <v>700</v>
      </c>
      <c r="C1590" t="s">
        <v>699</v>
      </c>
      <c r="D1590" t="s">
        <v>8907</v>
      </c>
      <c r="E1590" s="31">
        <v>45218</v>
      </c>
      <c r="F1590" s="31">
        <v>45293</v>
      </c>
      <c r="G1590" t="s">
        <v>3290</v>
      </c>
    </row>
    <row r="1591" spans="1:7" x14ac:dyDescent="0.25">
      <c r="A1591" s="154" t="s">
        <v>8906</v>
      </c>
      <c r="B1591" t="s">
        <v>844</v>
      </c>
      <c r="C1591" t="s">
        <v>474</v>
      </c>
      <c r="D1591" t="s">
        <v>8400</v>
      </c>
      <c r="E1591" s="31">
        <v>45254</v>
      </c>
      <c r="F1591" s="31">
        <v>45298</v>
      </c>
      <c r="G1591" t="s">
        <v>8905</v>
      </c>
    </row>
    <row r="1592" spans="1:7" x14ac:dyDescent="0.25">
      <c r="A1592" s="154" t="s">
        <v>3636</v>
      </c>
      <c r="B1592" t="s">
        <v>296</v>
      </c>
      <c r="C1592" t="s">
        <v>287</v>
      </c>
      <c r="D1592" t="s">
        <v>8803</v>
      </c>
      <c r="E1592" s="31">
        <v>45197</v>
      </c>
      <c r="F1592" s="31">
        <v>45316</v>
      </c>
      <c r="G1592" t="s">
        <v>3635</v>
      </c>
    </row>
    <row r="1593" spans="1:7" x14ac:dyDescent="0.25">
      <c r="A1593" s="154" t="s">
        <v>8904</v>
      </c>
      <c r="B1593" t="s">
        <v>296</v>
      </c>
      <c r="C1593" t="s">
        <v>287</v>
      </c>
      <c r="D1593" t="s">
        <v>8798</v>
      </c>
      <c r="E1593" s="31">
        <v>45229</v>
      </c>
      <c r="F1593" s="31">
        <v>45343</v>
      </c>
      <c r="G1593" t="s">
        <v>8903</v>
      </c>
    </row>
    <row r="1594" spans="1:7" x14ac:dyDescent="0.25">
      <c r="A1594" s="154" t="s">
        <v>3591</v>
      </c>
      <c r="B1594" t="s">
        <v>382</v>
      </c>
      <c r="C1594" t="s">
        <v>381</v>
      </c>
      <c r="D1594" t="s">
        <v>8659</v>
      </c>
      <c r="E1594" s="31">
        <v>45198</v>
      </c>
      <c r="F1594" s="31">
        <v>45280</v>
      </c>
      <c r="G1594" t="s">
        <v>3590</v>
      </c>
    </row>
    <row r="1595" spans="1:7" x14ac:dyDescent="0.25">
      <c r="A1595" s="154" t="s">
        <v>8902</v>
      </c>
      <c r="B1595" t="s">
        <v>296</v>
      </c>
      <c r="C1595" t="s">
        <v>287</v>
      </c>
      <c r="D1595" t="s">
        <v>8798</v>
      </c>
      <c r="E1595" s="31">
        <v>45229</v>
      </c>
      <c r="F1595" s="31">
        <v>45347</v>
      </c>
      <c r="G1595" t="s">
        <v>8901</v>
      </c>
    </row>
    <row r="1596" spans="1:7" x14ac:dyDescent="0.25">
      <c r="A1596" s="154" t="s">
        <v>8900</v>
      </c>
      <c r="B1596" t="s">
        <v>844</v>
      </c>
      <c r="C1596" t="s">
        <v>474</v>
      </c>
      <c r="D1596" t="s">
        <v>8899</v>
      </c>
      <c r="E1596" s="31">
        <v>45219</v>
      </c>
      <c r="F1596" s="31">
        <v>45287</v>
      </c>
      <c r="G1596" t="s">
        <v>8898</v>
      </c>
    </row>
    <row r="1597" spans="1:7" x14ac:dyDescent="0.25">
      <c r="A1597" s="154" t="s">
        <v>8897</v>
      </c>
      <c r="B1597" t="s">
        <v>296</v>
      </c>
      <c r="C1597" t="s">
        <v>287</v>
      </c>
      <c r="D1597" t="s">
        <v>8798</v>
      </c>
      <c r="E1597" s="31">
        <v>45229</v>
      </c>
      <c r="F1597" s="31">
        <v>45347</v>
      </c>
      <c r="G1597" t="s">
        <v>8896</v>
      </c>
    </row>
    <row r="1598" spans="1:7" x14ac:dyDescent="0.25">
      <c r="A1598" s="154" t="s">
        <v>3465</v>
      </c>
      <c r="B1598" t="s">
        <v>3405</v>
      </c>
      <c r="C1598" t="s">
        <v>3404</v>
      </c>
      <c r="D1598" t="s">
        <v>8895</v>
      </c>
      <c r="E1598" s="31">
        <v>45204</v>
      </c>
      <c r="F1598" s="31">
        <v>45291</v>
      </c>
      <c r="G1598" t="s">
        <v>3403</v>
      </c>
    </row>
    <row r="1599" spans="1:7" x14ac:dyDescent="0.25">
      <c r="A1599" s="154" t="s">
        <v>8894</v>
      </c>
      <c r="B1599" t="s">
        <v>296</v>
      </c>
      <c r="C1599" t="s">
        <v>287</v>
      </c>
      <c r="D1599" t="s">
        <v>8406</v>
      </c>
      <c r="E1599" s="31">
        <v>45229</v>
      </c>
      <c r="F1599" s="31">
        <v>45347</v>
      </c>
      <c r="G1599" t="s">
        <v>8893</v>
      </c>
    </row>
    <row r="1600" spans="1:7" x14ac:dyDescent="0.25">
      <c r="A1600" s="154" t="s">
        <v>3650</v>
      </c>
      <c r="B1600" t="s">
        <v>3405</v>
      </c>
      <c r="C1600" t="s">
        <v>3404</v>
      </c>
      <c r="D1600" t="s">
        <v>8892</v>
      </c>
      <c r="E1600" s="31">
        <v>45204</v>
      </c>
      <c r="F1600" s="31">
        <v>45275</v>
      </c>
      <c r="G1600" t="s">
        <v>3403</v>
      </c>
    </row>
    <row r="1601" spans="1:7" x14ac:dyDescent="0.25">
      <c r="A1601" s="154" t="s">
        <v>8891</v>
      </c>
      <c r="B1601" t="s">
        <v>296</v>
      </c>
      <c r="C1601" t="s">
        <v>287</v>
      </c>
      <c r="D1601" t="s">
        <v>8798</v>
      </c>
      <c r="E1601" s="31">
        <v>45229</v>
      </c>
      <c r="F1601" s="31">
        <v>45361</v>
      </c>
      <c r="G1601" t="s">
        <v>8890</v>
      </c>
    </row>
    <row r="1602" spans="1:7" x14ac:dyDescent="0.25">
      <c r="A1602" s="154" t="s">
        <v>8889</v>
      </c>
      <c r="B1602" t="s">
        <v>625</v>
      </c>
      <c r="C1602" t="s">
        <v>624</v>
      </c>
      <c r="D1602" t="s">
        <v>8764</v>
      </c>
      <c r="E1602" s="31">
        <v>45218</v>
      </c>
      <c r="F1602" s="31">
        <v>45306</v>
      </c>
      <c r="G1602" t="s">
        <v>8888</v>
      </c>
    </row>
    <row r="1603" spans="1:7" x14ac:dyDescent="0.25">
      <c r="A1603" s="154" t="s">
        <v>8887</v>
      </c>
      <c r="B1603" t="s">
        <v>296</v>
      </c>
      <c r="C1603" t="s">
        <v>287</v>
      </c>
      <c r="D1603" t="s">
        <v>8798</v>
      </c>
      <c r="E1603" s="31">
        <v>45229</v>
      </c>
      <c r="F1603" s="31">
        <v>45347</v>
      </c>
      <c r="G1603" t="s">
        <v>8886</v>
      </c>
    </row>
    <row r="1604" spans="1:7" x14ac:dyDescent="0.25">
      <c r="A1604" s="154" t="s">
        <v>3509</v>
      </c>
      <c r="B1604" t="s">
        <v>754</v>
      </c>
      <c r="C1604" t="s">
        <v>192</v>
      </c>
      <c r="D1604" t="s">
        <v>8885</v>
      </c>
      <c r="E1604" s="31">
        <v>45191</v>
      </c>
      <c r="F1604" s="31">
        <v>45307</v>
      </c>
      <c r="G1604" t="s">
        <v>3459</v>
      </c>
    </row>
    <row r="1605" spans="1:7" x14ac:dyDescent="0.25">
      <c r="A1605" s="154" t="s">
        <v>8884</v>
      </c>
      <c r="B1605" t="s">
        <v>296</v>
      </c>
      <c r="C1605" t="s">
        <v>287</v>
      </c>
      <c r="D1605" t="s">
        <v>8798</v>
      </c>
      <c r="E1605" s="31">
        <v>45229</v>
      </c>
      <c r="F1605" s="31">
        <v>45366</v>
      </c>
      <c r="G1605" t="s">
        <v>8883</v>
      </c>
    </row>
    <row r="1606" spans="1:7" x14ac:dyDescent="0.25">
      <c r="A1606" s="154" t="s">
        <v>8882</v>
      </c>
      <c r="B1606" t="s">
        <v>890</v>
      </c>
      <c r="C1606" t="s">
        <v>889</v>
      </c>
      <c r="D1606" t="s">
        <v>8881</v>
      </c>
      <c r="E1606" s="31">
        <v>45245</v>
      </c>
      <c r="F1606" s="31">
        <v>45327</v>
      </c>
      <c r="G1606" t="s">
        <v>8880</v>
      </c>
    </row>
    <row r="1607" spans="1:7" x14ac:dyDescent="0.25">
      <c r="A1607" s="154" t="s">
        <v>8879</v>
      </c>
      <c r="B1607" t="s">
        <v>296</v>
      </c>
      <c r="C1607" t="s">
        <v>287</v>
      </c>
      <c r="D1607" t="s">
        <v>8798</v>
      </c>
      <c r="E1607" s="31">
        <v>45229</v>
      </c>
      <c r="F1607" s="31">
        <v>45366</v>
      </c>
      <c r="G1607" t="s">
        <v>8878</v>
      </c>
    </row>
    <row r="1608" spans="1:7" x14ac:dyDescent="0.25">
      <c r="A1608" s="154" t="s">
        <v>8877</v>
      </c>
      <c r="B1608" t="s">
        <v>382</v>
      </c>
      <c r="C1608" t="s">
        <v>381</v>
      </c>
      <c r="D1608" t="s">
        <v>8838</v>
      </c>
      <c r="E1608" s="31">
        <v>45226</v>
      </c>
      <c r="F1608" s="31">
        <v>45316</v>
      </c>
      <c r="G1608" t="s">
        <v>8876</v>
      </c>
    </row>
    <row r="1609" spans="1:7" x14ac:dyDescent="0.25">
      <c r="A1609" s="154" t="s">
        <v>8875</v>
      </c>
      <c r="B1609" t="s">
        <v>791</v>
      </c>
      <c r="C1609" t="s">
        <v>790</v>
      </c>
      <c r="D1609" t="s">
        <v>8874</v>
      </c>
      <c r="E1609" s="31">
        <v>45259</v>
      </c>
      <c r="F1609" s="31">
        <v>45321</v>
      </c>
      <c r="G1609" t="s">
        <v>8873</v>
      </c>
    </row>
    <row r="1610" spans="1:7" x14ac:dyDescent="0.25">
      <c r="A1610" s="154" t="s">
        <v>8872</v>
      </c>
      <c r="B1610" t="s">
        <v>8788</v>
      </c>
      <c r="C1610" t="s">
        <v>699</v>
      </c>
      <c r="D1610" t="s">
        <v>8871</v>
      </c>
      <c r="E1610" s="31">
        <v>45244</v>
      </c>
      <c r="F1610" s="31">
        <v>45344</v>
      </c>
      <c r="G1610" t="s">
        <v>8787</v>
      </c>
    </row>
    <row r="1611" spans="1:7" x14ac:dyDescent="0.25">
      <c r="A1611" s="154" t="s">
        <v>8870</v>
      </c>
      <c r="B1611" t="s">
        <v>296</v>
      </c>
      <c r="C1611" t="s">
        <v>287</v>
      </c>
      <c r="D1611" t="s">
        <v>8798</v>
      </c>
      <c r="E1611" s="31">
        <v>45229</v>
      </c>
      <c r="F1611" s="31">
        <v>45347</v>
      </c>
      <c r="G1611" t="s">
        <v>8869</v>
      </c>
    </row>
    <row r="1612" spans="1:7" x14ac:dyDescent="0.25">
      <c r="A1612" s="154" t="s">
        <v>8868</v>
      </c>
      <c r="B1612" t="s">
        <v>382</v>
      </c>
      <c r="C1612" t="s">
        <v>381</v>
      </c>
      <c r="D1612" t="s">
        <v>8838</v>
      </c>
      <c r="E1612" s="31">
        <v>45226</v>
      </c>
      <c r="F1612" s="31">
        <v>45302</v>
      </c>
      <c r="G1612" t="s">
        <v>8867</v>
      </c>
    </row>
    <row r="1613" spans="1:7" x14ac:dyDescent="0.25">
      <c r="A1613" s="154" t="s">
        <v>8866</v>
      </c>
      <c r="B1613" t="s">
        <v>296</v>
      </c>
      <c r="C1613" t="s">
        <v>287</v>
      </c>
      <c r="D1613" t="s">
        <v>8798</v>
      </c>
      <c r="E1613" s="31">
        <v>45229</v>
      </c>
      <c r="F1613" s="31">
        <v>45366</v>
      </c>
      <c r="G1613" t="s">
        <v>8865</v>
      </c>
    </row>
    <row r="1614" spans="1:7" x14ac:dyDescent="0.25">
      <c r="A1614" s="154" t="s">
        <v>8864</v>
      </c>
      <c r="B1614" t="s">
        <v>982</v>
      </c>
      <c r="C1614" t="s">
        <v>981</v>
      </c>
      <c r="D1614" t="s">
        <v>8863</v>
      </c>
      <c r="E1614" s="31">
        <v>45226</v>
      </c>
      <c r="F1614" s="31">
        <v>45322</v>
      </c>
      <c r="G1614" t="s">
        <v>8862</v>
      </c>
    </row>
    <row r="1615" spans="1:7" x14ac:dyDescent="0.25">
      <c r="A1615" s="154" t="s">
        <v>8861</v>
      </c>
      <c r="B1615" t="s">
        <v>3562</v>
      </c>
      <c r="C1615" t="s">
        <v>762</v>
      </c>
      <c r="D1615" t="s">
        <v>8860</v>
      </c>
      <c r="E1615" s="31">
        <v>45254</v>
      </c>
      <c r="F1615" s="31">
        <v>45322</v>
      </c>
      <c r="G1615" t="s">
        <v>8859</v>
      </c>
    </row>
    <row r="1616" spans="1:7" x14ac:dyDescent="0.25">
      <c r="A1616" s="154" t="s">
        <v>8858</v>
      </c>
      <c r="B1616" t="s">
        <v>604</v>
      </c>
      <c r="C1616" t="s">
        <v>581</v>
      </c>
      <c r="D1616" t="s">
        <v>8857</v>
      </c>
      <c r="E1616" s="31">
        <v>45226</v>
      </c>
      <c r="F1616" s="31">
        <v>45272</v>
      </c>
      <c r="G1616" t="s">
        <v>8856</v>
      </c>
    </row>
    <row r="1617" spans="1:7" x14ac:dyDescent="0.25">
      <c r="A1617" s="154" t="s">
        <v>8855</v>
      </c>
      <c r="B1617" t="s">
        <v>296</v>
      </c>
      <c r="C1617" t="s">
        <v>287</v>
      </c>
      <c r="D1617" t="s">
        <v>8798</v>
      </c>
      <c r="E1617" s="31">
        <v>45229</v>
      </c>
      <c r="F1617" s="31">
        <v>45371</v>
      </c>
      <c r="G1617" t="s">
        <v>8854</v>
      </c>
    </row>
    <row r="1618" spans="1:7" x14ac:dyDescent="0.25">
      <c r="A1618" s="154" t="s">
        <v>8853</v>
      </c>
      <c r="B1618" t="s">
        <v>649</v>
      </c>
      <c r="C1618" t="s">
        <v>571</v>
      </c>
      <c r="D1618" t="s">
        <v>8852</v>
      </c>
      <c r="E1618" s="31">
        <v>45226</v>
      </c>
      <c r="F1618" s="31">
        <v>45303</v>
      </c>
      <c r="G1618" t="s">
        <v>3329</v>
      </c>
    </row>
    <row r="1619" spans="1:7" x14ac:dyDescent="0.25">
      <c r="A1619" s="154" t="s">
        <v>8851</v>
      </c>
      <c r="B1619" t="s">
        <v>370</v>
      </c>
      <c r="C1619" t="s">
        <v>290</v>
      </c>
      <c r="D1619" t="s">
        <v>8394</v>
      </c>
      <c r="E1619" s="31">
        <v>45226</v>
      </c>
      <c r="F1619" s="31">
        <v>45297</v>
      </c>
      <c r="G1619" t="s">
        <v>8850</v>
      </c>
    </row>
    <row r="1620" spans="1:7" x14ac:dyDescent="0.25">
      <c r="A1620" s="154" t="s">
        <v>8849</v>
      </c>
      <c r="B1620" t="s">
        <v>370</v>
      </c>
      <c r="C1620" t="s">
        <v>290</v>
      </c>
      <c r="D1620" t="s">
        <v>8848</v>
      </c>
      <c r="E1620" s="31">
        <v>45226</v>
      </c>
      <c r="F1620" s="31">
        <v>45304</v>
      </c>
      <c r="G1620" t="s">
        <v>8847</v>
      </c>
    </row>
    <row r="1621" spans="1:7" x14ac:dyDescent="0.25">
      <c r="A1621" s="154" t="s">
        <v>8846</v>
      </c>
      <c r="B1621" t="s">
        <v>3294</v>
      </c>
      <c r="C1621" t="s">
        <v>3293</v>
      </c>
      <c r="D1621" t="s">
        <v>8845</v>
      </c>
      <c r="E1621" s="31">
        <v>45224</v>
      </c>
      <c r="F1621" s="31">
        <v>45280</v>
      </c>
      <c r="G1621" t="s">
        <v>8844</v>
      </c>
    </row>
    <row r="1622" spans="1:7" x14ac:dyDescent="0.25">
      <c r="A1622" s="154" t="s">
        <v>8843</v>
      </c>
      <c r="B1622" t="s">
        <v>844</v>
      </c>
      <c r="C1622" t="s">
        <v>474</v>
      </c>
      <c r="D1622" t="s">
        <v>8406</v>
      </c>
      <c r="E1622" s="31">
        <v>45219</v>
      </c>
      <c r="F1622" s="31">
        <v>45277</v>
      </c>
      <c r="G1622" t="s">
        <v>8842</v>
      </c>
    </row>
    <row r="1623" spans="1:7" x14ac:dyDescent="0.25">
      <c r="A1623" s="154" t="s">
        <v>3632</v>
      </c>
      <c r="B1623" t="s">
        <v>296</v>
      </c>
      <c r="C1623" t="s">
        <v>287</v>
      </c>
      <c r="D1623" t="s">
        <v>8803</v>
      </c>
      <c r="E1623" s="31">
        <v>45197</v>
      </c>
      <c r="F1623" s="31">
        <v>45332</v>
      </c>
      <c r="G1623" t="s">
        <v>3631</v>
      </c>
    </row>
    <row r="1624" spans="1:7" x14ac:dyDescent="0.25">
      <c r="A1624" s="154" t="s">
        <v>8841</v>
      </c>
      <c r="B1624" t="s">
        <v>382</v>
      </c>
      <c r="C1624" t="s">
        <v>381</v>
      </c>
      <c r="D1624" t="s">
        <v>8838</v>
      </c>
      <c r="E1624" s="31">
        <v>45226</v>
      </c>
      <c r="F1624" s="31">
        <v>45309</v>
      </c>
      <c r="G1624" t="s">
        <v>8840</v>
      </c>
    </row>
    <row r="1625" spans="1:7" x14ac:dyDescent="0.25">
      <c r="A1625" s="154" t="s">
        <v>8290</v>
      </c>
      <c r="B1625" t="s">
        <v>8289</v>
      </c>
      <c r="D1625" t="s">
        <v>8288</v>
      </c>
      <c r="E1625" t="s">
        <v>8287</v>
      </c>
      <c r="F1625" t="s">
        <v>8286</v>
      </c>
      <c r="G1625" t="s">
        <v>8285</v>
      </c>
    </row>
    <row r="1626" spans="1:7" x14ac:dyDescent="0.25">
      <c r="A1626" s="154" t="s">
        <v>8284</v>
      </c>
      <c r="B1626">
        <v>30</v>
      </c>
      <c r="D1626" t="s">
        <v>58</v>
      </c>
      <c r="E1626" t="s">
        <v>8283</v>
      </c>
      <c r="G1626" t="s">
        <v>8774</v>
      </c>
    </row>
    <row r="1628" spans="1:7" x14ac:dyDescent="0.25">
      <c r="A1628" s="154" t="s">
        <v>2940</v>
      </c>
      <c r="B1628" t="s">
        <v>94</v>
      </c>
      <c r="C1628" t="s">
        <v>95</v>
      </c>
      <c r="D1628" t="s">
        <v>597</v>
      </c>
      <c r="E1628" t="s">
        <v>6</v>
      </c>
      <c r="F1628" t="s">
        <v>2939</v>
      </c>
      <c r="G1628" t="s">
        <v>2938</v>
      </c>
    </row>
    <row r="1629" spans="1:7" x14ac:dyDescent="0.25">
      <c r="A1629" s="154" t="s">
        <v>8368</v>
      </c>
      <c r="B1629" t="s">
        <v>8368</v>
      </c>
      <c r="C1629" t="s">
        <v>8370</v>
      </c>
      <c r="D1629" t="s">
        <v>8369</v>
      </c>
      <c r="E1629" t="s">
        <v>8368</v>
      </c>
      <c r="F1629" t="s">
        <v>8367</v>
      </c>
      <c r="G1629" t="s">
        <v>8366</v>
      </c>
    </row>
    <row r="1630" spans="1:7" x14ac:dyDescent="0.25">
      <c r="A1630" s="154" t="s">
        <v>3525</v>
      </c>
      <c r="B1630" t="s">
        <v>296</v>
      </c>
      <c r="C1630" t="s">
        <v>287</v>
      </c>
      <c r="D1630" t="s">
        <v>8803</v>
      </c>
      <c r="E1630" s="31">
        <v>45197</v>
      </c>
      <c r="F1630" s="31">
        <v>45327</v>
      </c>
      <c r="G1630" t="s">
        <v>3524</v>
      </c>
    </row>
    <row r="1631" spans="1:7" x14ac:dyDescent="0.25">
      <c r="A1631" s="154" t="s">
        <v>8839</v>
      </c>
      <c r="B1631" t="s">
        <v>382</v>
      </c>
      <c r="C1631" t="s">
        <v>381</v>
      </c>
      <c r="D1631" t="s">
        <v>8838</v>
      </c>
      <c r="E1631" s="31">
        <v>45226</v>
      </c>
      <c r="F1631" s="31">
        <v>45322</v>
      </c>
      <c r="G1631" t="s">
        <v>8837</v>
      </c>
    </row>
    <row r="1632" spans="1:7" x14ac:dyDescent="0.25">
      <c r="A1632" s="154" t="s">
        <v>8836</v>
      </c>
      <c r="B1632" t="s">
        <v>382</v>
      </c>
      <c r="C1632" t="s">
        <v>381</v>
      </c>
      <c r="D1632" t="s">
        <v>8835</v>
      </c>
      <c r="E1632" s="31">
        <v>45226</v>
      </c>
      <c r="F1632" s="31">
        <v>45329</v>
      </c>
      <c r="G1632" t="s">
        <v>8834</v>
      </c>
    </row>
    <row r="1633" spans="1:7" x14ac:dyDescent="0.25">
      <c r="A1633" s="154" t="s">
        <v>3482</v>
      </c>
      <c r="B1633" t="s">
        <v>3481</v>
      </c>
      <c r="C1633" t="s">
        <v>239</v>
      </c>
      <c r="D1633" t="s">
        <v>8833</v>
      </c>
      <c r="E1633" s="31">
        <v>45205</v>
      </c>
      <c r="F1633" s="31">
        <v>45290</v>
      </c>
      <c r="G1633" t="s">
        <v>3480</v>
      </c>
    </row>
    <row r="1634" spans="1:7" x14ac:dyDescent="0.25">
      <c r="A1634" s="154" t="s">
        <v>3579</v>
      </c>
      <c r="B1634" t="s">
        <v>754</v>
      </c>
      <c r="C1634" t="s">
        <v>192</v>
      </c>
      <c r="D1634" t="s">
        <v>8832</v>
      </c>
      <c r="E1634" s="31">
        <v>45191</v>
      </c>
      <c r="F1634" s="31">
        <v>45282</v>
      </c>
      <c r="G1634" t="s">
        <v>3578</v>
      </c>
    </row>
    <row r="1635" spans="1:7" x14ac:dyDescent="0.25">
      <c r="A1635" s="154" t="s">
        <v>8831</v>
      </c>
      <c r="B1635" t="s">
        <v>8788</v>
      </c>
      <c r="C1635" t="s">
        <v>699</v>
      </c>
      <c r="D1635" t="s">
        <v>8493</v>
      </c>
      <c r="E1635" s="31">
        <v>45212</v>
      </c>
      <c r="F1635" s="31">
        <v>45303</v>
      </c>
      <c r="G1635" t="s">
        <v>8787</v>
      </c>
    </row>
    <row r="1636" spans="1:7" x14ac:dyDescent="0.25">
      <c r="A1636" s="154" t="s">
        <v>8830</v>
      </c>
      <c r="B1636" t="s">
        <v>1158</v>
      </c>
      <c r="C1636" t="s">
        <v>290</v>
      </c>
      <c r="D1636" t="s">
        <v>8392</v>
      </c>
      <c r="E1636" s="31">
        <v>45236</v>
      </c>
      <c r="F1636" s="31">
        <v>45312</v>
      </c>
      <c r="G1636" t="s">
        <v>8829</v>
      </c>
    </row>
    <row r="1637" spans="1:7" x14ac:dyDescent="0.25">
      <c r="A1637" s="154" t="s">
        <v>8828</v>
      </c>
      <c r="B1637" t="s">
        <v>625</v>
      </c>
      <c r="C1637" t="s">
        <v>624</v>
      </c>
      <c r="D1637" t="s">
        <v>8764</v>
      </c>
      <c r="E1637" s="31">
        <v>45218</v>
      </c>
      <c r="F1637" s="31">
        <v>45320</v>
      </c>
      <c r="G1637" t="s">
        <v>8827</v>
      </c>
    </row>
    <row r="1638" spans="1:7" x14ac:dyDescent="0.25">
      <c r="A1638" s="154" t="s">
        <v>8826</v>
      </c>
      <c r="B1638" t="s">
        <v>625</v>
      </c>
      <c r="C1638" t="s">
        <v>624</v>
      </c>
      <c r="D1638" t="s">
        <v>8764</v>
      </c>
      <c r="E1638" s="31">
        <v>45218</v>
      </c>
      <c r="F1638" s="31">
        <v>45324</v>
      </c>
      <c r="G1638" t="s">
        <v>8825</v>
      </c>
    </row>
    <row r="1639" spans="1:7" x14ac:dyDescent="0.25">
      <c r="A1639" s="154" t="s">
        <v>8824</v>
      </c>
      <c r="B1639" t="s">
        <v>1223</v>
      </c>
      <c r="C1639" t="s">
        <v>988</v>
      </c>
      <c r="D1639" t="s">
        <v>8823</v>
      </c>
      <c r="E1639" s="31">
        <v>45239</v>
      </c>
      <c r="F1639" s="31">
        <v>45308</v>
      </c>
      <c r="G1639" t="s">
        <v>3339</v>
      </c>
    </row>
    <row r="1640" spans="1:7" x14ac:dyDescent="0.25">
      <c r="A1640" s="154" t="s">
        <v>3328</v>
      </c>
      <c r="B1640" t="s">
        <v>625</v>
      </c>
      <c r="C1640" t="s">
        <v>624</v>
      </c>
      <c r="D1640" t="s">
        <v>8800</v>
      </c>
      <c r="E1640" s="31">
        <v>45160</v>
      </c>
      <c r="F1640" s="31">
        <v>45262</v>
      </c>
      <c r="G1640" t="s">
        <v>3327</v>
      </c>
    </row>
    <row r="1641" spans="1:7" x14ac:dyDescent="0.25">
      <c r="A1641" s="154" t="s">
        <v>3334</v>
      </c>
      <c r="B1641" t="s">
        <v>296</v>
      </c>
      <c r="C1641" t="s">
        <v>287</v>
      </c>
      <c r="D1641" t="s">
        <v>8803</v>
      </c>
      <c r="E1641" s="31">
        <v>45166</v>
      </c>
      <c r="F1641" s="31">
        <v>45265</v>
      </c>
      <c r="G1641" t="s">
        <v>3333</v>
      </c>
    </row>
    <row r="1642" spans="1:7" x14ac:dyDescent="0.25">
      <c r="A1642" s="154" t="s">
        <v>3326</v>
      </c>
      <c r="B1642" t="s">
        <v>296</v>
      </c>
      <c r="C1642" t="s">
        <v>287</v>
      </c>
      <c r="D1642" t="s">
        <v>8803</v>
      </c>
      <c r="E1642" s="31">
        <v>45166</v>
      </c>
      <c r="F1642" s="31">
        <v>45265</v>
      </c>
      <c r="G1642" t="s">
        <v>3325</v>
      </c>
    </row>
    <row r="1643" spans="1:7" x14ac:dyDescent="0.25">
      <c r="A1643" s="154" t="s">
        <v>3320</v>
      </c>
      <c r="B1643" t="s">
        <v>296</v>
      </c>
      <c r="C1643" t="s">
        <v>287</v>
      </c>
      <c r="D1643" t="s">
        <v>8803</v>
      </c>
      <c r="E1643" s="31">
        <v>45166</v>
      </c>
      <c r="F1643" s="31">
        <v>45270</v>
      </c>
      <c r="G1643" t="s">
        <v>3319</v>
      </c>
    </row>
    <row r="1644" spans="1:7" x14ac:dyDescent="0.25">
      <c r="A1644" s="154" t="s">
        <v>3424</v>
      </c>
      <c r="B1644" t="s">
        <v>296</v>
      </c>
      <c r="C1644" t="s">
        <v>287</v>
      </c>
      <c r="D1644" t="s">
        <v>8803</v>
      </c>
      <c r="E1644" s="31">
        <v>45166</v>
      </c>
      <c r="F1644" s="31">
        <v>45270</v>
      </c>
      <c r="G1644" t="s">
        <v>3423</v>
      </c>
    </row>
    <row r="1645" spans="1:7" x14ac:dyDescent="0.25">
      <c r="A1645" s="154" t="s">
        <v>8822</v>
      </c>
      <c r="B1645" t="s">
        <v>8821</v>
      </c>
      <c r="C1645" t="s">
        <v>8820</v>
      </c>
      <c r="D1645" t="s">
        <v>8819</v>
      </c>
      <c r="E1645" s="31">
        <v>45212</v>
      </c>
      <c r="F1645" s="31">
        <v>45290</v>
      </c>
      <c r="G1645" t="s">
        <v>8818</v>
      </c>
    </row>
    <row r="1646" spans="1:7" x14ac:dyDescent="0.25">
      <c r="A1646" s="154" t="s">
        <v>3457</v>
      </c>
      <c r="B1646" t="s">
        <v>382</v>
      </c>
      <c r="C1646" t="s">
        <v>381</v>
      </c>
      <c r="D1646" t="s">
        <v>8659</v>
      </c>
      <c r="E1646" s="31">
        <v>45198</v>
      </c>
      <c r="F1646" s="31">
        <v>45287</v>
      </c>
      <c r="G1646" t="s">
        <v>3456</v>
      </c>
    </row>
    <row r="1647" spans="1:7" x14ac:dyDescent="0.25">
      <c r="A1647" s="154" t="s">
        <v>8817</v>
      </c>
      <c r="B1647" t="s">
        <v>8788</v>
      </c>
      <c r="C1647" t="s">
        <v>699</v>
      </c>
      <c r="D1647" t="s">
        <v>8816</v>
      </c>
      <c r="E1647" s="31">
        <v>45212</v>
      </c>
      <c r="F1647" s="31">
        <v>45324</v>
      </c>
      <c r="G1647" t="s">
        <v>8787</v>
      </c>
    </row>
    <row r="1648" spans="1:7" x14ac:dyDescent="0.25">
      <c r="A1648" s="154" t="s">
        <v>8815</v>
      </c>
      <c r="B1648" t="s">
        <v>8814</v>
      </c>
      <c r="C1648" t="s">
        <v>8813</v>
      </c>
      <c r="D1648" t="s">
        <v>8812</v>
      </c>
      <c r="E1648" s="31">
        <v>45230</v>
      </c>
      <c r="F1648" s="31">
        <v>45290</v>
      </c>
      <c r="G1648" t="s">
        <v>8811</v>
      </c>
    </row>
    <row r="1649" spans="1:7" x14ac:dyDescent="0.25">
      <c r="A1649" s="154" t="s">
        <v>8810</v>
      </c>
      <c r="B1649" t="s">
        <v>8788</v>
      </c>
      <c r="C1649" t="s">
        <v>699</v>
      </c>
      <c r="D1649" t="s">
        <v>8396</v>
      </c>
      <c r="E1649" s="31">
        <v>45244</v>
      </c>
      <c r="F1649" s="31">
        <v>45331</v>
      </c>
      <c r="G1649" t="s">
        <v>8787</v>
      </c>
    </row>
    <row r="1650" spans="1:7" x14ac:dyDescent="0.25">
      <c r="A1650" s="154" t="s">
        <v>3593</v>
      </c>
      <c r="B1650" t="s">
        <v>296</v>
      </c>
      <c r="C1650" t="s">
        <v>287</v>
      </c>
      <c r="D1650" t="s">
        <v>8803</v>
      </c>
      <c r="E1650" s="31">
        <v>45166</v>
      </c>
      <c r="F1650" s="31">
        <v>45285</v>
      </c>
      <c r="G1650" t="s">
        <v>3592</v>
      </c>
    </row>
    <row r="1651" spans="1:7" x14ac:dyDescent="0.25">
      <c r="A1651" s="154" t="s">
        <v>3314</v>
      </c>
      <c r="B1651" t="s">
        <v>3276</v>
      </c>
      <c r="C1651" t="s">
        <v>266</v>
      </c>
      <c r="D1651" t="s">
        <v>8809</v>
      </c>
      <c r="E1651" s="31">
        <v>45162</v>
      </c>
      <c r="F1651" s="31">
        <v>45270</v>
      </c>
      <c r="G1651" t="s">
        <v>3313</v>
      </c>
    </row>
    <row r="1652" spans="1:7" x14ac:dyDescent="0.25">
      <c r="A1652" s="154" t="s">
        <v>3316</v>
      </c>
      <c r="B1652" t="s">
        <v>3276</v>
      </c>
      <c r="C1652" t="s">
        <v>266</v>
      </c>
      <c r="D1652" t="s">
        <v>8808</v>
      </c>
      <c r="E1652" s="31">
        <v>45162</v>
      </c>
      <c r="F1652" s="31">
        <v>45264</v>
      </c>
      <c r="G1652" t="s">
        <v>3315</v>
      </c>
    </row>
    <row r="1653" spans="1:7" x14ac:dyDescent="0.25">
      <c r="A1653" s="154" t="s">
        <v>3279</v>
      </c>
      <c r="B1653" t="s">
        <v>296</v>
      </c>
      <c r="C1653" t="s">
        <v>287</v>
      </c>
      <c r="D1653" t="s">
        <v>8807</v>
      </c>
      <c r="E1653" s="31">
        <v>45166</v>
      </c>
      <c r="F1653" s="31">
        <v>45296</v>
      </c>
      <c r="G1653" t="s">
        <v>3278</v>
      </c>
    </row>
    <row r="1654" spans="1:7" x14ac:dyDescent="0.25">
      <c r="A1654" s="154" t="s">
        <v>8806</v>
      </c>
      <c r="B1654" t="s">
        <v>1091</v>
      </c>
      <c r="C1654" t="s">
        <v>1092</v>
      </c>
      <c r="D1654" t="s">
        <v>8805</v>
      </c>
      <c r="E1654" s="31">
        <v>45245</v>
      </c>
      <c r="F1654" s="31">
        <v>45322</v>
      </c>
      <c r="G1654" t="s">
        <v>8804</v>
      </c>
    </row>
    <row r="1655" spans="1:7" x14ac:dyDescent="0.25">
      <c r="A1655" s="154" t="s">
        <v>3597</v>
      </c>
      <c r="B1655" t="s">
        <v>625</v>
      </c>
      <c r="C1655" t="s">
        <v>624</v>
      </c>
      <c r="D1655" t="s">
        <v>8773</v>
      </c>
      <c r="E1655" s="31">
        <v>45190</v>
      </c>
      <c r="F1655" s="31">
        <v>45283</v>
      </c>
      <c r="G1655" t="s">
        <v>3596</v>
      </c>
    </row>
    <row r="1656" spans="1:7" x14ac:dyDescent="0.25">
      <c r="A1656" s="154" t="s">
        <v>3283</v>
      </c>
      <c r="B1656" t="s">
        <v>296</v>
      </c>
      <c r="C1656" t="s">
        <v>287</v>
      </c>
      <c r="D1656" t="s">
        <v>8803</v>
      </c>
      <c r="E1656" s="31">
        <v>45166</v>
      </c>
      <c r="F1656" s="31">
        <v>45275</v>
      </c>
      <c r="G1656" t="s">
        <v>3282</v>
      </c>
    </row>
    <row r="1657" spans="1:7" x14ac:dyDescent="0.25">
      <c r="A1657" s="154" t="s">
        <v>3634</v>
      </c>
      <c r="B1657" t="s">
        <v>625</v>
      </c>
      <c r="C1657" t="s">
        <v>624</v>
      </c>
      <c r="D1657" t="s">
        <v>8773</v>
      </c>
      <c r="E1657" s="31">
        <v>45190</v>
      </c>
      <c r="F1657" s="31">
        <v>45265</v>
      </c>
      <c r="G1657" t="s">
        <v>3633</v>
      </c>
    </row>
    <row r="1658" spans="1:7" x14ac:dyDescent="0.25">
      <c r="A1658" s="154" t="s">
        <v>3488</v>
      </c>
      <c r="B1658" t="s">
        <v>625</v>
      </c>
      <c r="C1658" t="s">
        <v>624</v>
      </c>
      <c r="D1658" t="s">
        <v>8773</v>
      </c>
      <c r="E1658" s="31">
        <v>45190</v>
      </c>
      <c r="F1658" s="31">
        <v>45275</v>
      </c>
      <c r="G1658" t="s">
        <v>3487</v>
      </c>
    </row>
    <row r="1659" spans="1:7" x14ac:dyDescent="0.25">
      <c r="A1659" s="154" t="s">
        <v>3414</v>
      </c>
      <c r="B1659" t="s">
        <v>296</v>
      </c>
      <c r="C1659" t="s">
        <v>287</v>
      </c>
      <c r="D1659" t="s">
        <v>8803</v>
      </c>
      <c r="E1659" s="31">
        <v>45166</v>
      </c>
      <c r="F1659" s="31">
        <v>45301</v>
      </c>
      <c r="G1659" t="s">
        <v>3413</v>
      </c>
    </row>
    <row r="1660" spans="1:7" x14ac:dyDescent="0.25">
      <c r="A1660" s="154" t="s">
        <v>3412</v>
      </c>
      <c r="B1660" t="s">
        <v>296</v>
      </c>
      <c r="C1660" t="s">
        <v>287</v>
      </c>
      <c r="D1660" t="s">
        <v>8803</v>
      </c>
      <c r="E1660" s="31">
        <v>45166</v>
      </c>
      <c r="F1660" s="31">
        <v>45280</v>
      </c>
      <c r="G1660" t="s">
        <v>3411</v>
      </c>
    </row>
    <row r="1661" spans="1:7" x14ac:dyDescent="0.25">
      <c r="A1661" s="154" t="s">
        <v>3401</v>
      </c>
      <c r="B1661" t="s">
        <v>296</v>
      </c>
      <c r="C1661" t="s">
        <v>287</v>
      </c>
      <c r="D1661" t="s">
        <v>8803</v>
      </c>
      <c r="E1661" s="31">
        <v>45166</v>
      </c>
      <c r="F1661" s="31">
        <v>45275</v>
      </c>
      <c r="G1661" t="s">
        <v>3400</v>
      </c>
    </row>
    <row r="1662" spans="1:7" x14ac:dyDescent="0.25">
      <c r="A1662" s="154" t="s">
        <v>3389</v>
      </c>
      <c r="B1662" t="s">
        <v>625</v>
      </c>
      <c r="C1662" t="s">
        <v>624</v>
      </c>
      <c r="D1662" t="s">
        <v>8773</v>
      </c>
      <c r="E1662" s="31">
        <v>45190</v>
      </c>
      <c r="F1662" s="31">
        <v>45303</v>
      </c>
      <c r="G1662" t="s">
        <v>3388</v>
      </c>
    </row>
    <row r="1663" spans="1:7" x14ac:dyDescent="0.25">
      <c r="A1663" s="154" t="s">
        <v>3577</v>
      </c>
      <c r="B1663" t="s">
        <v>625</v>
      </c>
      <c r="C1663" t="s">
        <v>624</v>
      </c>
      <c r="D1663" t="s">
        <v>8773</v>
      </c>
      <c r="E1663" s="31">
        <v>45190</v>
      </c>
      <c r="F1663" s="31">
        <v>45286</v>
      </c>
      <c r="G1663" t="s">
        <v>3576</v>
      </c>
    </row>
    <row r="1664" spans="1:7" x14ac:dyDescent="0.25">
      <c r="A1664" s="154" t="s">
        <v>8802</v>
      </c>
      <c r="B1664" t="s">
        <v>8788</v>
      </c>
      <c r="C1664" t="s">
        <v>699</v>
      </c>
      <c r="D1664" t="s">
        <v>8801</v>
      </c>
      <c r="E1664" s="31">
        <v>45244</v>
      </c>
      <c r="F1664" s="31">
        <v>45348</v>
      </c>
      <c r="G1664" t="s">
        <v>8787</v>
      </c>
    </row>
    <row r="1665" spans="1:7" x14ac:dyDescent="0.25">
      <c r="A1665" s="154" t="s">
        <v>3340</v>
      </c>
      <c r="B1665" t="s">
        <v>625</v>
      </c>
      <c r="C1665" t="s">
        <v>624</v>
      </c>
      <c r="D1665" t="s">
        <v>8800</v>
      </c>
      <c r="E1665" s="31">
        <v>45160</v>
      </c>
      <c r="F1665" s="31">
        <v>45265</v>
      </c>
      <c r="G1665" t="s">
        <v>3339</v>
      </c>
    </row>
    <row r="1666" spans="1:7" x14ac:dyDescent="0.25">
      <c r="A1666" s="154" t="s">
        <v>8799</v>
      </c>
      <c r="B1666" t="s">
        <v>296</v>
      </c>
      <c r="C1666" t="s">
        <v>287</v>
      </c>
      <c r="D1666" t="s">
        <v>8798</v>
      </c>
      <c r="E1666" s="31">
        <v>45229</v>
      </c>
      <c r="F1666" s="31">
        <v>45366</v>
      </c>
      <c r="G1666" t="s">
        <v>8797</v>
      </c>
    </row>
    <row r="1667" spans="1:7" x14ac:dyDescent="0.25">
      <c r="A1667" s="154" t="s">
        <v>8796</v>
      </c>
      <c r="B1667" t="s">
        <v>625</v>
      </c>
      <c r="C1667" t="s">
        <v>624</v>
      </c>
      <c r="D1667" t="s">
        <v>8764</v>
      </c>
      <c r="E1667" s="31">
        <v>45218</v>
      </c>
      <c r="F1667" s="31">
        <v>45328</v>
      </c>
      <c r="G1667" t="s">
        <v>8795</v>
      </c>
    </row>
    <row r="1668" spans="1:7" x14ac:dyDescent="0.25">
      <c r="A1668" s="154" t="s">
        <v>8794</v>
      </c>
      <c r="B1668" t="s">
        <v>3343</v>
      </c>
      <c r="C1668" t="s">
        <v>3342</v>
      </c>
      <c r="D1668" t="s">
        <v>8383</v>
      </c>
      <c r="E1668" s="31">
        <v>45224</v>
      </c>
      <c r="F1668" s="31">
        <v>45301</v>
      </c>
      <c r="G1668" t="s">
        <v>8793</v>
      </c>
    </row>
    <row r="1669" spans="1:7" x14ac:dyDescent="0.25">
      <c r="A1669" s="154" t="s">
        <v>8792</v>
      </c>
      <c r="B1669" t="s">
        <v>3343</v>
      </c>
      <c r="C1669" t="s">
        <v>3342</v>
      </c>
      <c r="D1669" t="s">
        <v>8791</v>
      </c>
      <c r="E1669" s="31">
        <v>45224</v>
      </c>
      <c r="F1669" s="31">
        <v>45275</v>
      </c>
      <c r="G1669" t="s">
        <v>8790</v>
      </c>
    </row>
    <row r="1670" spans="1:7" x14ac:dyDescent="0.25">
      <c r="A1670" s="154" t="s">
        <v>8789</v>
      </c>
      <c r="B1670" t="s">
        <v>8788</v>
      </c>
      <c r="C1670" t="s">
        <v>699</v>
      </c>
      <c r="D1670" t="s">
        <v>8392</v>
      </c>
      <c r="E1670" s="31">
        <v>45212</v>
      </c>
      <c r="F1670" s="31">
        <v>45317</v>
      </c>
      <c r="G1670" t="s">
        <v>8787</v>
      </c>
    </row>
    <row r="1671" spans="1:7" x14ac:dyDescent="0.25">
      <c r="A1671" s="154" t="s">
        <v>8786</v>
      </c>
      <c r="B1671" t="s">
        <v>625</v>
      </c>
      <c r="C1671" t="s">
        <v>624</v>
      </c>
      <c r="D1671" t="s">
        <v>8764</v>
      </c>
      <c r="E1671" s="31">
        <v>45218</v>
      </c>
      <c r="F1671" s="31">
        <v>45322</v>
      </c>
      <c r="G1671" t="s">
        <v>8785</v>
      </c>
    </row>
    <row r="1672" spans="1:7" x14ac:dyDescent="0.25">
      <c r="A1672" s="154" t="s">
        <v>3360</v>
      </c>
      <c r="B1672" t="s">
        <v>625</v>
      </c>
      <c r="C1672" t="s">
        <v>624</v>
      </c>
      <c r="D1672" t="s">
        <v>8773</v>
      </c>
      <c r="E1672" s="31">
        <v>45190</v>
      </c>
      <c r="F1672" s="31">
        <v>45300</v>
      </c>
      <c r="G1672" t="s">
        <v>3359</v>
      </c>
    </row>
    <row r="1673" spans="1:7" x14ac:dyDescent="0.25">
      <c r="A1673" s="154" t="s">
        <v>8784</v>
      </c>
      <c r="B1673" t="s">
        <v>3495</v>
      </c>
      <c r="C1673" t="s">
        <v>3494</v>
      </c>
      <c r="D1673" t="s">
        <v>8783</v>
      </c>
      <c r="E1673" s="31">
        <v>45239</v>
      </c>
      <c r="F1673" s="31">
        <v>45291</v>
      </c>
      <c r="G1673" t="s">
        <v>8782</v>
      </c>
    </row>
    <row r="1674" spans="1:7" x14ac:dyDescent="0.25">
      <c r="A1674" s="154" t="s">
        <v>3336</v>
      </c>
      <c r="B1674" t="s">
        <v>754</v>
      </c>
      <c r="C1674" t="s">
        <v>192</v>
      </c>
      <c r="D1674" t="s">
        <v>8781</v>
      </c>
      <c r="E1674" s="31">
        <v>45168</v>
      </c>
      <c r="F1674" s="31">
        <v>45270</v>
      </c>
      <c r="G1674" t="s">
        <v>3335</v>
      </c>
    </row>
    <row r="1675" spans="1:7" x14ac:dyDescent="0.25">
      <c r="A1675" s="154" t="s">
        <v>3416</v>
      </c>
      <c r="B1675" t="s">
        <v>625</v>
      </c>
      <c r="C1675" t="s">
        <v>624</v>
      </c>
      <c r="D1675" t="s">
        <v>8773</v>
      </c>
      <c r="E1675" s="31">
        <v>45190</v>
      </c>
      <c r="F1675" s="31">
        <v>45278</v>
      </c>
      <c r="G1675" t="s">
        <v>3415</v>
      </c>
    </row>
    <row r="1676" spans="1:7" x14ac:dyDescent="0.25">
      <c r="A1676" s="154" t="s">
        <v>3420</v>
      </c>
      <c r="B1676" t="s">
        <v>625</v>
      </c>
      <c r="C1676" t="s">
        <v>624</v>
      </c>
      <c r="D1676" t="s">
        <v>8773</v>
      </c>
      <c r="E1676" s="31">
        <v>45190</v>
      </c>
      <c r="F1676" s="31">
        <v>45281</v>
      </c>
      <c r="G1676" t="s">
        <v>3419</v>
      </c>
    </row>
    <row r="1677" spans="1:7" x14ac:dyDescent="0.25">
      <c r="A1677" s="154" t="s">
        <v>3366</v>
      </c>
      <c r="B1677" t="s">
        <v>625</v>
      </c>
      <c r="C1677" t="s">
        <v>624</v>
      </c>
      <c r="D1677" t="s">
        <v>8773</v>
      </c>
      <c r="E1677" s="31">
        <v>45190</v>
      </c>
      <c r="F1677" s="31">
        <v>45297</v>
      </c>
      <c r="G1677" t="s">
        <v>3365</v>
      </c>
    </row>
    <row r="1678" spans="1:7" x14ac:dyDescent="0.25">
      <c r="A1678" s="154" t="s">
        <v>3583</v>
      </c>
      <c r="B1678" t="s">
        <v>382</v>
      </c>
      <c r="C1678" t="s">
        <v>381</v>
      </c>
      <c r="D1678" t="s">
        <v>8659</v>
      </c>
      <c r="E1678" s="31">
        <v>45198</v>
      </c>
      <c r="F1678" s="31">
        <v>45273</v>
      </c>
      <c r="G1678" t="s">
        <v>3582</v>
      </c>
    </row>
    <row r="1679" spans="1:7" x14ac:dyDescent="0.25">
      <c r="A1679" s="154" t="s">
        <v>8780</v>
      </c>
      <c r="B1679" t="s">
        <v>843</v>
      </c>
      <c r="C1679" t="s">
        <v>842</v>
      </c>
      <c r="D1679" t="s">
        <v>8779</v>
      </c>
      <c r="E1679" s="31">
        <v>45218</v>
      </c>
      <c r="F1679" s="31">
        <v>45287</v>
      </c>
      <c r="G1679" t="s">
        <v>8778</v>
      </c>
    </row>
    <row r="1680" spans="1:7" x14ac:dyDescent="0.25">
      <c r="A1680" s="154" t="s">
        <v>8777</v>
      </c>
      <c r="B1680" t="s">
        <v>1111</v>
      </c>
      <c r="C1680" t="s">
        <v>988</v>
      </c>
      <c r="D1680" t="s">
        <v>8776</v>
      </c>
      <c r="E1680" s="31">
        <v>45212</v>
      </c>
      <c r="F1680" s="31">
        <v>45268</v>
      </c>
      <c r="G1680" t="s">
        <v>8775</v>
      </c>
    </row>
    <row r="1681" spans="1:7" x14ac:dyDescent="0.25">
      <c r="A1681" s="154" t="s">
        <v>8290</v>
      </c>
      <c r="B1681" t="s">
        <v>8289</v>
      </c>
      <c r="D1681" t="s">
        <v>8288</v>
      </c>
      <c r="E1681" t="s">
        <v>8287</v>
      </c>
      <c r="F1681" t="s">
        <v>8286</v>
      </c>
      <c r="G1681" t="s">
        <v>8285</v>
      </c>
    </row>
    <row r="1682" spans="1:7" x14ac:dyDescent="0.25">
      <c r="A1682" s="154" t="s">
        <v>8284</v>
      </c>
      <c r="B1682">
        <v>31</v>
      </c>
      <c r="D1682" t="s">
        <v>58</v>
      </c>
      <c r="E1682" t="s">
        <v>8283</v>
      </c>
      <c r="G1682" t="s">
        <v>8774</v>
      </c>
    </row>
    <row r="1684" spans="1:7" x14ac:dyDescent="0.25">
      <c r="A1684" s="154" t="s">
        <v>2940</v>
      </c>
      <c r="B1684" t="s">
        <v>94</v>
      </c>
      <c r="C1684" t="s">
        <v>95</v>
      </c>
      <c r="D1684" t="s">
        <v>597</v>
      </c>
      <c r="E1684" t="s">
        <v>6</v>
      </c>
      <c r="F1684" t="s">
        <v>2939</v>
      </c>
      <c r="G1684" t="s">
        <v>2938</v>
      </c>
    </row>
    <row r="1685" spans="1:7" x14ac:dyDescent="0.25">
      <c r="A1685" s="154" t="s">
        <v>8368</v>
      </c>
      <c r="B1685" t="s">
        <v>8368</v>
      </c>
      <c r="C1685" t="s">
        <v>8370</v>
      </c>
      <c r="D1685" t="s">
        <v>8369</v>
      </c>
      <c r="E1685" t="s">
        <v>8368</v>
      </c>
      <c r="F1685" t="s">
        <v>8367</v>
      </c>
      <c r="G1685" t="s">
        <v>8366</v>
      </c>
    </row>
    <row r="1686" spans="1:7" x14ac:dyDescent="0.25">
      <c r="A1686" s="154" t="s">
        <v>3630</v>
      </c>
      <c r="B1686" t="s">
        <v>625</v>
      </c>
      <c r="C1686" t="s">
        <v>624</v>
      </c>
      <c r="D1686" t="s">
        <v>8773</v>
      </c>
      <c r="E1686" s="31">
        <v>45190</v>
      </c>
      <c r="F1686" s="31">
        <v>45288</v>
      </c>
      <c r="G1686" t="s">
        <v>3629</v>
      </c>
    </row>
    <row r="1687" spans="1:7" x14ac:dyDescent="0.25">
      <c r="A1687" s="154" t="s">
        <v>3538</v>
      </c>
      <c r="B1687" t="s">
        <v>700</v>
      </c>
      <c r="C1687" t="s">
        <v>699</v>
      </c>
      <c r="D1687" t="s">
        <v>8493</v>
      </c>
      <c r="E1687" s="31">
        <v>45182</v>
      </c>
      <c r="F1687" s="31">
        <v>45281</v>
      </c>
      <c r="G1687" t="s">
        <v>3290</v>
      </c>
    </row>
    <row r="1688" spans="1:7" x14ac:dyDescent="0.25">
      <c r="A1688" s="154" t="s">
        <v>8772</v>
      </c>
      <c r="B1688" t="s">
        <v>99</v>
      </c>
      <c r="C1688" t="s">
        <v>266</v>
      </c>
      <c r="D1688" t="s">
        <v>8771</v>
      </c>
      <c r="E1688" s="31">
        <v>45244</v>
      </c>
      <c r="F1688" s="31">
        <v>45356</v>
      </c>
      <c r="G1688" t="s">
        <v>8770</v>
      </c>
    </row>
    <row r="1689" spans="1:7" x14ac:dyDescent="0.25">
      <c r="A1689" s="154" t="s">
        <v>3541</v>
      </c>
      <c r="B1689" t="s">
        <v>700</v>
      </c>
      <c r="C1689" t="s">
        <v>699</v>
      </c>
      <c r="D1689" t="s">
        <v>8493</v>
      </c>
      <c r="E1689" s="31">
        <v>45182</v>
      </c>
      <c r="F1689" s="31">
        <v>45285</v>
      </c>
      <c r="G1689" t="s">
        <v>3290</v>
      </c>
    </row>
    <row r="1690" spans="1:7" x14ac:dyDescent="0.25">
      <c r="A1690" s="154" t="s">
        <v>3573</v>
      </c>
      <c r="B1690" t="s">
        <v>729</v>
      </c>
      <c r="C1690" t="s">
        <v>287</v>
      </c>
      <c r="D1690" t="s">
        <v>8769</v>
      </c>
      <c r="E1690" s="31">
        <v>45140</v>
      </c>
      <c r="F1690" s="31">
        <v>45265</v>
      </c>
      <c r="G1690" t="s">
        <v>3572</v>
      </c>
    </row>
    <row r="1691" spans="1:7" x14ac:dyDescent="0.25">
      <c r="A1691" s="154" t="s">
        <v>3649</v>
      </c>
      <c r="B1691" t="s">
        <v>649</v>
      </c>
      <c r="C1691" t="s">
        <v>571</v>
      </c>
      <c r="D1691" t="s">
        <v>8768</v>
      </c>
      <c r="E1691" s="31">
        <v>45190</v>
      </c>
      <c r="F1691" s="31">
        <v>45272</v>
      </c>
      <c r="G1691" t="s">
        <v>3329</v>
      </c>
    </row>
    <row r="1692" spans="1:7" x14ac:dyDescent="0.25">
      <c r="A1692" s="154" t="s">
        <v>3547</v>
      </c>
      <c r="B1692" t="s">
        <v>700</v>
      </c>
      <c r="C1692" t="s">
        <v>699</v>
      </c>
      <c r="D1692" t="s">
        <v>8493</v>
      </c>
      <c r="E1692" s="31">
        <v>45182</v>
      </c>
      <c r="F1692" s="31">
        <v>45287</v>
      </c>
      <c r="G1692" t="s">
        <v>3290</v>
      </c>
    </row>
    <row r="1693" spans="1:7" x14ac:dyDescent="0.25">
      <c r="A1693" s="154" t="s">
        <v>3605</v>
      </c>
      <c r="B1693" t="s">
        <v>382</v>
      </c>
      <c r="C1693" t="s">
        <v>381</v>
      </c>
      <c r="D1693" t="s">
        <v>8767</v>
      </c>
      <c r="E1693" s="31">
        <v>45198</v>
      </c>
      <c r="F1693" s="31">
        <v>45294</v>
      </c>
      <c r="G1693" t="s">
        <v>3604</v>
      </c>
    </row>
    <row r="1694" spans="1:7" x14ac:dyDescent="0.25">
      <c r="A1694" s="154" t="s">
        <v>3567</v>
      </c>
      <c r="B1694" t="s">
        <v>370</v>
      </c>
      <c r="C1694" t="s">
        <v>290</v>
      </c>
      <c r="D1694" t="s">
        <v>8383</v>
      </c>
      <c r="E1694" s="31">
        <v>45204</v>
      </c>
      <c r="F1694" s="31">
        <v>45278</v>
      </c>
      <c r="G1694" t="s">
        <v>3566</v>
      </c>
    </row>
    <row r="1695" spans="1:7" x14ac:dyDescent="0.25">
      <c r="A1695" s="154" t="s">
        <v>3460</v>
      </c>
      <c r="B1695" t="s">
        <v>754</v>
      </c>
      <c r="C1695" t="s">
        <v>192</v>
      </c>
      <c r="D1695" t="s">
        <v>8766</v>
      </c>
      <c r="E1695" s="31">
        <v>45191</v>
      </c>
      <c r="F1695" s="31">
        <v>45291</v>
      </c>
      <c r="G1695" t="s">
        <v>3459</v>
      </c>
    </row>
    <row r="1696" spans="1:7" x14ac:dyDescent="0.25">
      <c r="A1696" s="154" t="s">
        <v>8765</v>
      </c>
      <c r="B1696" t="s">
        <v>625</v>
      </c>
      <c r="C1696" t="s">
        <v>624</v>
      </c>
      <c r="D1696" t="s">
        <v>8764</v>
      </c>
      <c r="E1696" s="31">
        <v>45218</v>
      </c>
      <c r="F1696" s="31">
        <v>45315</v>
      </c>
      <c r="G1696" t="s">
        <v>8763</v>
      </c>
    </row>
    <row r="1697" spans="1:7" x14ac:dyDescent="0.25">
      <c r="D1697" t="s">
        <v>8296</v>
      </c>
    </row>
    <row r="1698" spans="1:7" x14ac:dyDescent="0.25">
      <c r="C1698" t="s">
        <v>8302</v>
      </c>
      <c r="D1698" t="s">
        <v>8762</v>
      </c>
    </row>
    <row r="1699" spans="1:7" x14ac:dyDescent="0.25">
      <c r="A1699" s="154" t="s">
        <v>8300</v>
      </c>
      <c r="B1699" t="s">
        <v>8299</v>
      </c>
      <c r="C1699">
        <v>181</v>
      </c>
    </row>
    <row r="1700" spans="1:7" x14ac:dyDescent="0.25">
      <c r="A1700" s="154" t="s">
        <v>8298</v>
      </c>
      <c r="B1700" t="s">
        <v>8297</v>
      </c>
      <c r="C1700">
        <v>181</v>
      </c>
    </row>
    <row r="1702" spans="1:7" x14ac:dyDescent="0.25">
      <c r="A1702" s="154" t="s">
        <v>8276</v>
      </c>
      <c r="B1702" t="s">
        <v>3274</v>
      </c>
      <c r="C1702" t="s">
        <v>8761</v>
      </c>
      <c r="D1702" t="s">
        <v>8760</v>
      </c>
    </row>
    <row r="1704" spans="1:7" x14ac:dyDescent="0.25">
      <c r="A1704" s="154" t="s">
        <v>8759</v>
      </c>
      <c r="B1704" t="s">
        <v>412</v>
      </c>
      <c r="C1704" t="s">
        <v>444</v>
      </c>
      <c r="D1704" t="s">
        <v>8758</v>
      </c>
      <c r="E1704" s="31">
        <v>45234</v>
      </c>
      <c r="F1704" s="31">
        <v>45292</v>
      </c>
      <c r="G1704" t="s">
        <v>8757</v>
      </c>
    </row>
    <row r="1705" spans="1:7" x14ac:dyDescent="0.25">
      <c r="A1705" s="154" t="s">
        <v>8756</v>
      </c>
      <c r="B1705" t="s">
        <v>96</v>
      </c>
      <c r="C1705" t="s">
        <v>97</v>
      </c>
      <c r="D1705" t="s">
        <v>8396</v>
      </c>
      <c r="E1705" s="31">
        <v>45210</v>
      </c>
      <c r="F1705" s="31">
        <v>45311</v>
      </c>
      <c r="G1705" t="s">
        <v>8755</v>
      </c>
    </row>
    <row r="1706" spans="1:7" x14ac:dyDescent="0.25">
      <c r="A1706" s="154" t="s">
        <v>8754</v>
      </c>
      <c r="B1706" t="s">
        <v>966</v>
      </c>
      <c r="C1706" t="s">
        <v>965</v>
      </c>
      <c r="D1706" t="s">
        <v>8753</v>
      </c>
      <c r="E1706" s="31">
        <v>45226</v>
      </c>
      <c r="F1706" s="31">
        <v>45281</v>
      </c>
      <c r="G1706" t="s">
        <v>8752</v>
      </c>
    </row>
    <row r="1707" spans="1:7" x14ac:dyDescent="0.25">
      <c r="A1707" s="154" t="s">
        <v>3228</v>
      </c>
      <c r="B1707" t="s">
        <v>399</v>
      </c>
      <c r="C1707" t="s">
        <v>398</v>
      </c>
      <c r="D1707" t="s">
        <v>8493</v>
      </c>
      <c r="E1707" s="31">
        <v>45199</v>
      </c>
      <c r="F1707" s="31">
        <v>45290</v>
      </c>
      <c r="G1707" t="s">
        <v>3227</v>
      </c>
    </row>
    <row r="1708" spans="1:7" x14ac:dyDescent="0.25">
      <c r="A1708" s="154" t="s">
        <v>8751</v>
      </c>
      <c r="B1708" t="s">
        <v>966</v>
      </c>
      <c r="C1708" t="s">
        <v>965</v>
      </c>
      <c r="D1708" t="s">
        <v>8750</v>
      </c>
      <c r="E1708" s="31">
        <v>45226</v>
      </c>
      <c r="F1708" s="31">
        <v>45269</v>
      </c>
      <c r="G1708" t="s">
        <v>8749</v>
      </c>
    </row>
    <row r="1709" spans="1:7" x14ac:dyDescent="0.25">
      <c r="A1709" s="154" t="s">
        <v>8748</v>
      </c>
      <c r="B1709" t="s">
        <v>96</v>
      </c>
      <c r="C1709" t="s">
        <v>97</v>
      </c>
      <c r="D1709" t="s">
        <v>8396</v>
      </c>
      <c r="E1709" s="31">
        <v>45210</v>
      </c>
      <c r="F1709" s="31">
        <v>45301</v>
      </c>
      <c r="G1709" t="s">
        <v>8747</v>
      </c>
    </row>
    <row r="1710" spans="1:7" x14ac:dyDescent="0.25">
      <c r="A1710" s="154" t="s">
        <v>8746</v>
      </c>
      <c r="B1710" t="s">
        <v>100</v>
      </c>
      <c r="C1710" t="s">
        <v>101</v>
      </c>
      <c r="D1710" t="s">
        <v>8745</v>
      </c>
      <c r="E1710" s="31">
        <v>45225</v>
      </c>
      <c r="F1710" s="31">
        <v>45291</v>
      </c>
      <c r="G1710" t="s">
        <v>8744</v>
      </c>
    </row>
    <row r="1711" spans="1:7" x14ac:dyDescent="0.25">
      <c r="A1711" s="154" t="s">
        <v>8743</v>
      </c>
      <c r="B1711" t="s">
        <v>8742</v>
      </c>
      <c r="C1711" t="s">
        <v>8741</v>
      </c>
      <c r="D1711" t="s">
        <v>8740</v>
      </c>
      <c r="E1711" s="31">
        <v>45238</v>
      </c>
      <c r="F1711" s="31">
        <v>45275</v>
      </c>
      <c r="G1711" t="s">
        <v>8739</v>
      </c>
    </row>
    <row r="1712" spans="1:7" x14ac:dyDescent="0.25">
      <c r="A1712" s="154" t="s">
        <v>8738</v>
      </c>
      <c r="B1712" t="s">
        <v>8737</v>
      </c>
      <c r="C1712" t="s">
        <v>8736</v>
      </c>
      <c r="D1712" t="s">
        <v>8735</v>
      </c>
      <c r="E1712" s="31">
        <v>45238</v>
      </c>
      <c r="F1712" s="31">
        <v>45280</v>
      </c>
      <c r="G1712" t="s">
        <v>8734</v>
      </c>
    </row>
    <row r="1713" spans="1:7" x14ac:dyDescent="0.25">
      <c r="A1713" s="154" t="s">
        <v>8733</v>
      </c>
      <c r="B1713" t="s">
        <v>96</v>
      </c>
      <c r="C1713" t="s">
        <v>97</v>
      </c>
      <c r="D1713" t="s">
        <v>8732</v>
      </c>
      <c r="E1713" s="31">
        <v>45243</v>
      </c>
      <c r="F1713" s="31">
        <v>45344</v>
      </c>
      <c r="G1713" t="s">
        <v>8731</v>
      </c>
    </row>
    <row r="1714" spans="1:7" x14ac:dyDescent="0.25">
      <c r="A1714" s="154" t="s">
        <v>8730</v>
      </c>
      <c r="B1714" t="s">
        <v>412</v>
      </c>
      <c r="C1714" t="s">
        <v>444</v>
      </c>
      <c r="D1714" t="s">
        <v>8324</v>
      </c>
      <c r="E1714" s="31">
        <v>45234</v>
      </c>
      <c r="F1714" s="31">
        <v>45306</v>
      </c>
      <c r="G1714" t="s">
        <v>8729</v>
      </c>
    </row>
    <row r="1715" spans="1:7" x14ac:dyDescent="0.25">
      <c r="A1715" s="154" t="s">
        <v>8728</v>
      </c>
      <c r="B1715" t="s">
        <v>966</v>
      </c>
      <c r="C1715" t="s">
        <v>965</v>
      </c>
      <c r="D1715" t="s">
        <v>8727</v>
      </c>
      <c r="E1715" s="31">
        <v>45226</v>
      </c>
      <c r="F1715" s="31">
        <v>45275</v>
      </c>
      <c r="G1715" t="s">
        <v>8726</v>
      </c>
    </row>
    <row r="1716" spans="1:7" x14ac:dyDescent="0.25">
      <c r="A1716" s="154" t="s">
        <v>3213</v>
      </c>
      <c r="B1716" t="s">
        <v>186</v>
      </c>
      <c r="C1716" t="s">
        <v>187</v>
      </c>
      <c r="D1716" t="s">
        <v>8324</v>
      </c>
      <c r="E1716" s="31">
        <v>45199</v>
      </c>
      <c r="F1716" s="31">
        <v>45275</v>
      </c>
      <c r="G1716" t="s">
        <v>3212</v>
      </c>
    </row>
    <row r="1717" spans="1:7" x14ac:dyDescent="0.25">
      <c r="A1717" s="154" t="s">
        <v>8725</v>
      </c>
      <c r="B1717" t="s">
        <v>925</v>
      </c>
      <c r="C1717" t="s">
        <v>924</v>
      </c>
      <c r="D1717" t="s">
        <v>8396</v>
      </c>
      <c r="E1717" s="31">
        <v>45212</v>
      </c>
      <c r="F1717" s="31">
        <v>45316</v>
      </c>
      <c r="G1717" t="s">
        <v>8724</v>
      </c>
    </row>
    <row r="1718" spans="1:7" x14ac:dyDescent="0.25">
      <c r="A1718" s="154" t="s">
        <v>8723</v>
      </c>
      <c r="B1718" t="s">
        <v>966</v>
      </c>
      <c r="C1718" t="s">
        <v>965</v>
      </c>
      <c r="D1718" t="s">
        <v>8722</v>
      </c>
      <c r="E1718" s="31">
        <v>45226</v>
      </c>
      <c r="F1718" s="31">
        <v>45263</v>
      </c>
      <c r="G1718" t="s">
        <v>8721</v>
      </c>
    </row>
    <row r="1719" spans="1:7" x14ac:dyDescent="0.25">
      <c r="A1719" s="154" t="s">
        <v>8720</v>
      </c>
      <c r="B1719" t="s">
        <v>412</v>
      </c>
      <c r="C1719" t="s">
        <v>444</v>
      </c>
      <c r="D1719" t="s">
        <v>8493</v>
      </c>
      <c r="E1719" s="31">
        <v>45234</v>
      </c>
      <c r="F1719" s="31">
        <v>45296</v>
      </c>
      <c r="G1719" t="s">
        <v>8719</v>
      </c>
    </row>
    <row r="1720" spans="1:7" x14ac:dyDescent="0.25">
      <c r="A1720" s="154" t="s">
        <v>8718</v>
      </c>
      <c r="B1720" t="s">
        <v>100</v>
      </c>
      <c r="C1720" t="s">
        <v>101</v>
      </c>
      <c r="D1720" t="s">
        <v>8717</v>
      </c>
      <c r="E1720" s="31">
        <v>45225</v>
      </c>
      <c r="F1720" s="31">
        <v>45276</v>
      </c>
      <c r="G1720" t="s">
        <v>8716</v>
      </c>
    </row>
    <row r="1721" spans="1:7" x14ac:dyDescent="0.25">
      <c r="A1721" s="154" t="s">
        <v>8715</v>
      </c>
      <c r="B1721" t="s">
        <v>684</v>
      </c>
      <c r="C1721" t="s">
        <v>685</v>
      </c>
      <c r="D1721" t="s">
        <v>8714</v>
      </c>
      <c r="E1721" s="31">
        <v>45210</v>
      </c>
      <c r="F1721" s="31">
        <v>45290</v>
      </c>
      <c r="G1721" t="s">
        <v>3256</v>
      </c>
    </row>
    <row r="1722" spans="1:7" x14ac:dyDescent="0.25">
      <c r="A1722" s="154" t="s">
        <v>3209</v>
      </c>
      <c r="B1722" t="s">
        <v>186</v>
      </c>
      <c r="C1722" t="s">
        <v>187</v>
      </c>
      <c r="D1722" t="s">
        <v>8324</v>
      </c>
      <c r="E1722" s="31">
        <v>45199</v>
      </c>
      <c r="F1722" s="31">
        <v>45294</v>
      </c>
      <c r="G1722" t="s">
        <v>3208</v>
      </c>
    </row>
    <row r="1723" spans="1:7" x14ac:dyDescent="0.25">
      <c r="A1723" s="154" t="s">
        <v>3117</v>
      </c>
      <c r="B1723" t="s">
        <v>645</v>
      </c>
      <c r="C1723" t="s">
        <v>644</v>
      </c>
      <c r="D1723" t="s">
        <v>8713</v>
      </c>
      <c r="E1723" s="31">
        <v>45199</v>
      </c>
      <c r="F1723" s="31">
        <v>45311</v>
      </c>
      <c r="G1723" t="s">
        <v>3116</v>
      </c>
    </row>
    <row r="1724" spans="1:7" x14ac:dyDescent="0.25">
      <c r="A1724" s="154" t="s">
        <v>8712</v>
      </c>
      <c r="B1724" t="s">
        <v>352</v>
      </c>
      <c r="C1724" t="s">
        <v>351</v>
      </c>
      <c r="D1724" t="s">
        <v>8711</v>
      </c>
      <c r="E1724" s="31">
        <v>45243</v>
      </c>
      <c r="F1724" s="31">
        <v>45352</v>
      </c>
      <c r="G1724" t="s">
        <v>8710</v>
      </c>
    </row>
    <row r="1725" spans="1:7" x14ac:dyDescent="0.25">
      <c r="A1725" s="154" t="s">
        <v>3149</v>
      </c>
      <c r="B1725" t="s">
        <v>645</v>
      </c>
      <c r="C1725" t="s">
        <v>644</v>
      </c>
      <c r="D1725" t="s">
        <v>8709</v>
      </c>
      <c r="E1725" s="31">
        <v>45199</v>
      </c>
      <c r="F1725" s="31">
        <v>45322</v>
      </c>
      <c r="G1725" t="s">
        <v>3148</v>
      </c>
    </row>
    <row r="1726" spans="1:7" x14ac:dyDescent="0.25">
      <c r="A1726" s="154" t="s">
        <v>3179</v>
      </c>
      <c r="B1726" t="s">
        <v>96</v>
      </c>
      <c r="C1726" t="s">
        <v>97</v>
      </c>
      <c r="D1726" t="s">
        <v>8708</v>
      </c>
      <c r="E1726" s="31">
        <v>45191</v>
      </c>
      <c r="F1726" s="31">
        <v>45291</v>
      </c>
      <c r="G1726" t="s">
        <v>3178</v>
      </c>
    </row>
    <row r="1727" spans="1:7" x14ac:dyDescent="0.25">
      <c r="A1727" s="154" t="s">
        <v>3183</v>
      </c>
      <c r="B1727" t="s">
        <v>186</v>
      </c>
      <c r="C1727" t="s">
        <v>187</v>
      </c>
      <c r="D1727" t="s">
        <v>8707</v>
      </c>
      <c r="E1727" s="31">
        <v>45199</v>
      </c>
      <c r="F1727" s="31">
        <v>45290</v>
      </c>
      <c r="G1727" t="s">
        <v>3182</v>
      </c>
    </row>
    <row r="1728" spans="1:7" x14ac:dyDescent="0.25">
      <c r="A1728" s="154" t="s">
        <v>3181</v>
      </c>
      <c r="B1728" t="s">
        <v>514</v>
      </c>
      <c r="C1728" t="s">
        <v>513</v>
      </c>
      <c r="D1728" t="s">
        <v>8706</v>
      </c>
      <c r="E1728" s="31">
        <v>45204</v>
      </c>
      <c r="F1728" s="31">
        <v>45291</v>
      </c>
      <c r="G1728" t="s">
        <v>3180</v>
      </c>
    </row>
    <row r="1729" spans="1:7" x14ac:dyDescent="0.25">
      <c r="A1729" s="154" t="s">
        <v>8705</v>
      </c>
      <c r="B1729" t="s">
        <v>399</v>
      </c>
      <c r="C1729" t="s">
        <v>398</v>
      </c>
      <c r="D1729" t="s">
        <v>8704</v>
      </c>
      <c r="E1729" s="31">
        <v>45212</v>
      </c>
      <c r="F1729" s="31">
        <v>45301</v>
      </c>
    </row>
    <row r="1730" spans="1:7" x14ac:dyDescent="0.25">
      <c r="A1730" s="154" t="s">
        <v>3221</v>
      </c>
      <c r="B1730" t="s">
        <v>96</v>
      </c>
      <c r="C1730" t="s">
        <v>97</v>
      </c>
      <c r="D1730" t="s">
        <v>8396</v>
      </c>
      <c r="E1730" s="31">
        <v>45191</v>
      </c>
      <c r="F1730" s="31">
        <v>45280</v>
      </c>
      <c r="G1730" t="s">
        <v>3220</v>
      </c>
    </row>
    <row r="1731" spans="1:7" x14ac:dyDescent="0.25">
      <c r="A1731" s="154" t="s">
        <v>8703</v>
      </c>
      <c r="B1731" t="s">
        <v>418</v>
      </c>
      <c r="C1731" t="s">
        <v>417</v>
      </c>
      <c r="D1731" t="s">
        <v>8702</v>
      </c>
      <c r="E1731" s="31">
        <v>45238</v>
      </c>
      <c r="F1731" s="31">
        <v>45342</v>
      </c>
      <c r="G1731" t="s">
        <v>8701</v>
      </c>
    </row>
    <row r="1732" spans="1:7" x14ac:dyDescent="0.25">
      <c r="A1732" s="154" t="s">
        <v>8700</v>
      </c>
      <c r="B1732" t="s">
        <v>412</v>
      </c>
      <c r="C1732" t="s">
        <v>444</v>
      </c>
      <c r="D1732" t="s">
        <v>8699</v>
      </c>
      <c r="E1732" s="31">
        <v>45234</v>
      </c>
      <c r="F1732" s="31">
        <v>45321</v>
      </c>
      <c r="G1732" t="s">
        <v>8698</v>
      </c>
    </row>
    <row r="1733" spans="1:7" x14ac:dyDescent="0.25">
      <c r="A1733" s="154" t="s">
        <v>3207</v>
      </c>
      <c r="B1733" t="s">
        <v>352</v>
      </c>
      <c r="C1733" t="s">
        <v>351</v>
      </c>
      <c r="D1733" t="s">
        <v>8697</v>
      </c>
      <c r="E1733" s="31">
        <v>45188</v>
      </c>
      <c r="F1733" s="31">
        <v>45275</v>
      </c>
      <c r="G1733" t="s">
        <v>3206</v>
      </c>
    </row>
    <row r="1734" spans="1:7" x14ac:dyDescent="0.25">
      <c r="A1734" s="154" t="s">
        <v>3203</v>
      </c>
      <c r="B1734" t="s">
        <v>96</v>
      </c>
      <c r="C1734" t="s">
        <v>97</v>
      </c>
      <c r="D1734" t="s">
        <v>8396</v>
      </c>
      <c r="E1734" s="31">
        <v>45191</v>
      </c>
      <c r="F1734" s="31">
        <v>45265</v>
      </c>
      <c r="G1734" t="s">
        <v>3202</v>
      </c>
    </row>
    <row r="1735" spans="1:7" x14ac:dyDescent="0.25">
      <c r="A1735" s="154" t="s">
        <v>3223</v>
      </c>
      <c r="B1735" t="s">
        <v>418</v>
      </c>
      <c r="C1735" t="s">
        <v>417</v>
      </c>
      <c r="D1735" t="s">
        <v>8696</v>
      </c>
      <c r="E1735" s="31">
        <v>45174</v>
      </c>
      <c r="F1735" s="31">
        <v>45280</v>
      </c>
      <c r="G1735" t="s">
        <v>3222</v>
      </c>
    </row>
    <row r="1736" spans="1:7" x14ac:dyDescent="0.25">
      <c r="A1736" s="154" t="s">
        <v>8695</v>
      </c>
      <c r="B1736" t="s">
        <v>352</v>
      </c>
      <c r="C1736" t="s">
        <v>351</v>
      </c>
      <c r="D1736" t="s">
        <v>8694</v>
      </c>
      <c r="E1736" s="31">
        <v>45217</v>
      </c>
      <c r="F1736" s="31">
        <v>45306</v>
      </c>
      <c r="G1736" t="s">
        <v>8693</v>
      </c>
    </row>
    <row r="1737" spans="1:7" x14ac:dyDescent="0.25">
      <c r="A1737" s="154" t="s">
        <v>8290</v>
      </c>
      <c r="B1737" t="s">
        <v>8289</v>
      </c>
      <c r="D1737" t="s">
        <v>8288</v>
      </c>
      <c r="E1737" t="s">
        <v>8287</v>
      </c>
      <c r="F1737" t="s">
        <v>8286</v>
      </c>
      <c r="G1737" t="s">
        <v>8285</v>
      </c>
    </row>
    <row r="1738" spans="1:7" x14ac:dyDescent="0.25">
      <c r="A1738" s="154" t="s">
        <v>8284</v>
      </c>
      <c r="B1738">
        <v>32</v>
      </c>
      <c r="D1738" t="s">
        <v>58</v>
      </c>
      <c r="E1738" t="s">
        <v>8283</v>
      </c>
      <c r="G1738" t="s">
        <v>8371</v>
      </c>
    </row>
    <row r="1740" spans="1:7" x14ac:dyDescent="0.25">
      <c r="A1740" s="154" t="s">
        <v>2940</v>
      </c>
      <c r="B1740" t="s">
        <v>94</v>
      </c>
      <c r="C1740" t="s">
        <v>95</v>
      </c>
      <c r="D1740" t="s">
        <v>597</v>
      </c>
      <c r="E1740" t="s">
        <v>6</v>
      </c>
      <c r="F1740" t="s">
        <v>2939</v>
      </c>
      <c r="G1740" t="s">
        <v>2938</v>
      </c>
    </row>
    <row r="1741" spans="1:7" x14ac:dyDescent="0.25">
      <c r="A1741" s="154" t="s">
        <v>8368</v>
      </c>
      <c r="B1741" t="s">
        <v>8368</v>
      </c>
      <c r="C1741" t="s">
        <v>8370</v>
      </c>
      <c r="D1741" t="s">
        <v>8369</v>
      </c>
      <c r="E1741" t="s">
        <v>8368</v>
      </c>
      <c r="F1741" t="s">
        <v>8367</v>
      </c>
      <c r="G1741" t="s">
        <v>8366</v>
      </c>
    </row>
    <row r="1742" spans="1:7" x14ac:dyDescent="0.25">
      <c r="A1742" s="154" t="s">
        <v>8692</v>
      </c>
      <c r="B1742" t="s">
        <v>412</v>
      </c>
      <c r="C1742" t="s">
        <v>444</v>
      </c>
      <c r="D1742" t="s">
        <v>8691</v>
      </c>
      <c r="E1742" s="31">
        <v>45215</v>
      </c>
      <c r="F1742" s="31">
        <v>45270</v>
      </c>
      <c r="G1742" t="s">
        <v>8690</v>
      </c>
    </row>
    <row r="1743" spans="1:7" x14ac:dyDescent="0.25">
      <c r="A1743" s="154" t="s">
        <v>8689</v>
      </c>
      <c r="B1743" t="s">
        <v>352</v>
      </c>
      <c r="C1743" t="s">
        <v>351</v>
      </c>
      <c r="D1743" t="s">
        <v>8688</v>
      </c>
      <c r="E1743" s="31">
        <v>45217</v>
      </c>
      <c r="F1743" s="31">
        <v>45292</v>
      </c>
      <c r="G1743" t="s">
        <v>8687</v>
      </c>
    </row>
    <row r="1744" spans="1:7" x14ac:dyDescent="0.25">
      <c r="A1744" s="154" t="s">
        <v>3185</v>
      </c>
      <c r="B1744" t="s">
        <v>186</v>
      </c>
      <c r="C1744" t="s">
        <v>187</v>
      </c>
      <c r="D1744" t="s">
        <v>8686</v>
      </c>
      <c r="E1744" s="31">
        <v>45199</v>
      </c>
      <c r="F1744" s="31">
        <v>45270</v>
      </c>
      <c r="G1744" t="s">
        <v>3184</v>
      </c>
    </row>
    <row r="1745" spans="1:7" x14ac:dyDescent="0.25">
      <c r="A1745" s="154" t="s">
        <v>8685</v>
      </c>
      <c r="B1745" t="s">
        <v>344</v>
      </c>
      <c r="C1745" t="s">
        <v>343</v>
      </c>
      <c r="D1745" t="s">
        <v>8684</v>
      </c>
      <c r="E1745" s="31">
        <v>45220</v>
      </c>
      <c r="F1745" s="31">
        <v>45291</v>
      </c>
      <c r="G1745" t="s">
        <v>8683</v>
      </c>
    </row>
    <row r="1746" spans="1:7" x14ac:dyDescent="0.25">
      <c r="A1746" s="154" t="s">
        <v>3267</v>
      </c>
      <c r="B1746" t="s">
        <v>606</v>
      </c>
      <c r="C1746" t="s">
        <v>605</v>
      </c>
      <c r="D1746" t="s">
        <v>8682</v>
      </c>
      <c r="E1746" s="31">
        <v>45203</v>
      </c>
      <c r="F1746" s="31">
        <v>45275</v>
      </c>
      <c r="G1746" t="s">
        <v>3146</v>
      </c>
    </row>
    <row r="1747" spans="1:7" x14ac:dyDescent="0.25">
      <c r="A1747" s="154" t="s">
        <v>3197</v>
      </c>
      <c r="B1747" t="s">
        <v>399</v>
      </c>
      <c r="C1747" t="s">
        <v>398</v>
      </c>
      <c r="D1747" t="s">
        <v>8681</v>
      </c>
      <c r="E1747" s="31">
        <v>45199</v>
      </c>
      <c r="F1747" s="31">
        <v>45275</v>
      </c>
      <c r="G1747" t="s">
        <v>3196</v>
      </c>
    </row>
    <row r="1748" spans="1:7" x14ac:dyDescent="0.25">
      <c r="A1748" s="154" t="s">
        <v>8680</v>
      </c>
      <c r="B1748" t="s">
        <v>96</v>
      </c>
      <c r="C1748" t="s">
        <v>97</v>
      </c>
      <c r="D1748" t="s">
        <v>8679</v>
      </c>
      <c r="E1748" s="31">
        <v>45210</v>
      </c>
      <c r="F1748" s="31">
        <v>45321</v>
      </c>
      <c r="G1748" t="s">
        <v>8678</v>
      </c>
    </row>
    <row r="1749" spans="1:7" x14ac:dyDescent="0.25">
      <c r="A1749" s="154" t="s">
        <v>8677</v>
      </c>
      <c r="B1749" t="s">
        <v>418</v>
      </c>
      <c r="C1749" t="s">
        <v>417</v>
      </c>
      <c r="D1749" t="s">
        <v>8676</v>
      </c>
      <c r="E1749" s="31">
        <v>45210</v>
      </c>
      <c r="F1749" s="31">
        <v>45311</v>
      </c>
      <c r="G1749" t="s">
        <v>8675</v>
      </c>
    </row>
    <row r="1750" spans="1:7" x14ac:dyDescent="0.25">
      <c r="A1750" s="154" t="s">
        <v>8674</v>
      </c>
      <c r="B1750" t="s">
        <v>925</v>
      </c>
      <c r="C1750" t="s">
        <v>924</v>
      </c>
      <c r="D1750" t="s">
        <v>8396</v>
      </c>
      <c r="E1750" s="31">
        <v>45212</v>
      </c>
      <c r="F1750" s="31">
        <v>45316</v>
      </c>
      <c r="G1750" t="s">
        <v>8673</v>
      </c>
    </row>
    <row r="1751" spans="1:7" x14ac:dyDescent="0.25">
      <c r="A1751" s="154" t="s">
        <v>3199</v>
      </c>
      <c r="B1751" t="s">
        <v>645</v>
      </c>
      <c r="C1751" t="s">
        <v>644</v>
      </c>
      <c r="D1751" t="s">
        <v>8509</v>
      </c>
      <c r="E1751" s="31">
        <v>45199</v>
      </c>
      <c r="F1751" s="31">
        <v>45291</v>
      </c>
      <c r="G1751" t="s">
        <v>3198</v>
      </c>
    </row>
    <row r="1752" spans="1:7" x14ac:dyDescent="0.25">
      <c r="A1752" s="154" t="s">
        <v>8672</v>
      </c>
      <c r="B1752" t="s">
        <v>96</v>
      </c>
      <c r="C1752" t="s">
        <v>97</v>
      </c>
      <c r="D1752" t="s">
        <v>8671</v>
      </c>
      <c r="E1752" s="31">
        <v>45243</v>
      </c>
      <c r="F1752" s="31">
        <v>45330</v>
      </c>
      <c r="G1752" t="s">
        <v>8670</v>
      </c>
    </row>
    <row r="1753" spans="1:7" x14ac:dyDescent="0.25">
      <c r="A1753" s="154" t="s">
        <v>8669</v>
      </c>
      <c r="B1753" t="s">
        <v>412</v>
      </c>
      <c r="C1753" t="s">
        <v>444</v>
      </c>
      <c r="D1753" t="s">
        <v>8668</v>
      </c>
      <c r="E1753" s="31">
        <v>45234</v>
      </c>
      <c r="F1753" s="31">
        <v>45301</v>
      </c>
      <c r="G1753" t="s">
        <v>8667</v>
      </c>
    </row>
    <row r="1754" spans="1:7" x14ac:dyDescent="0.25">
      <c r="A1754" s="154" t="s">
        <v>8666</v>
      </c>
      <c r="B1754" t="s">
        <v>399</v>
      </c>
      <c r="C1754" t="s">
        <v>398</v>
      </c>
      <c r="D1754" t="s">
        <v>8493</v>
      </c>
      <c r="E1754" s="31">
        <v>45215</v>
      </c>
      <c r="F1754" s="31">
        <v>45342</v>
      </c>
      <c r="G1754" t="s">
        <v>8665</v>
      </c>
    </row>
    <row r="1755" spans="1:7" x14ac:dyDescent="0.25">
      <c r="A1755" s="154" t="s">
        <v>3269</v>
      </c>
      <c r="B1755" t="s">
        <v>399</v>
      </c>
      <c r="C1755" t="s">
        <v>398</v>
      </c>
      <c r="D1755" t="s">
        <v>8664</v>
      </c>
      <c r="E1755" s="31">
        <v>45199</v>
      </c>
      <c r="F1755" s="31">
        <v>45301</v>
      </c>
      <c r="G1755" t="s">
        <v>3268</v>
      </c>
    </row>
    <row r="1756" spans="1:7" x14ac:dyDescent="0.25">
      <c r="A1756" s="154" t="s">
        <v>8663</v>
      </c>
      <c r="B1756" t="s">
        <v>573</v>
      </c>
      <c r="C1756" t="s">
        <v>572</v>
      </c>
      <c r="D1756" t="s">
        <v>8662</v>
      </c>
      <c r="E1756" s="31">
        <v>45210</v>
      </c>
      <c r="F1756" s="31">
        <v>45288</v>
      </c>
      <c r="G1756" t="s">
        <v>3154</v>
      </c>
    </row>
    <row r="1757" spans="1:7" x14ac:dyDescent="0.25">
      <c r="A1757" s="154" t="s">
        <v>8661</v>
      </c>
      <c r="B1757" t="s">
        <v>8630</v>
      </c>
      <c r="C1757" t="s">
        <v>8629</v>
      </c>
      <c r="D1757" t="s">
        <v>8406</v>
      </c>
      <c r="E1757" s="31">
        <v>45255</v>
      </c>
      <c r="F1757" s="31">
        <v>45274</v>
      </c>
      <c r="G1757" t="s">
        <v>8627</v>
      </c>
    </row>
    <row r="1758" spans="1:7" x14ac:dyDescent="0.25">
      <c r="A1758" s="154" t="s">
        <v>8660</v>
      </c>
      <c r="B1758" t="s">
        <v>8630</v>
      </c>
      <c r="C1758" t="s">
        <v>8629</v>
      </c>
      <c r="D1758" t="s">
        <v>8659</v>
      </c>
      <c r="E1758" s="31">
        <v>45255</v>
      </c>
      <c r="F1758" s="31">
        <v>45279</v>
      </c>
      <c r="G1758" t="s">
        <v>8627</v>
      </c>
    </row>
    <row r="1759" spans="1:7" x14ac:dyDescent="0.25">
      <c r="A1759" s="154" t="s">
        <v>8658</v>
      </c>
      <c r="B1759" t="s">
        <v>966</v>
      </c>
      <c r="C1759" t="s">
        <v>965</v>
      </c>
      <c r="D1759" t="s">
        <v>8657</v>
      </c>
      <c r="E1759" s="31">
        <v>45253</v>
      </c>
      <c r="F1759" s="31">
        <v>45306</v>
      </c>
      <c r="G1759" t="s">
        <v>8656</v>
      </c>
    </row>
    <row r="1760" spans="1:7" x14ac:dyDescent="0.25">
      <c r="A1760" s="154" t="s">
        <v>8655</v>
      </c>
      <c r="B1760" t="s">
        <v>966</v>
      </c>
      <c r="C1760" t="s">
        <v>965</v>
      </c>
      <c r="D1760" t="s">
        <v>8654</v>
      </c>
      <c r="E1760" s="31">
        <v>45253</v>
      </c>
      <c r="F1760" s="31">
        <v>45291</v>
      </c>
      <c r="G1760" t="s">
        <v>8653</v>
      </c>
    </row>
    <row r="1761" spans="1:7" x14ac:dyDescent="0.25">
      <c r="A1761" s="154" t="s">
        <v>8652</v>
      </c>
      <c r="B1761" t="s">
        <v>611</v>
      </c>
      <c r="C1761" t="s">
        <v>610</v>
      </c>
      <c r="D1761" t="s">
        <v>8651</v>
      </c>
      <c r="E1761" s="31">
        <v>45227</v>
      </c>
      <c r="F1761" s="31">
        <v>45275</v>
      </c>
      <c r="G1761" t="s">
        <v>8616</v>
      </c>
    </row>
    <row r="1762" spans="1:7" x14ac:dyDescent="0.25">
      <c r="A1762" s="154" t="s">
        <v>8650</v>
      </c>
      <c r="B1762" t="s">
        <v>412</v>
      </c>
      <c r="C1762" t="s">
        <v>444</v>
      </c>
      <c r="D1762" t="s">
        <v>8649</v>
      </c>
      <c r="E1762" s="31">
        <v>45234</v>
      </c>
      <c r="F1762" s="31">
        <v>45311</v>
      </c>
      <c r="G1762" t="s">
        <v>8648</v>
      </c>
    </row>
    <row r="1763" spans="1:7" x14ac:dyDescent="0.25">
      <c r="A1763" s="154" t="s">
        <v>8647</v>
      </c>
      <c r="B1763" t="s">
        <v>3142</v>
      </c>
      <c r="C1763" t="s">
        <v>3141</v>
      </c>
      <c r="D1763" t="s">
        <v>8324</v>
      </c>
      <c r="E1763" s="31">
        <v>45230</v>
      </c>
      <c r="F1763" s="31">
        <v>45306</v>
      </c>
      <c r="G1763" t="s">
        <v>8646</v>
      </c>
    </row>
    <row r="1764" spans="1:7" x14ac:dyDescent="0.25">
      <c r="A1764" s="154" t="s">
        <v>8645</v>
      </c>
      <c r="B1764" t="s">
        <v>3142</v>
      </c>
      <c r="C1764" t="s">
        <v>3141</v>
      </c>
      <c r="D1764" t="s">
        <v>8644</v>
      </c>
      <c r="E1764" s="31">
        <v>45230</v>
      </c>
      <c r="F1764" s="31">
        <v>45290</v>
      </c>
      <c r="G1764" t="s">
        <v>8643</v>
      </c>
    </row>
    <row r="1765" spans="1:7" x14ac:dyDescent="0.25">
      <c r="A1765" s="154" t="s">
        <v>8642</v>
      </c>
      <c r="B1765" t="s">
        <v>399</v>
      </c>
      <c r="C1765" t="s">
        <v>398</v>
      </c>
      <c r="D1765" t="s">
        <v>8641</v>
      </c>
      <c r="E1765" s="31">
        <v>45230</v>
      </c>
      <c r="F1765" s="31">
        <v>45332</v>
      </c>
      <c r="G1765" t="s">
        <v>8640</v>
      </c>
    </row>
    <row r="1766" spans="1:7" x14ac:dyDescent="0.25">
      <c r="A1766" s="154" t="s">
        <v>8639</v>
      </c>
      <c r="B1766" t="s">
        <v>3142</v>
      </c>
      <c r="C1766" t="s">
        <v>3141</v>
      </c>
      <c r="D1766" t="s">
        <v>8493</v>
      </c>
      <c r="E1766" s="31">
        <v>45230</v>
      </c>
      <c r="F1766" s="31">
        <v>45275</v>
      </c>
      <c r="G1766" t="s">
        <v>8638</v>
      </c>
    </row>
    <row r="1767" spans="1:7" x14ac:dyDescent="0.25">
      <c r="A1767" s="154" t="s">
        <v>8637</v>
      </c>
      <c r="B1767" t="s">
        <v>611</v>
      </c>
      <c r="C1767" t="s">
        <v>610</v>
      </c>
      <c r="D1767" t="s">
        <v>8636</v>
      </c>
      <c r="E1767" s="31">
        <v>45227</v>
      </c>
      <c r="F1767" s="31">
        <v>45311</v>
      </c>
      <c r="G1767" t="s">
        <v>8616</v>
      </c>
    </row>
    <row r="1768" spans="1:7" x14ac:dyDescent="0.25">
      <c r="A1768" s="154" t="s">
        <v>8635</v>
      </c>
      <c r="B1768" t="s">
        <v>399</v>
      </c>
      <c r="C1768" t="s">
        <v>398</v>
      </c>
      <c r="D1768" t="s">
        <v>8493</v>
      </c>
      <c r="E1768" s="31">
        <v>45230</v>
      </c>
      <c r="F1768" s="31">
        <v>45321</v>
      </c>
      <c r="G1768" t="s">
        <v>8634</v>
      </c>
    </row>
    <row r="1769" spans="1:7" x14ac:dyDescent="0.25">
      <c r="A1769" s="154" t="s">
        <v>8633</v>
      </c>
      <c r="B1769" t="s">
        <v>399</v>
      </c>
      <c r="C1769" t="s">
        <v>398</v>
      </c>
      <c r="D1769" t="s">
        <v>8493</v>
      </c>
      <c r="E1769" s="31">
        <v>45230</v>
      </c>
      <c r="F1769" s="31">
        <v>45311</v>
      </c>
      <c r="G1769" t="s">
        <v>8632</v>
      </c>
    </row>
    <row r="1770" spans="1:7" x14ac:dyDescent="0.25">
      <c r="A1770" s="154" t="s">
        <v>8631</v>
      </c>
      <c r="B1770" t="s">
        <v>8630</v>
      </c>
      <c r="C1770" t="s">
        <v>8629</v>
      </c>
      <c r="D1770" t="s">
        <v>8628</v>
      </c>
      <c r="E1770" s="31">
        <v>45255</v>
      </c>
      <c r="F1770" s="31">
        <v>45268</v>
      </c>
      <c r="G1770" t="s">
        <v>8627</v>
      </c>
    </row>
    <row r="1771" spans="1:7" x14ac:dyDescent="0.25">
      <c r="A1771" s="154" t="s">
        <v>8626</v>
      </c>
      <c r="B1771" t="s">
        <v>96</v>
      </c>
      <c r="C1771" t="s">
        <v>97</v>
      </c>
      <c r="D1771" t="s">
        <v>8394</v>
      </c>
      <c r="E1771" s="31">
        <v>45243</v>
      </c>
      <c r="F1771" s="31">
        <v>45337</v>
      </c>
      <c r="G1771" t="s">
        <v>8625</v>
      </c>
    </row>
    <row r="1772" spans="1:7" x14ac:dyDescent="0.25">
      <c r="A1772" s="154" t="s">
        <v>8624</v>
      </c>
      <c r="B1772" t="s">
        <v>611</v>
      </c>
      <c r="C1772" t="s">
        <v>610</v>
      </c>
      <c r="D1772" t="s">
        <v>8342</v>
      </c>
      <c r="E1772" s="31">
        <v>45227</v>
      </c>
      <c r="F1772" s="31">
        <v>45327</v>
      </c>
      <c r="G1772" t="s">
        <v>8623</v>
      </c>
    </row>
    <row r="1773" spans="1:7" x14ac:dyDescent="0.25">
      <c r="A1773" s="154" t="s">
        <v>8622</v>
      </c>
      <c r="B1773" t="s">
        <v>8621</v>
      </c>
      <c r="C1773" t="s">
        <v>513</v>
      </c>
      <c r="D1773" t="s">
        <v>8620</v>
      </c>
      <c r="E1773" s="31">
        <v>45259</v>
      </c>
      <c r="F1773" s="31">
        <v>45322</v>
      </c>
      <c r="G1773" t="s">
        <v>8619</v>
      </c>
    </row>
    <row r="1774" spans="1:7" x14ac:dyDescent="0.25">
      <c r="A1774" s="154" t="s">
        <v>8618</v>
      </c>
      <c r="B1774" t="s">
        <v>611</v>
      </c>
      <c r="C1774" t="s">
        <v>610</v>
      </c>
      <c r="D1774" t="s">
        <v>8617</v>
      </c>
      <c r="E1774" s="31">
        <v>45227</v>
      </c>
      <c r="F1774" s="31">
        <v>45296</v>
      </c>
      <c r="G1774" t="s">
        <v>8616</v>
      </c>
    </row>
    <row r="1775" spans="1:7" x14ac:dyDescent="0.25">
      <c r="A1775" s="154" t="s">
        <v>8615</v>
      </c>
      <c r="B1775" t="s">
        <v>573</v>
      </c>
      <c r="C1775" t="s">
        <v>572</v>
      </c>
      <c r="D1775" t="s">
        <v>8614</v>
      </c>
      <c r="E1775" s="31">
        <v>45238</v>
      </c>
      <c r="F1775" s="31">
        <v>45321</v>
      </c>
      <c r="G1775" t="s">
        <v>3154</v>
      </c>
    </row>
    <row r="1776" spans="1:7" x14ac:dyDescent="0.25">
      <c r="A1776" s="154" t="s">
        <v>8613</v>
      </c>
      <c r="B1776" t="s">
        <v>100</v>
      </c>
      <c r="C1776" t="s">
        <v>101</v>
      </c>
      <c r="D1776" t="s">
        <v>8612</v>
      </c>
      <c r="E1776" s="31">
        <v>45255</v>
      </c>
      <c r="F1776" s="31">
        <v>45322</v>
      </c>
      <c r="G1776" t="s">
        <v>8611</v>
      </c>
    </row>
    <row r="1777" spans="1:7" x14ac:dyDescent="0.25">
      <c r="A1777" s="154" t="s">
        <v>8610</v>
      </c>
      <c r="B1777" t="s">
        <v>100</v>
      </c>
      <c r="C1777" t="s">
        <v>101</v>
      </c>
      <c r="D1777" t="s">
        <v>8609</v>
      </c>
      <c r="E1777" s="31">
        <v>45255</v>
      </c>
      <c r="F1777" s="31">
        <v>45307</v>
      </c>
      <c r="G1777" t="s">
        <v>8608</v>
      </c>
    </row>
    <row r="1778" spans="1:7" x14ac:dyDescent="0.25">
      <c r="A1778" s="154" t="s">
        <v>8607</v>
      </c>
      <c r="B1778" t="s">
        <v>8597</v>
      </c>
      <c r="C1778" t="s">
        <v>8596</v>
      </c>
      <c r="D1778" t="s">
        <v>8606</v>
      </c>
      <c r="E1778" s="31">
        <v>45255</v>
      </c>
      <c r="F1778" s="31">
        <v>45257</v>
      </c>
      <c r="G1778" t="s">
        <v>8605</v>
      </c>
    </row>
    <row r="1779" spans="1:7" x14ac:dyDescent="0.25">
      <c r="A1779" s="154" t="s">
        <v>8604</v>
      </c>
      <c r="B1779" t="s">
        <v>966</v>
      </c>
      <c r="C1779" t="s">
        <v>965</v>
      </c>
      <c r="D1779" t="s">
        <v>8603</v>
      </c>
      <c r="E1779" s="31">
        <v>45253</v>
      </c>
      <c r="F1779" s="31">
        <v>45318</v>
      </c>
      <c r="G1779" t="s">
        <v>8602</v>
      </c>
    </row>
    <row r="1780" spans="1:7" x14ac:dyDescent="0.25">
      <c r="A1780" s="154" t="s">
        <v>8601</v>
      </c>
      <c r="B1780" t="s">
        <v>352</v>
      </c>
      <c r="C1780" t="s">
        <v>351</v>
      </c>
      <c r="D1780" t="s">
        <v>8600</v>
      </c>
      <c r="E1780" s="31">
        <v>45243</v>
      </c>
      <c r="F1780" s="31">
        <v>45366</v>
      </c>
      <c r="G1780" t="s">
        <v>8599</v>
      </c>
    </row>
    <row r="1781" spans="1:7" x14ac:dyDescent="0.25">
      <c r="A1781" s="154" t="s">
        <v>8598</v>
      </c>
      <c r="B1781" t="s">
        <v>8597</v>
      </c>
      <c r="C1781" t="s">
        <v>8596</v>
      </c>
      <c r="D1781" t="s">
        <v>8595</v>
      </c>
      <c r="E1781" s="31">
        <v>45255</v>
      </c>
      <c r="F1781" s="31">
        <v>45285</v>
      </c>
      <c r="G1781" t="s">
        <v>8594</v>
      </c>
    </row>
    <row r="1782" spans="1:7" x14ac:dyDescent="0.25">
      <c r="A1782" s="154" t="s">
        <v>8593</v>
      </c>
      <c r="B1782" t="s">
        <v>966</v>
      </c>
      <c r="C1782" t="s">
        <v>965</v>
      </c>
      <c r="D1782" t="s">
        <v>8592</v>
      </c>
      <c r="E1782" s="31">
        <v>45253</v>
      </c>
      <c r="F1782" s="31">
        <v>45297</v>
      </c>
      <c r="G1782" t="s">
        <v>8591</v>
      </c>
    </row>
    <row r="1783" spans="1:7" x14ac:dyDescent="0.25">
      <c r="A1783" s="154" t="s">
        <v>8590</v>
      </c>
      <c r="B1783" t="s">
        <v>684</v>
      </c>
      <c r="C1783" t="s">
        <v>685</v>
      </c>
      <c r="D1783" t="s">
        <v>8589</v>
      </c>
      <c r="E1783" s="31">
        <v>45252</v>
      </c>
      <c r="F1783" s="31">
        <v>45321</v>
      </c>
      <c r="G1783" t="s">
        <v>3256</v>
      </c>
    </row>
    <row r="1784" spans="1:7" x14ac:dyDescent="0.25">
      <c r="A1784" s="154" t="s">
        <v>8588</v>
      </c>
      <c r="B1784" t="s">
        <v>966</v>
      </c>
      <c r="C1784" t="s">
        <v>965</v>
      </c>
      <c r="D1784" t="s">
        <v>8587</v>
      </c>
      <c r="E1784" s="31">
        <v>45253</v>
      </c>
      <c r="F1784" s="31">
        <v>45285</v>
      </c>
      <c r="G1784" t="s">
        <v>8586</v>
      </c>
    </row>
    <row r="1785" spans="1:7" x14ac:dyDescent="0.25">
      <c r="A1785" s="154" t="s">
        <v>8585</v>
      </c>
      <c r="B1785" t="s">
        <v>966</v>
      </c>
      <c r="C1785" t="s">
        <v>965</v>
      </c>
      <c r="D1785" t="s">
        <v>8584</v>
      </c>
      <c r="E1785" s="31">
        <v>45253</v>
      </c>
      <c r="F1785" s="31">
        <v>45302</v>
      </c>
      <c r="G1785" t="s">
        <v>8583</v>
      </c>
    </row>
    <row r="1786" spans="1:7" x14ac:dyDescent="0.25">
      <c r="A1786" s="154" t="s">
        <v>8582</v>
      </c>
      <c r="B1786" t="s">
        <v>611</v>
      </c>
      <c r="C1786" t="s">
        <v>610</v>
      </c>
      <c r="D1786" t="s">
        <v>8581</v>
      </c>
      <c r="E1786" s="31">
        <v>45259</v>
      </c>
      <c r="F1786" s="31">
        <v>45306</v>
      </c>
      <c r="G1786" t="s">
        <v>8580</v>
      </c>
    </row>
    <row r="1787" spans="1:7" x14ac:dyDescent="0.25">
      <c r="A1787" s="154" t="s">
        <v>8579</v>
      </c>
      <c r="B1787" t="s">
        <v>966</v>
      </c>
      <c r="C1787" t="s">
        <v>965</v>
      </c>
      <c r="D1787" t="s">
        <v>8578</v>
      </c>
      <c r="E1787" s="31">
        <v>45253</v>
      </c>
      <c r="F1787" s="31">
        <v>45312</v>
      </c>
      <c r="G1787" t="s">
        <v>8577</v>
      </c>
    </row>
    <row r="1788" spans="1:7" x14ac:dyDescent="0.25">
      <c r="D1788" t="s">
        <v>8296</v>
      </c>
    </row>
    <row r="1789" spans="1:7" x14ac:dyDescent="0.25">
      <c r="C1789" t="s">
        <v>8302</v>
      </c>
      <c r="D1789" t="s">
        <v>8576</v>
      </c>
    </row>
    <row r="1790" spans="1:7" x14ac:dyDescent="0.25">
      <c r="A1790" s="154" t="s">
        <v>8300</v>
      </c>
      <c r="B1790" t="s">
        <v>8299</v>
      </c>
      <c r="C1790">
        <v>79</v>
      </c>
    </row>
    <row r="1791" spans="1:7" x14ac:dyDescent="0.25">
      <c r="A1791" s="154" t="s">
        <v>8298</v>
      </c>
      <c r="B1791" t="s">
        <v>8297</v>
      </c>
      <c r="C1791">
        <v>79</v>
      </c>
    </row>
    <row r="1793" spans="1:7" x14ac:dyDescent="0.25">
      <c r="A1793" s="154" t="s">
        <v>8290</v>
      </c>
      <c r="B1793" t="s">
        <v>8289</v>
      </c>
      <c r="D1793" t="s">
        <v>8288</v>
      </c>
      <c r="E1793" t="s">
        <v>8287</v>
      </c>
      <c r="F1793" t="s">
        <v>8286</v>
      </c>
      <c r="G1793" t="s">
        <v>8285</v>
      </c>
    </row>
    <row r="1794" spans="1:7" x14ac:dyDescent="0.25">
      <c r="A1794" s="154" t="s">
        <v>8284</v>
      </c>
      <c r="B1794">
        <v>33</v>
      </c>
      <c r="D1794" t="s">
        <v>58</v>
      </c>
      <c r="E1794" t="s">
        <v>8283</v>
      </c>
      <c r="G1794" t="s">
        <v>8371</v>
      </c>
    </row>
    <row r="1795" spans="1:7" x14ac:dyDescent="0.25">
      <c r="A1795" s="154" t="s">
        <v>8276</v>
      </c>
      <c r="B1795" t="s">
        <v>3111</v>
      </c>
      <c r="C1795" t="s">
        <v>8575</v>
      </c>
      <c r="D1795" t="s">
        <v>8574</v>
      </c>
    </row>
    <row r="1798" spans="1:7" x14ac:dyDescent="0.25">
      <c r="A1798" s="154" t="s">
        <v>2940</v>
      </c>
      <c r="B1798" t="s">
        <v>94</v>
      </c>
      <c r="C1798" t="s">
        <v>95</v>
      </c>
      <c r="D1798" t="s">
        <v>597</v>
      </c>
      <c r="E1798" t="s">
        <v>6</v>
      </c>
      <c r="F1798" t="s">
        <v>2939</v>
      </c>
      <c r="G1798" t="s">
        <v>2938</v>
      </c>
    </row>
    <row r="1799" spans="1:7" x14ac:dyDescent="0.25">
      <c r="A1799" s="154" t="s">
        <v>8368</v>
      </c>
      <c r="B1799" t="s">
        <v>8368</v>
      </c>
      <c r="C1799" t="s">
        <v>8370</v>
      </c>
      <c r="D1799" t="s">
        <v>8369</v>
      </c>
      <c r="E1799" t="s">
        <v>8368</v>
      </c>
      <c r="F1799" t="s">
        <v>8367</v>
      </c>
      <c r="G1799" t="s">
        <v>8366</v>
      </c>
    </row>
    <row r="1800" spans="1:7" x14ac:dyDescent="0.25">
      <c r="A1800" s="154" t="s">
        <v>2911</v>
      </c>
      <c r="B1800" t="s">
        <v>958</v>
      </c>
      <c r="C1800" t="s">
        <v>957</v>
      </c>
      <c r="D1800" t="s">
        <v>8573</v>
      </c>
      <c r="E1800" s="31">
        <v>45198</v>
      </c>
      <c r="F1800" s="31">
        <v>45264</v>
      </c>
      <c r="G1800" t="s">
        <v>2910</v>
      </c>
    </row>
    <row r="1801" spans="1:7" x14ac:dyDescent="0.25">
      <c r="A1801" s="154" t="s">
        <v>8572</v>
      </c>
      <c r="B1801" t="s">
        <v>396</v>
      </c>
      <c r="C1801" t="s">
        <v>395</v>
      </c>
      <c r="D1801" t="s">
        <v>8490</v>
      </c>
      <c r="E1801" s="31">
        <v>45253</v>
      </c>
      <c r="F1801" s="31">
        <v>45311</v>
      </c>
      <c r="G1801" t="s">
        <v>8489</v>
      </c>
    </row>
    <row r="1802" spans="1:7" x14ac:dyDescent="0.25">
      <c r="A1802" s="154" t="s">
        <v>2962</v>
      </c>
      <c r="B1802" t="s">
        <v>121</v>
      </c>
      <c r="C1802" t="s">
        <v>122</v>
      </c>
      <c r="D1802" t="s">
        <v>8406</v>
      </c>
      <c r="E1802" s="31">
        <v>45203</v>
      </c>
      <c r="F1802" s="31">
        <v>45321</v>
      </c>
      <c r="G1802" t="s">
        <v>2961</v>
      </c>
    </row>
    <row r="1803" spans="1:7" x14ac:dyDescent="0.25">
      <c r="A1803" s="154" t="s">
        <v>8571</v>
      </c>
      <c r="B1803" t="s">
        <v>1141</v>
      </c>
      <c r="C1803" t="s">
        <v>1142</v>
      </c>
      <c r="D1803" t="s">
        <v>8570</v>
      </c>
      <c r="E1803" s="31">
        <v>45232</v>
      </c>
      <c r="F1803" s="31">
        <v>45290</v>
      </c>
      <c r="G1803" t="s">
        <v>8569</v>
      </c>
    </row>
    <row r="1804" spans="1:7" x14ac:dyDescent="0.25">
      <c r="A1804" s="154" t="s">
        <v>3046</v>
      </c>
      <c r="B1804" t="s">
        <v>175</v>
      </c>
      <c r="C1804" t="s">
        <v>176</v>
      </c>
      <c r="D1804" t="s">
        <v>8568</v>
      </c>
      <c r="E1804" s="31">
        <v>45175</v>
      </c>
      <c r="F1804" s="31">
        <v>45277</v>
      </c>
      <c r="G1804" t="s">
        <v>3045</v>
      </c>
    </row>
    <row r="1805" spans="1:7" x14ac:dyDescent="0.25">
      <c r="A1805" s="154" t="s">
        <v>8567</v>
      </c>
      <c r="B1805" t="s">
        <v>8566</v>
      </c>
      <c r="C1805" t="s">
        <v>8565</v>
      </c>
      <c r="D1805" t="s">
        <v>8564</v>
      </c>
      <c r="E1805" s="31">
        <v>45260</v>
      </c>
      <c r="F1805" s="31">
        <v>45290</v>
      </c>
      <c r="G1805" t="s">
        <v>8563</v>
      </c>
    </row>
    <row r="1806" spans="1:7" x14ac:dyDescent="0.25">
      <c r="A1806" s="154" t="s">
        <v>8562</v>
      </c>
      <c r="B1806" t="s">
        <v>8561</v>
      </c>
      <c r="C1806" t="s">
        <v>8560</v>
      </c>
      <c r="D1806" t="s">
        <v>8559</v>
      </c>
      <c r="E1806" s="31">
        <v>45232</v>
      </c>
      <c r="F1806" s="31">
        <v>45340</v>
      </c>
      <c r="G1806" t="s">
        <v>8558</v>
      </c>
    </row>
    <row r="1807" spans="1:7" x14ac:dyDescent="0.25">
      <c r="A1807" s="154" t="s">
        <v>8557</v>
      </c>
      <c r="B1807" t="s">
        <v>252</v>
      </c>
      <c r="C1807" t="s">
        <v>251</v>
      </c>
      <c r="D1807" t="s">
        <v>8493</v>
      </c>
      <c r="E1807" s="31">
        <v>45260</v>
      </c>
      <c r="F1807" s="31">
        <v>45350</v>
      </c>
      <c r="G1807" t="s">
        <v>8556</v>
      </c>
    </row>
    <row r="1808" spans="1:7" x14ac:dyDescent="0.25">
      <c r="A1808" s="154" t="s">
        <v>2893</v>
      </c>
      <c r="B1808" t="s">
        <v>2892</v>
      </c>
      <c r="C1808" t="s">
        <v>2891</v>
      </c>
      <c r="D1808" t="s">
        <v>8406</v>
      </c>
      <c r="E1808" s="31">
        <v>45203</v>
      </c>
      <c r="F1808" s="31">
        <v>45296</v>
      </c>
      <c r="G1808" t="s">
        <v>2890</v>
      </c>
    </row>
    <row r="1809" spans="1:7" x14ac:dyDescent="0.25">
      <c r="A1809" s="154" t="s">
        <v>8555</v>
      </c>
      <c r="B1809" t="s">
        <v>396</v>
      </c>
      <c r="C1809" t="s">
        <v>395</v>
      </c>
      <c r="D1809" t="s">
        <v>8490</v>
      </c>
      <c r="E1809" s="31">
        <v>45253</v>
      </c>
      <c r="F1809" s="31">
        <v>45280</v>
      </c>
      <c r="G1809" t="s">
        <v>8489</v>
      </c>
    </row>
    <row r="1810" spans="1:7" x14ac:dyDescent="0.25">
      <c r="A1810" s="154" t="s">
        <v>8554</v>
      </c>
      <c r="B1810" t="s">
        <v>108</v>
      </c>
      <c r="C1810" t="s">
        <v>109</v>
      </c>
      <c r="D1810" t="s">
        <v>8553</v>
      </c>
      <c r="E1810" s="31">
        <v>45239</v>
      </c>
      <c r="F1810" s="31">
        <v>45339</v>
      </c>
      <c r="G1810" t="s">
        <v>8552</v>
      </c>
    </row>
    <row r="1811" spans="1:7" x14ac:dyDescent="0.25">
      <c r="A1811" s="154" t="s">
        <v>8551</v>
      </c>
      <c r="B1811" t="s">
        <v>396</v>
      </c>
      <c r="C1811" t="s">
        <v>395</v>
      </c>
      <c r="D1811" t="s">
        <v>8490</v>
      </c>
      <c r="E1811" s="31">
        <v>45253</v>
      </c>
      <c r="F1811" s="31">
        <v>45270</v>
      </c>
      <c r="G1811" t="s">
        <v>8489</v>
      </c>
    </row>
    <row r="1812" spans="1:7" x14ac:dyDescent="0.25">
      <c r="A1812" s="154" t="s">
        <v>8550</v>
      </c>
      <c r="B1812" t="s">
        <v>153</v>
      </c>
      <c r="C1812" t="s">
        <v>154</v>
      </c>
      <c r="D1812" t="s">
        <v>8549</v>
      </c>
      <c r="E1812" s="31">
        <v>45224</v>
      </c>
      <c r="F1812" s="31">
        <v>45321</v>
      </c>
      <c r="G1812" t="s">
        <v>8548</v>
      </c>
    </row>
    <row r="1813" spans="1:7" x14ac:dyDescent="0.25">
      <c r="A1813" s="154" t="s">
        <v>8547</v>
      </c>
      <c r="B1813" t="s">
        <v>648</v>
      </c>
      <c r="C1813" t="s">
        <v>647</v>
      </c>
      <c r="D1813" t="s">
        <v>8392</v>
      </c>
      <c r="E1813" s="31">
        <v>45253</v>
      </c>
      <c r="F1813" s="31">
        <v>45324</v>
      </c>
      <c r="G1813" t="s">
        <v>8546</v>
      </c>
    </row>
    <row r="1814" spans="1:7" x14ac:dyDescent="0.25">
      <c r="A1814" s="154" t="s">
        <v>3044</v>
      </c>
      <c r="B1814" t="s">
        <v>121</v>
      </c>
      <c r="C1814" t="s">
        <v>122</v>
      </c>
      <c r="D1814" t="s">
        <v>8545</v>
      </c>
      <c r="E1814" s="31">
        <v>45203</v>
      </c>
      <c r="F1814" s="31">
        <v>45306</v>
      </c>
      <c r="G1814" t="s">
        <v>3043</v>
      </c>
    </row>
    <row r="1815" spans="1:7" x14ac:dyDescent="0.25">
      <c r="A1815" s="154" t="s">
        <v>8544</v>
      </c>
      <c r="B1815" t="s">
        <v>396</v>
      </c>
      <c r="C1815" t="s">
        <v>395</v>
      </c>
      <c r="D1815" t="s">
        <v>8490</v>
      </c>
      <c r="E1815" s="31">
        <v>45253</v>
      </c>
      <c r="F1815" s="31">
        <v>45322</v>
      </c>
      <c r="G1815" t="s">
        <v>8543</v>
      </c>
    </row>
    <row r="1816" spans="1:7" x14ac:dyDescent="0.25">
      <c r="A1816" s="154" t="s">
        <v>3008</v>
      </c>
      <c r="B1816" t="s">
        <v>121</v>
      </c>
      <c r="C1816" t="s">
        <v>122</v>
      </c>
      <c r="D1816" t="s">
        <v>8542</v>
      </c>
      <c r="E1816" s="31">
        <v>45176</v>
      </c>
      <c r="F1816" s="31">
        <v>45301</v>
      </c>
      <c r="G1816" t="s">
        <v>3007</v>
      </c>
    </row>
    <row r="1817" spans="1:7" x14ac:dyDescent="0.25">
      <c r="A1817" s="154" t="s">
        <v>8541</v>
      </c>
      <c r="B1817" t="s">
        <v>648</v>
      </c>
      <c r="C1817" t="s">
        <v>647</v>
      </c>
      <c r="D1817" t="s">
        <v>8392</v>
      </c>
      <c r="E1817" s="31">
        <v>45253</v>
      </c>
      <c r="F1817" s="31">
        <v>45329</v>
      </c>
      <c r="G1817" t="s">
        <v>8540</v>
      </c>
    </row>
    <row r="1818" spans="1:7" x14ac:dyDescent="0.25">
      <c r="A1818" s="154" t="s">
        <v>2886</v>
      </c>
      <c r="B1818" t="s">
        <v>121</v>
      </c>
      <c r="C1818" t="s">
        <v>122</v>
      </c>
      <c r="D1818" t="s">
        <v>8400</v>
      </c>
      <c r="E1818" s="31">
        <v>45176</v>
      </c>
      <c r="F1818" s="31">
        <v>45291</v>
      </c>
      <c r="G1818" t="s">
        <v>2885</v>
      </c>
    </row>
    <row r="1819" spans="1:7" x14ac:dyDescent="0.25">
      <c r="A1819" s="154" t="s">
        <v>8539</v>
      </c>
      <c r="B1819" t="s">
        <v>958</v>
      </c>
      <c r="C1819" t="s">
        <v>957</v>
      </c>
      <c r="D1819" t="s">
        <v>8461</v>
      </c>
      <c r="E1819" s="31">
        <v>45247</v>
      </c>
      <c r="F1819" s="31">
        <v>45301</v>
      </c>
      <c r="G1819" t="s">
        <v>8538</v>
      </c>
    </row>
    <row r="1820" spans="1:7" x14ac:dyDescent="0.25">
      <c r="A1820" s="154" t="s">
        <v>2889</v>
      </c>
      <c r="B1820" t="s">
        <v>204</v>
      </c>
      <c r="C1820" t="s">
        <v>205</v>
      </c>
      <c r="D1820" t="s">
        <v>8537</v>
      </c>
      <c r="E1820" s="31">
        <v>45155</v>
      </c>
      <c r="F1820" s="31">
        <v>45317</v>
      </c>
      <c r="G1820" t="s">
        <v>2888</v>
      </c>
    </row>
    <row r="1821" spans="1:7" x14ac:dyDescent="0.25">
      <c r="A1821" s="154" t="s">
        <v>8536</v>
      </c>
      <c r="B1821" t="s">
        <v>2892</v>
      </c>
      <c r="C1821" t="s">
        <v>2891</v>
      </c>
      <c r="D1821" t="s">
        <v>8535</v>
      </c>
      <c r="E1821" s="31">
        <v>45260</v>
      </c>
      <c r="F1821" s="31">
        <v>45343</v>
      </c>
      <c r="G1821" t="s">
        <v>8534</v>
      </c>
    </row>
    <row r="1822" spans="1:7" x14ac:dyDescent="0.25">
      <c r="A1822" s="154" t="s">
        <v>8533</v>
      </c>
      <c r="B1822" t="s">
        <v>346</v>
      </c>
      <c r="C1822" t="s">
        <v>345</v>
      </c>
      <c r="D1822" t="s">
        <v>8396</v>
      </c>
      <c r="E1822" s="31">
        <v>45234</v>
      </c>
      <c r="F1822" s="31">
        <v>45289</v>
      </c>
      <c r="G1822" t="s">
        <v>2883</v>
      </c>
    </row>
    <row r="1823" spans="1:7" x14ac:dyDescent="0.25">
      <c r="A1823" s="154" t="s">
        <v>8532</v>
      </c>
      <c r="B1823" t="s">
        <v>728</v>
      </c>
      <c r="C1823" t="s">
        <v>727</v>
      </c>
      <c r="D1823" t="s">
        <v>8531</v>
      </c>
      <c r="E1823" s="31">
        <v>45260</v>
      </c>
      <c r="F1823" s="31">
        <v>45342</v>
      </c>
      <c r="G1823" t="s">
        <v>8530</v>
      </c>
    </row>
    <row r="1824" spans="1:7" x14ac:dyDescent="0.25">
      <c r="A1824" s="154" t="s">
        <v>8529</v>
      </c>
      <c r="B1824" t="s">
        <v>346</v>
      </c>
      <c r="C1824" t="s">
        <v>345</v>
      </c>
      <c r="D1824" t="s">
        <v>8528</v>
      </c>
      <c r="E1824" s="31">
        <v>45234</v>
      </c>
      <c r="F1824" s="31">
        <v>45301</v>
      </c>
      <c r="G1824" t="s">
        <v>2883</v>
      </c>
    </row>
    <row r="1825" spans="1:7" x14ac:dyDescent="0.25">
      <c r="A1825" s="154" t="s">
        <v>8527</v>
      </c>
      <c r="B1825" t="s">
        <v>823</v>
      </c>
      <c r="C1825" t="s">
        <v>822</v>
      </c>
      <c r="D1825" t="s">
        <v>8526</v>
      </c>
      <c r="E1825" s="31">
        <v>45232</v>
      </c>
      <c r="F1825" s="31">
        <v>45303</v>
      </c>
      <c r="G1825" t="s">
        <v>8525</v>
      </c>
    </row>
    <row r="1826" spans="1:7" x14ac:dyDescent="0.25">
      <c r="A1826" s="154" t="s">
        <v>3024</v>
      </c>
      <c r="B1826" t="s">
        <v>841</v>
      </c>
      <c r="C1826" t="s">
        <v>840</v>
      </c>
      <c r="D1826" t="s">
        <v>8524</v>
      </c>
      <c r="E1826" s="31">
        <v>45198</v>
      </c>
      <c r="F1826" s="31">
        <v>45296</v>
      </c>
      <c r="G1826" t="s">
        <v>3023</v>
      </c>
    </row>
    <row r="1827" spans="1:7" x14ac:dyDescent="0.25">
      <c r="A1827" s="154" t="s">
        <v>8523</v>
      </c>
      <c r="B1827" t="s">
        <v>252</v>
      </c>
      <c r="C1827" t="s">
        <v>251</v>
      </c>
      <c r="D1827" t="s">
        <v>8522</v>
      </c>
      <c r="E1827" s="31">
        <v>45260</v>
      </c>
      <c r="F1827" s="31">
        <v>45361</v>
      </c>
      <c r="G1827" t="s">
        <v>8521</v>
      </c>
    </row>
    <row r="1828" spans="1:7" x14ac:dyDescent="0.25">
      <c r="A1828" s="154" t="s">
        <v>2917</v>
      </c>
      <c r="B1828" t="s">
        <v>108</v>
      </c>
      <c r="C1828" t="s">
        <v>109</v>
      </c>
      <c r="D1828" t="s">
        <v>8520</v>
      </c>
      <c r="E1828" s="31">
        <v>45162</v>
      </c>
      <c r="F1828" s="31">
        <v>45265</v>
      </c>
      <c r="G1828" t="s">
        <v>2916</v>
      </c>
    </row>
    <row r="1829" spans="1:7" x14ac:dyDescent="0.25">
      <c r="A1829" s="154" t="s">
        <v>8519</v>
      </c>
      <c r="B1829" t="s">
        <v>728</v>
      </c>
      <c r="C1829" t="s">
        <v>727</v>
      </c>
      <c r="D1829" t="s">
        <v>8518</v>
      </c>
      <c r="E1829" s="31">
        <v>45260</v>
      </c>
      <c r="F1829" s="31">
        <v>45371</v>
      </c>
      <c r="G1829" t="s">
        <v>8517</v>
      </c>
    </row>
    <row r="1830" spans="1:7" x14ac:dyDescent="0.25">
      <c r="A1830" s="154" t="s">
        <v>3049</v>
      </c>
      <c r="B1830" t="s">
        <v>724</v>
      </c>
      <c r="C1830" t="s">
        <v>723</v>
      </c>
      <c r="D1830" t="s">
        <v>8516</v>
      </c>
      <c r="E1830" s="31">
        <v>45173</v>
      </c>
      <c r="F1830" s="31">
        <v>45263</v>
      </c>
      <c r="G1830" t="s">
        <v>2959</v>
      </c>
    </row>
    <row r="1831" spans="1:7" x14ac:dyDescent="0.25">
      <c r="A1831" s="154" t="s">
        <v>8515</v>
      </c>
      <c r="B1831" t="s">
        <v>8514</v>
      </c>
      <c r="C1831" t="s">
        <v>8513</v>
      </c>
      <c r="D1831" t="s">
        <v>8512</v>
      </c>
      <c r="E1831" s="31">
        <v>45248</v>
      </c>
      <c r="F1831" s="31">
        <v>45290</v>
      </c>
      <c r="G1831" t="s">
        <v>8511</v>
      </c>
    </row>
    <row r="1832" spans="1:7" x14ac:dyDescent="0.25">
      <c r="A1832" s="154" t="s">
        <v>3097</v>
      </c>
      <c r="B1832" t="s">
        <v>121</v>
      </c>
      <c r="C1832" t="s">
        <v>122</v>
      </c>
      <c r="D1832" t="s">
        <v>8400</v>
      </c>
      <c r="E1832" s="31">
        <v>45176</v>
      </c>
      <c r="F1832" s="31">
        <v>45270</v>
      </c>
      <c r="G1832" t="s">
        <v>3096</v>
      </c>
    </row>
    <row r="1833" spans="1:7" x14ac:dyDescent="0.25">
      <c r="A1833" s="154" t="s">
        <v>8510</v>
      </c>
      <c r="B1833" t="s">
        <v>2835</v>
      </c>
      <c r="C1833" t="s">
        <v>2834</v>
      </c>
      <c r="D1833" t="s">
        <v>8509</v>
      </c>
      <c r="E1833" s="31">
        <v>45246</v>
      </c>
      <c r="F1833" s="31">
        <v>45342</v>
      </c>
      <c r="G1833" t="s">
        <v>8444</v>
      </c>
    </row>
    <row r="1834" spans="1:7" x14ac:dyDescent="0.25">
      <c r="A1834" s="154" t="s">
        <v>8508</v>
      </c>
      <c r="B1834" t="s">
        <v>554</v>
      </c>
      <c r="C1834" t="s">
        <v>553</v>
      </c>
      <c r="D1834" t="s">
        <v>8507</v>
      </c>
      <c r="E1834" s="31">
        <v>45217</v>
      </c>
      <c r="F1834" s="31">
        <v>45321</v>
      </c>
      <c r="G1834" t="s">
        <v>8506</v>
      </c>
    </row>
    <row r="1835" spans="1:7" x14ac:dyDescent="0.25">
      <c r="A1835" s="154" t="s">
        <v>8505</v>
      </c>
      <c r="B1835" t="s">
        <v>405</v>
      </c>
      <c r="C1835" t="s">
        <v>404</v>
      </c>
      <c r="D1835" t="s">
        <v>8504</v>
      </c>
      <c r="E1835" s="31">
        <v>45246</v>
      </c>
      <c r="F1835" s="31">
        <v>45327</v>
      </c>
      <c r="G1835" t="s">
        <v>8503</v>
      </c>
    </row>
    <row r="1836" spans="1:7" x14ac:dyDescent="0.25">
      <c r="A1836" s="154" t="s">
        <v>8502</v>
      </c>
      <c r="B1836" t="s">
        <v>958</v>
      </c>
      <c r="C1836" t="s">
        <v>957</v>
      </c>
      <c r="D1836" t="s">
        <v>8501</v>
      </c>
      <c r="E1836" s="31">
        <v>45224</v>
      </c>
      <c r="F1836" s="31">
        <v>45266</v>
      </c>
      <c r="G1836" t="s">
        <v>8500</v>
      </c>
    </row>
    <row r="1837" spans="1:7" x14ac:dyDescent="0.25">
      <c r="A1837" s="154" t="s">
        <v>8499</v>
      </c>
      <c r="B1837" t="s">
        <v>396</v>
      </c>
      <c r="C1837" t="s">
        <v>395</v>
      </c>
      <c r="D1837" t="s">
        <v>8490</v>
      </c>
      <c r="E1837" s="31">
        <v>45253</v>
      </c>
      <c r="F1837" s="31">
        <v>45291</v>
      </c>
      <c r="G1837" t="s">
        <v>8489</v>
      </c>
    </row>
    <row r="1838" spans="1:7" x14ac:dyDescent="0.25">
      <c r="A1838" s="154" t="s">
        <v>2933</v>
      </c>
      <c r="B1838" t="s">
        <v>726</v>
      </c>
      <c r="C1838" t="s">
        <v>725</v>
      </c>
      <c r="D1838" t="s">
        <v>8498</v>
      </c>
      <c r="E1838" s="31">
        <v>45198</v>
      </c>
      <c r="F1838" s="31">
        <v>45290</v>
      </c>
      <c r="G1838" t="s">
        <v>2932</v>
      </c>
    </row>
    <row r="1839" spans="1:7" x14ac:dyDescent="0.25">
      <c r="A1839" s="154" t="s">
        <v>8497</v>
      </c>
      <c r="B1839" t="s">
        <v>350</v>
      </c>
      <c r="C1839" t="s">
        <v>349</v>
      </c>
      <c r="D1839" t="s">
        <v>8496</v>
      </c>
      <c r="E1839" s="31">
        <v>45246</v>
      </c>
      <c r="F1839" s="31">
        <v>45325</v>
      </c>
      <c r="G1839" t="s">
        <v>8495</v>
      </c>
    </row>
    <row r="1840" spans="1:7" x14ac:dyDescent="0.25">
      <c r="A1840" s="154" t="s">
        <v>8494</v>
      </c>
      <c r="B1840" t="s">
        <v>648</v>
      </c>
      <c r="C1840" t="s">
        <v>647</v>
      </c>
      <c r="D1840" t="s">
        <v>8493</v>
      </c>
      <c r="E1840" s="31">
        <v>45215</v>
      </c>
      <c r="F1840" s="31">
        <v>45306</v>
      </c>
      <c r="G1840" t="s">
        <v>8492</v>
      </c>
    </row>
    <row r="1841" spans="1:7" x14ac:dyDescent="0.25">
      <c r="A1841" s="154" t="s">
        <v>8491</v>
      </c>
      <c r="B1841" t="s">
        <v>396</v>
      </c>
      <c r="C1841" t="s">
        <v>395</v>
      </c>
      <c r="D1841" t="s">
        <v>8490</v>
      </c>
      <c r="E1841" s="31">
        <v>45253</v>
      </c>
      <c r="F1841" s="31">
        <v>45301</v>
      </c>
      <c r="G1841" t="s">
        <v>8489</v>
      </c>
    </row>
    <row r="1842" spans="1:7" x14ac:dyDescent="0.25">
      <c r="A1842" s="154" t="s">
        <v>8488</v>
      </c>
      <c r="B1842" t="s">
        <v>648</v>
      </c>
      <c r="C1842" t="s">
        <v>647</v>
      </c>
      <c r="D1842" t="s">
        <v>8487</v>
      </c>
      <c r="E1842" s="31">
        <v>45215</v>
      </c>
      <c r="F1842" s="31">
        <v>45297</v>
      </c>
      <c r="G1842" t="s">
        <v>8486</v>
      </c>
    </row>
    <row r="1843" spans="1:7" x14ac:dyDescent="0.25">
      <c r="A1843" s="154" t="s">
        <v>8485</v>
      </c>
      <c r="B1843" t="s">
        <v>518</v>
      </c>
      <c r="C1843" t="s">
        <v>517</v>
      </c>
      <c r="D1843" t="s">
        <v>8484</v>
      </c>
      <c r="E1843" s="31">
        <v>45246</v>
      </c>
      <c r="F1843" s="31">
        <v>45337</v>
      </c>
      <c r="G1843" t="s">
        <v>8483</v>
      </c>
    </row>
    <row r="1844" spans="1:7" x14ac:dyDescent="0.25">
      <c r="A1844" s="154" t="s">
        <v>3040</v>
      </c>
      <c r="B1844" t="s">
        <v>153</v>
      </c>
      <c r="C1844" t="s">
        <v>154</v>
      </c>
      <c r="D1844" t="s">
        <v>8482</v>
      </c>
      <c r="E1844" s="31">
        <v>45183</v>
      </c>
      <c r="F1844" s="31">
        <v>45290</v>
      </c>
      <c r="G1844" t="s">
        <v>3039</v>
      </c>
    </row>
    <row r="1845" spans="1:7" x14ac:dyDescent="0.25">
      <c r="A1845" s="154" t="s">
        <v>8481</v>
      </c>
      <c r="B1845" t="s">
        <v>2904</v>
      </c>
      <c r="C1845" t="s">
        <v>2903</v>
      </c>
      <c r="D1845" t="s">
        <v>8480</v>
      </c>
      <c r="E1845" s="31">
        <v>45246</v>
      </c>
      <c r="F1845" s="31">
        <v>45270</v>
      </c>
      <c r="G1845" t="s">
        <v>8479</v>
      </c>
    </row>
    <row r="1846" spans="1:7" x14ac:dyDescent="0.25">
      <c r="A1846" s="154" t="s">
        <v>2995</v>
      </c>
      <c r="B1846" t="s">
        <v>204</v>
      </c>
      <c r="C1846" t="s">
        <v>205</v>
      </c>
      <c r="D1846" t="s">
        <v>8469</v>
      </c>
      <c r="E1846" s="31">
        <v>45125</v>
      </c>
      <c r="F1846" s="31">
        <v>45274</v>
      </c>
      <c r="G1846" t="s">
        <v>2994</v>
      </c>
    </row>
    <row r="1847" spans="1:7" x14ac:dyDescent="0.25">
      <c r="A1847" s="154" t="s">
        <v>8478</v>
      </c>
      <c r="B1847" t="s">
        <v>923</v>
      </c>
      <c r="C1847" t="s">
        <v>922</v>
      </c>
      <c r="D1847" t="s">
        <v>8477</v>
      </c>
      <c r="E1847" s="31">
        <v>45232</v>
      </c>
      <c r="F1847" s="31">
        <v>45296</v>
      </c>
      <c r="G1847" t="s">
        <v>8476</v>
      </c>
    </row>
    <row r="1848" spans="1:7" x14ac:dyDescent="0.25">
      <c r="A1848" s="154" t="s">
        <v>2991</v>
      </c>
      <c r="B1848" t="s">
        <v>204</v>
      </c>
      <c r="C1848" t="s">
        <v>205</v>
      </c>
      <c r="D1848" t="s">
        <v>8469</v>
      </c>
      <c r="E1848" s="31">
        <v>45125</v>
      </c>
      <c r="F1848" s="31">
        <v>45291</v>
      </c>
      <c r="G1848" t="s">
        <v>2990</v>
      </c>
    </row>
    <row r="1849" spans="1:7" x14ac:dyDescent="0.25">
      <c r="A1849" s="154" t="s">
        <v>8290</v>
      </c>
      <c r="B1849" t="s">
        <v>8289</v>
      </c>
      <c r="D1849" t="s">
        <v>8288</v>
      </c>
      <c r="E1849" t="s">
        <v>8287</v>
      </c>
      <c r="F1849" t="s">
        <v>8286</v>
      </c>
      <c r="G1849" t="s">
        <v>8285</v>
      </c>
    </row>
    <row r="1850" spans="1:7" x14ac:dyDescent="0.25">
      <c r="A1850" s="154" t="s">
        <v>8284</v>
      </c>
      <c r="B1850">
        <v>34</v>
      </c>
      <c r="D1850" t="s">
        <v>58</v>
      </c>
      <c r="E1850" t="s">
        <v>8283</v>
      </c>
      <c r="G1850" t="s">
        <v>8371</v>
      </c>
    </row>
    <row r="1852" spans="1:7" x14ac:dyDescent="0.25">
      <c r="A1852" s="154" t="s">
        <v>2940</v>
      </c>
      <c r="B1852" t="s">
        <v>94</v>
      </c>
      <c r="C1852" t="s">
        <v>95</v>
      </c>
      <c r="D1852" t="s">
        <v>597</v>
      </c>
      <c r="E1852" t="s">
        <v>6</v>
      </c>
      <c r="F1852" t="s">
        <v>2939</v>
      </c>
      <c r="G1852" t="s">
        <v>2938</v>
      </c>
    </row>
    <row r="1853" spans="1:7" x14ac:dyDescent="0.25">
      <c r="A1853" s="154" t="s">
        <v>8368</v>
      </c>
      <c r="B1853" t="s">
        <v>8368</v>
      </c>
      <c r="C1853" t="s">
        <v>8370</v>
      </c>
      <c r="D1853" t="s">
        <v>8369</v>
      </c>
      <c r="E1853" t="s">
        <v>8368</v>
      </c>
      <c r="F1853" t="s">
        <v>8367</v>
      </c>
      <c r="G1853" t="s">
        <v>8366</v>
      </c>
    </row>
    <row r="1854" spans="1:7" x14ac:dyDescent="0.25">
      <c r="A1854" s="154" t="s">
        <v>8475</v>
      </c>
      <c r="B1854" t="s">
        <v>312</v>
      </c>
      <c r="C1854" t="s">
        <v>313</v>
      </c>
      <c r="D1854" t="s">
        <v>8474</v>
      </c>
      <c r="E1854" s="31">
        <v>45232</v>
      </c>
      <c r="F1854" s="31">
        <v>45290</v>
      </c>
      <c r="G1854" t="s">
        <v>8473</v>
      </c>
    </row>
    <row r="1855" spans="1:7" x14ac:dyDescent="0.25">
      <c r="A1855" s="154" t="s">
        <v>2980</v>
      </c>
      <c r="B1855" t="s">
        <v>204</v>
      </c>
      <c r="C1855" t="s">
        <v>205</v>
      </c>
      <c r="D1855" t="s">
        <v>8469</v>
      </c>
      <c r="E1855" s="31">
        <v>45125</v>
      </c>
      <c r="F1855" s="31">
        <v>45286</v>
      </c>
      <c r="G1855" t="s">
        <v>2979</v>
      </c>
    </row>
    <row r="1856" spans="1:7" x14ac:dyDescent="0.25">
      <c r="A1856" s="154" t="s">
        <v>8472</v>
      </c>
      <c r="B1856" t="s">
        <v>648</v>
      </c>
      <c r="C1856" t="s">
        <v>647</v>
      </c>
      <c r="D1856" t="s">
        <v>8471</v>
      </c>
      <c r="E1856" s="31">
        <v>45253</v>
      </c>
      <c r="F1856" s="31">
        <v>45310</v>
      </c>
      <c r="G1856" t="s">
        <v>8470</v>
      </c>
    </row>
    <row r="1857" spans="1:7" x14ac:dyDescent="0.25">
      <c r="A1857" s="154" t="s">
        <v>2977</v>
      </c>
      <c r="B1857" t="s">
        <v>204</v>
      </c>
      <c r="C1857" t="s">
        <v>205</v>
      </c>
      <c r="D1857" t="s">
        <v>8469</v>
      </c>
      <c r="E1857" s="31">
        <v>45125</v>
      </c>
      <c r="F1857" s="31">
        <v>45277</v>
      </c>
      <c r="G1857" t="s">
        <v>2976</v>
      </c>
    </row>
    <row r="1858" spans="1:7" x14ac:dyDescent="0.25">
      <c r="A1858" s="154" t="s">
        <v>8468</v>
      </c>
      <c r="B1858" t="s">
        <v>8467</v>
      </c>
      <c r="C1858" t="s">
        <v>8466</v>
      </c>
      <c r="D1858" t="s">
        <v>8465</v>
      </c>
      <c r="E1858" s="31">
        <v>45252</v>
      </c>
      <c r="F1858" s="31">
        <v>45322</v>
      </c>
      <c r="G1858" t="s">
        <v>8464</v>
      </c>
    </row>
    <row r="1859" spans="1:7" x14ac:dyDescent="0.25">
      <c r="A1859" s="154" t="s">
        <v>2915</v>
      </c>
      <c r="B1859" t="s">
        <v>175</v>
      </c>
      <c r="C1859" t="s">
        <v>176</v>
      </c>
      <c r="D1859" t="s">
        <v>8463</v>
      </c>
      <c r="E1859" s="31">
        <v>45175</v>
      </c>
      <c r="F1859" s="31">
        <v>45285</v>
      </c>
      <c r="G1859" t="s">
        <v>2914</v>
      </c>
    </row>
    <row r="1860" spans="1:7" x14ac:dyDescent="0.25">
      <c r="A1860" s="154" t="s">
        <v>8462</v>
      </c>
      <c r="B1860" t="s">
        <v>958</v>
      </c>
      <c r="C1860" t="s">
        <v>957</v>
      </c>
      <c r="D1860" t="s">
        <v>8461</v>
      </c>
      <c r="E1860" s="31">
        <v>45238</v>
      </c>
      <c r="F1860" s="31">
        <v>45301</v>
      </c>
      <c r="G1860" t="s">
        <v>8460</v>
      </c>
    </row>
    <row r="1861" spans="1:7" x14ac:dyDescent="0.25">
      <c r="A1861" s="154" t="s">
        <v>2863</v>
      </c>
      <c r="B1861" t="s">
        <v>298</v>
      </c>
      <c r="C1861" t="s">
        <v>288</v>
      </c>
      <c r="D1861" t="s">
        <v>8459</v>
      </c>
      <c r="E1861" s="31">
        <v>45203</v>
      </c>
      <c r="F1861" s="31">
        <v>45301</v>
      </c>
      <c r="G1861" t="s">
        <v>2862</v>
      </c>
    </row>
    <row r="1862" spans="1:7" x14ac:dyDescent="0.25">
      <c r="A1862" s="154" t="s">
        <v>8458</v>
      </c>
      <c r="B1862" t="s">
        <v>2892</v>
      </c>
      <c r="C1862" t="s">
        <v>2891</v>
      </c>
      <c r="D1862" t="s">
        <v>8457</v>
      </c>
      <c r="E1862" s="31">
        <v>45260</v>
      </c>
      <c r="F1862" s="31">
        <v>45350</v>
      </c>
      <c r="G1862" t="s">
        <v>8456</v>
      </c>
    </row>
    <row r="1863" spans="1:7" x14ac:dyDescent="0.25">
      <c r="A1863" s="154" t="s">
        <v>2989</v>
      </c>
      <c r="B1863" t="s">
        <v>648</v>
      </c>
      <c r="C1863" t="s">
        <v>647</v>
      </c>
      <c r="D1863" t="s">
        <v>8455</v>
      </c>
      <c r="E1863" s="31">
        <v>45190</v>
      </c>
      <c r="F1863" s="31">
        <v>45264</v>
      </c>
      <c r="G1863" t="s">
        <v>2988</v>
      </c>
    </row>
    <row r="1864" spans="1:7" x14ac:dyDescent="0.25">
      <c r="A1864" s="154" t="s">
        <v>8454</v>
      </c>
      <c r="B1864" t="s">
        <v>8453</v>
      </c>
      <c r="C1864" t="s">
        <v>8452</v>
      </c>
      <c r="D1864" t="s">
        <v>8451</v>
      </c>
      <c r="E1864" s="31">
        <v>45248</v>
      </c>
      <c r="F1864" s="31">
        <v>45291</v>
      </c>
      <c r="G1864" t="s">
        <v>8450</v>
      </c>
    </row>
    <row r="1865" spans="1:7" x14ac:dyDescent="0.25">
      <c r="A1865" s="154" t="s">
        <v>8449</v>
      </c>
      <c r="B1865" t="s">
        <v>518</v>
      </c>
      <c r="C1865" t="s">
        <v>517</v>
      </c>
      <c r="D1865" t="s">
        <v>8448</v>
      </c>
      <c r="E1865" s="31">
        <v>45218</v>
      </c>
      <c r="F1865" s="31">
        <v>45321</v>
      </c>
      <c r="G1865" t="s">
        <v>8447</v>
      </c>
    </row>
    <row r="1866" spans="1:7" x14ac:dyDescent="0.25">
      <c r="A1866" s="154" t="s">
        <v>8446</v>
      </c>
      <c r="B1866" t="s">
        <v>2835</v>
      </c>
      <c r="C1866" t="s">
        <v>2834</v>
      </c>
      <c r="D1866" t="s">
        <v>8445</v>
      </c>
      <c r="E1866" s="31">
        <v>45246</v>
      </c>
      <c r="F1866" s="31">
        <v>45350</v>
      </c>
      <c r="G1866" t="s">
        <v>8444</v>
      </c>
    </row>
    <row r="1867" spans="1:7" x14ac:dyDescent="0.25">
      <c r="A1867" s="154" t="s">
        <v>8443</v>
      </c>
      <c r="B1867" t="s">
        <v>518</v>
      </c>
      <c r="C1867" t="s">
        <v>517</v>
      </c>
      <c r="D1867" t="s">
        <v>8442</v>
      </c>
      <c r="E1867" s="31">
        <v>45218</v>
      </c>
      <c r="F1867" s="31">
        <v>45290</v>
      </c>
      <c r="G1867" t="s">
        <v>8441</v>
      </c>
    </row>
    <row r="1868" spans="1:7" x14ac:dyDescent="0.25">
      <c r="A1868" s="154" t="s">
        <v>8440</v>
      </c>
      <c r="B1868" t="s">
        <v>554</v>
      </c>
      <c r="C1868" t="s">
        <v>553</v>
      </c>
      <c r="D1868" t="s">
        <v>8439</v>
      </c>
      <c r="E1868" s="31">
        <v>45246</v>
      </c>
      <c r="F1868" s="31">
        <v>45350</v>
      </c>
      <c r="G1868" t="s">
        <v>8438</v>
      </c>
    </row>
    <row r="1869" spans="1:7" x14ac:dyDescent="0.25">
      <c r="A1869" s="154" t="s">
        <v>2882</v>
      </c>
      <c r="B1869" t="s">
        <v>728</v>
      </c>
      <c r="C1869" t="s">
        <v>727</v>
      </c>
      <c r="D1869" t="s">
        <v>8437</v>
      </c>
      <c r="E1869" s="31">
        <v>45187</v>
      </c>
      <c r="F1869" s="31">
        <v>45296</v>
      </c>
      <c r="G1869" t="s">
        <v>2881</v>
      </c>
    </row>
    <row r="1870" spans="1:7" x14ac:dyDescent="0.25">
      <c r="A1870" s="154" t="s">
        <v>8436</v>
      </c>
      <c r="B1870" t="s">
        <v>750</v>
      </c>
      <c r="C1870" t="s">
        <v>751</v>
      </c>
      <c r="D1870" t="s">
        <v>8435</v>
      </c>
      <c r="E1870" s="31">
        <v>45257</v>
      </c>
      <c r="F1870" s="31">
        <v>45291</v>
      </c>
      <c r="G1870" t="s">
        <v>8434</v>
      </c>
    </row>
    <row r="1871" spans="1:7" x14ac:dyDescent="0.25">
      <c r="A1871" s="154" t="s">
        <v>2913</v>
      </c>
      <c r="B1871" t="s">
        <v>155</v>
      </c>
      <c r="C1871" t="s">
        <v>156</v>
      </c>
      <c r="D1871" t="s">
        <v>8433</v>
      </c>
      <c r="E1871" s="31">
        <v>45203</v>
      </c>
      <c r="F1871" s="31">
        <v>45294</v>
      </c>
      <c r="G1871" t="s">
        <v>2912</v>
      </c>
    </row>
    <row r="1872" spans="1:7" x14ac:dyDescent="0.25">
      <c r="A1872" s="154" t="s">
        <v>8432</v>
      </c>
      <c r="B1872" t="s">
        <v>2844</v>
      </c>
      <c r="C1872" t="s">
        <v>2843</v>
      </c>
      <c r="D1872" t="s">
        <v>8431</v>
      </c>
      <c r="E1872" s="31">
        <v>45257</v>
      </c>
      <c r="F1872" s="31">
        <v>45290</v>
      </c>
      <c r="G1872" t="s">
        <v>8430</v>
      </c>
    </row>
    <row r="1873" spans="1:7" x14ac:dyDescent="0.25">
      <c r="A1873" s="154" t="s">
        <v>2847</v>
      </c>
      <c r="B1873" t="s">
        <v>554</v>
      </c>
      <c r="C1873" t="s">
        <v>553</v>
      </c>
      <c r="D1873" t="s">
        <v>8429</v>
      </c>
      <c r="E1873" s="31">
        <v>45183</v>
      </c>
      <c r="F1873" s="31">
        <v>45290</v>
      </c>
      <c r="G1873" t="s">
        <v>2846</v>
      </c>
    </row>
    <row r="1874" spans="1:7" x14ac:dyDescent="0.25">
      <c r="A1874" s="154" t="s">
        <v>8428</v>
      </c>
      <c r="B1874" t="s">
        <v>286</v>
      </c>
      <c r="C1874" t="s">
        <v>285</v>
      </c>
      <c r="D1874" t="s">
        <v>8427</v>
      </c>
      <c r="E1874" s="31">
        <v>45238</v>
      </c>
      <c r="F1874" s="31">
        <v>45321</v>
      </c>
      <c r="G1874" t="s">
        <v>8426</v>
      </c>
    </row>
    <row r="1875" spans="1:7" x14ac:dyDescent="0.25">
      <c r="A1875" s="154" t="s">
        <v>2849</v>
      </c>
      <c r="B1875" t="s">
        <v>2835</v>
      </c>
      <c r="C1875" t="s">
        <v>2834</v>
      </c>
      <c r="D1875" t="s">
        <v>8425</v>
      </c>
      <c r="E1875" s="31">
        <v>45187</v>
      </c>
      <c r="F1875" s="31">
        <v>45275</v>
      </c>
      <c r="G1875" t="s">
        <v>2848</v>
      </c>
    </row>
    <row r="1876" spans="1:7" x14ac:dyDescent="0.25">
      <c r="A1876" s="154" t="s">
        <v>8424</v>
      </c>
      <c r="B1876" t="s">
        <v>204</v>
      </c>
      <c r="C1876" t="s">
        <v>205</v>
      </c>
      <c r="D1876" t="s">
        <v>8423</v>
      </c>
      <c r="E1876" s="31">
        <v>45248</v>
      </c>
      <c r="F1876" s="31">
        <v>45248</v>
      </c>
      <c r="G1876" t="s">
        <v>8422</v>
      </c>
    </row>
    <row r="1877" spans="1:7" x14ac:dyDescent="0.25">
      <c r="A1877" s="154" t="s">
        <v>2857</v>
      </c>
      <c r="B1877" t="s">
        <v>728</v>
      </c>
      <c r="C1877" t="s">
        <v>727</v>
      </c>
      <c r="D1877" t="s">
        <v>8421</v>
      </c>
      <c r="E1877" s="31">
        <v>45187</v>
      </c>
      <c r="F1877" s="31">
        <v>45275</v>
      </c>
      <c r="G1877" t="s">
        <v>2856</v>
      </c>
    </row>
    <row r="1878" spans="1:7" x14ac:dyDescent="0.25">
      <c r="A1878" s="154" t="s">
        <v>8420</v>
      </c>
      <c r="B1878" t="s">
        <v>298</v>
      </c>
      <c r="C1878" t="s">
        <v>288</v>
      </c>
      <c r="D1878" t="s">
        <v>8419</v>
      </c>
      <c r="E1878" s="31">
        <v>45239</v>
      </c>
      <c r="F1878" s="31">
        <v>45332</v>
      </c>
      <c r="G1878" t="s">
        <v>2862</v>
      </c>
    </row>
    <row r="1879" spans="1:7" x14ac:dyDescent="0.25">
      <c r="A1879" s="154" t="s">
        <v>2895</v>
      </c>
      <c r="B1879" t="s">
        <v>728</v>
      </c>
      <c r="C1879" t="s">
        <v>727</v>
      </c>
      <c r="D1879" t="s">
        <v>8418</v>
      </c>
      <c r="E1879" s="31">
        <v>45187</v>
      </c>
      <c r="F1879" s="31">
        <v>45311</v>
      </c>
      <c r="G1879" t="s">
        <v>2894</v>
      </c>
    </row>
    <row r="1880" spans="1:7" x14ac:dyDescent="0.25">
      <c r="A1880" s="154" t="s">
        <v>8417</v>
      </c>
      <c r="B1880" t="s">
        <v>108</v>
      </c>
      <c r="C1880" t="s">
        <v>109</v>
      </c>
      <c r="D1880" t="s">
        <v>8416</v>
      </c>
      <c r="E1880" s="31">
        <v>45247</v>
      </c>
      <c r="F1880" s="31">
        <v>45327</v>
      </c>
      <c r="G1880" t="s">
        <v>8415</v>
      </c>
    </row>
    <row r="1881" spans="1:7" x14ac:dyDescent="0.25">
      <c r="A1881" s="154" t="s">
        <v>8414</v>
      </c>
      <c r="B1881" t="s">
        <v>958</v>
      </c>
      <c r="C1881" t="s">
        <v>957</v>
      </c>
      <c r="D1881" t="s">
        <v>8413</v>
      </c>
      <c r="E1881" s="31">
        <v>45238</v>
      </c>
      <c r="F1881" s="31">
        <v>45322</v>
      </c>
      <c r="G1881" t="s">
        <v>8412</v>
      </c>
    </row>
    <row r="1882" spans="1:7" x14ac:dyDescent="0.25">
      <c r="A1882" s="154" t="s">
        <v>8411</v>
      </c>
      <c r="B1882" t="s">
        <v>153</v>
      </c>
      <c r="C1882" t="s">
        <v>154</v>
      </c>
      <c r="D1882" t="s">
        <v>8410</v>
      </c>
      <c r="E1882" s="31">
        <v>45257</v>
      </c>
      <c r="F1882" s="31">
        <v>45350</v>
      </c>
      <c r="G1882" t="s">
        <v>8409</v>
      </c>
    </row>
    <row r="1883" spans="1:7" x14ac:dyDescent="0.25">
      <c r="A1883" s="154" t="s">
        <v>2872</v>
      </c>
      <c r="B1883" t="s">
        <v>298</v>
      </c>
      <c r="C1883" t="s">
        <v>288</v>
      </c>
      <c r="D1883" t="s">
        <v>8408</v>
      </c>
      <c r="E1883" s="31">
        <v>45176</v>
      </c>
      <c r="F1883" s="31">
        <v>45280</v>
      </c>
      <c r="G1883" t="s">
        <v>2862</v>
      </c>
    </row>
    <row r="1884" spans="1:7" x14ac:dyDescent="0.25">
      <c r="A1884" s="154" t="s">
        <v>8407</v>
      </c>
      <c r="B1884" t="s">
        <v>648</v>
      </c>
      <c r="C1884" t="s">
        <v>647</v>
      </c>
      <c r="D1884" t="s">
        <v>8406</v>
      </c>
      <c r="E1884" s="31">
        <v>45253</v>
      </c>
      <c r="F1884" s="31">
        <v>45322</v>
      </c>
      <c r="G1884" t="s">
        <v>8405</v>
      </c>
    </row>
    <row r="1885" spans="1:7" x14ac:dyDescent="0.25">
      <c r="A1885" s="154" t="s">
        <v>8404</v>
      </c>
      <c r="B1885" t="s">
        <v>554</v>
      </c>
      <c r="C1885" t="s">
        <v>553</v>
      </c>
      <c r="D1885" t="s">
        <v>8324</v>
      </c>
      <c r="E1885" s="31">
        <v>45217</v>
      </c>
      <c r="F1885" s="31">
        <v>45306</v>
      </c>
      <c r="G1885" t="s">
        <v>8403</v>
      </c>
    </row>
    <row r="1886" spans="1:7" x14ac:dyDescent="0.25">
      <c r="A1886" s="154" t="s">
        <v>8402</v>
      </c>
      <c r="B1886" t="s">
        <v>648</v>
      </c>
      <c r="C1886" t="s">
        <v>647</v>
      </c>
      <c r="D1886" t="s">
        <v>8394</v>
      </c>
      <c r="E1886" s="31">
        <v>45253</v>
      </c>
      <c r="F1886" s="31">
        <v>45317</v>
      </c>
      <c r="G1886" t="s">
        <v>8401</v>
      </c>
    </row>
    <row r="1887" spans="1:7" x14ac:dyDescent="0.25">
      <c r="A1887" s="154" t="s">
        <v>2973</v>
      </c>
      <c r="B1887" t="s">
        <v>841</v>
      </c>
      <c r="C1887" t="s">
        <v>840</v>
      </c>
      <c r="D1887" t="s">
        <v>8324</v>
      </c>
      <c r="E1887" s="31">
        <v>45198</v>
      </c>
      <c r="F1887" s="31">
        <v>45281</v>
      </c>
      <c r="G1887" t="s">
        <v>2972</v>
      </c>
    </row>
    <row r="1888" spans="1:7" x14ac:dyDescent="0.25">
      <c r="A1888" s="154" t="s">
        <v>2997</v>
      </c>
      <c r="B1888" t="s">
        <v>121</v>
      </c>
      <c r="C1888" t="s">
        <v>122</v>
      </c>
      <c r="D1888" t="s">
        <v>8400</v>
      </c>
      <c r="E1888" s="31">
        <v>45176</v>
      </c>
      <c r="F1888" s="31">
        <v>45280</v>
      </c>
      <c r="G1888" t="s">
        <v>2996</v>
      </c>
    </row>
    <row r="1889" spans="1:7" x14ac:dyDescent="0.25">
      <c r="A1889" s="154" t="s">
        <v>2867</v>
      </c>
      <c r="B1889" t="s">
        <v>1120</v>
      </c>
      <c r="C1889" t="s">
        <v>1121</v>
      </c>
      <c r="D1889" t="s">
        <v>8399</v>
      </c>
      <c r="E1889" s="31">
        <v>45203</v>
      </c>
      <c r="F1889" s="31">
        <v>45290</v>
      </c>
      <c r="G1889" t="s">
        <v>2866</v>
      </c>
    </row>
    <row r="1890" spans="1:7" x14ac:dyDescent="0.25">
      <c r="A1890" s="154" t="s">
        <v>2859</v>
      </c>
      <c r="B1890" t="s">
        <v>405</v>
      </c>
      <c r="C1890" t="s">
        <v>404</v>
      </c>
      <c r="D1890" t="s">
        <v>8398</v>
      </c>
      <c r="E1890" s="31">
        <v>45183</v>
      </c>
      <c r="F1890" s="31">
        <v>45266</v>
      </c>
      <c r="G1890" t="s">
        <v>2858</v>
      </c>
    </row>
    <row r="1891" spans="1:7" x14ac:dyDescent="0.25">
      <c r="A1891" s="154" t="s">
        <v>3016</v>
      </c>
      <c r="B1891" t="s">
        <v>252</v>
      </c>
      <c r="C1891" t="s">
        <v>251</v>
      </c>
      <c r="D1891" t="s">
        <v>8332</v>
      </c>
      <c r="E1891" s="31">
        <v>45187</v>
      </c>
      <c r="F1891" s="31">
        <v>45275</v>
      </c>
      <c r="G1891" t="s">
        <v>3015</v>
      </c>
    </row>
    <row r="1892" spans="1:7" x14ac:dyDescent="0.25">
      <c r="A1892" s="154" t="s">
        <v>8397</v>
      </c>
      <c r="B1892" t="s">
        <v>346</v>
      </c>
      <c r="C1892" t="s">
        <v>345</v>
      </c>
      <c r="D1892" t="s">
        <v>8396</v>
      </c>
      <c r="E1892" s="31">
        <v>45234</v>
      </c>
      <c r="F1892" s="31">
        <v>45279</v>
      </c>
      <c r="G1892" t="s">
        <v>8395</v>
      </c>
    </row>
    <row r="1893" spans="1:7" x14ac:dyDescent="0.25">
      <c r="A1893" s="154" t="s">
        <v>3017</v>
      </c>
      <c r="B1893" t="s">
        <v>346</v>
      </c>
      <c r="C1893" t="s">
        <v>345</v>
      </c>
      <c r="D1893" t="s">
        <v>8394</v>
      </c>
      <c r="E1893" s="31">
        <v>45197</v>
      </c>
      <c r="F1893" s="31">
        <v>45270</v>
      </c>
      <c r="G1893" t="s">
        <v>2883</v>
      </c>
    </row>
    <row r="1894" spans="1:7" x14ac:dyDescent="0.25">
      <c r="A1894" s="154" t="s">
        <v>8393</v>
      </c>
      <c r="B1894" t="s">
        <v>121</v>
      </c>
      <c r="C1894" t="s">
        <v>122</v>
      </c>
      <c r="D1894" t="s">
        <v>8392</v>
      </c>
      <c r="E1894" s="31">
        <v>45238</v>
      </c>
      <c r="F1894" s="31">
        <v>45332</v>
      </c>
      <c r="G1894" t="s">
        <v>8391</v>
      </c>
    </row>
    <row r="1895" spans="1:7" x14ac:dyDescent="0.25">
      <c r="A1895" s="154" t="s">
        <v>8390</v>
      </c>
      <c r="B1895" t="s">
        <v>634</v>
      </c>
      <c r="C1895" t="s">
        <v>633</v>
      </c>
      <c r="D1895" t="s">
        <v>8389</v>
      </c>
      <c r="E1895" s="31">
        <v>45224</v>
      </c>
      <c r="F1895" s="31">
        <v>45319</v>
      </c>
      <c r="G1895" t="s">
        <v>8388</v>
      </c>
    </row>
    <row r="1896" spans="1:7" x14ac:dyDescent="0.25">
      <c r="A1896" s="154" t="s">
        <v>3087</v>
      </c>
      <c r="B1896" t="s">
        <v>841</v>
      </c>
      <c r="C1896" t="s">
        <v>840</v>
      </c>
      <c r="D1896" t="s">
        <v>8324</v>
      </c>
      <c r="E1896" s="31">
        <v>45198</v>
      </c>
      <c r="F1896" s="31">
        <v>45267</v>
      </c>
      <c r="G1896" t="s">
        <v>3086</v>
      </c>
    </row>
    <row r="1897" spans="1:7" x14ac:dyDescent="0.25">
      <c r="A1897" s="154" t="s">
        <v>8387</v>
      </c>
      <c r="B1897" t="s">
        <v>108</v>
      </c>
      <c r="C1897" t="s">
        <v>109</v>
      </c>
      <c r="D1897" t="s">
        <v>8337</v>
      </c>
      <c r="E1897" s="31">
        <v>45224</v>
      </c>
      <c r="F1897" s="31">
        <v>45291</v>
      </c>
      <c r="G1897" t="s">
        <v>8386</v>
      </c>
    </row>
    <row r="1898" spans="1:7" x14ac:dyDescent="0.25">
      <c r="A1898" s="154" t="s">
        <v>3004</v>
      </c>
      <c r="B1898" t="s">
        <v>2892</v>
      </c>
      <c r="C1898" t="s">
        <v>2891</v>
      </c>
      <c r="D1898" t="s">
        <v>8385</v>
      </c>
      <c r="E1898" s="31">
        <v>45203</v>
      </c>
      <c r="F1898" s="31">
        <v>45306</v>
      </c>
      <c r="G1898" t="s">
        <v>3003</v>
      </c>
    </row>
    <row r="1899" spans="1:7" x14ac:dyDescent="0.25">
      <c r="A1899" s="154" t="s">
        <v>8384</v>
      </c>
      <c r="B1899" t="s">
        <v>2835</v>
      </c>
      <c r="C1899" t="s">
        <v>2834</v>
      </c>
      <c r="D1899" t="s">
        <v>8383</v>
      </c>
      <c r="E1899" s="31">
        <v>45210</v>
      </c>
      <c r="F1899" s="31">
        <v>45291</v>
      </c>
      <c r="G1899" t="s">
        <v>2848</v>
      </c>
    </row>
    <row r="1900" spans="1:7" x14ac:dyDescent="0.25">
      <c r="A1900" s="154" t="s">
        <v>8382</v>
      </c>
      <c r="B1900" t="s">
        <v>155</v>
      </c>
      <c r="C1900" t="s">
        <v>156</v>
      </c>
      <c r="D1900" t="s">
        <v>8381</v>
      </c>
      <c r="E1900" s="31">
        <v>45232</v>
      </c>
      <c r="F1900" s="31">
        <v>45325</v>
      </c>
      <c r="G1900" t="s">
        <v>8380</v>
      </c>
    </row>
    <row r="1901" spans="1:7" x14ac:dyDescent="0.25">
      <c r="A1901" s="154" t="s">
        <v>8379</v>
      </c>
      <c r="B1901" t="s">
        <v>405</v>
      </c>
      <c r="C1901" t="s">
        <v>404</v>
      </c>
      <c r="D1901" t="s">
        <v>8378</v>
      </c>
      <c r="E1901" s="31">
        <v>45215</v>
      </c>
      <c r="F1901" s="31">
        <v>45296</v>
      </c>
      <c r="G1901" t="s">
        <v>8377</v>
      </c>
    </row>
    <row r="1902" spans="1:7" x14ac:dyDescent="0.25">
      <c r="A1902" s="154" t="s">
        <v>8376</v>
      </c>
      <c r="B1902" t="s">
        <v>121</v>
      </c>
      <c r="C1902" t="s">
        <v>122</v>
      </c>
      <c r="D1902" t="s">
        <v>8375</v>
      </c>
      <c r="E1902" s="31">
        <v>45238</v>
      </c>
      <c r="F1902" s="31">
        <v>45342</v>
      </c>
      <c r="G1902" t="s">
        <v>8374</v>
      </c>
    </row>
    <row r="1903" spans="1:7" x14ac:dyDescent="0.25">
      <c r="A1903" s="154" t="s">
        <v>3098</v>
      </c>
      <c r="B1903" t="s">
        <v>724</v>
      </c>
      <c r="C1903" t="s">
        <v>723</v>
      </c>
      <c r="D1903" t="s">
        <v>8373</v>
      </c>
      <c r="E1903" s="31">
        <v>45198</v>
      </c>
      <c r="F1903" s="31">
        <v>45290</v>
      </c>
      <c r="G1903" t="s">
        <v>2959</v>
      </c>
    </row>
    <row r="1904" spans="1:7" x14ac:dyDescent="0.25">
      <c r="A1904" s="154" t="s">
        <v>3075</v>
      </c>
      <c r="B1904" t="s">
        <v>2892</v>
      </c>
      <c r="C1904" t="s">
        <v>2891</v>
      </c>
      <c r="D1904" t="s">
        <v>8372</v>
      </c>
      <c r="E1904" s="31">
        <v>45203</v>
      </c>
      <c r="F1904" s="31">
        <v>45280</v>
      </c>
      <c r="G1904" t="s">
        <v>3074</v>
      </c>
    </row>
    <row r="1905" spans="1:7" x14ac:dyDescent="0.25">
      <c r="A1905" s="154" t="s">
        <v>8290</v>
      </c>
      <c r="B1905" t="s">
        <v>8289</v>
      </c>
      <c r="D1905" t="s">
        <v>8288</v>
      </c>
      <c r="E1905" t="s">
        <v>8287</v>
      </c>
      <c r="F1905" t="s">
        <v>8286</v>
      </c>
      <c r="G1905" t="s">
        <v>8285</v>
      </c>
    </row>
    <row r="1906" spans="1:7" x14ac:dyDescent="0.25">
      <c r="A1906" s="154" t="s">
        <v>8284</v>
      </c>
      <c r="B1906">
        <v>35</v>
      </c>
      <c r="D1906" t="s">
        <v>58</v>
      </c>
      <c r="E1906" t="s">
        <v>8283</v>
      </c>
      <c r="G1906" t="s">
        <v>8371</v>
      </c>
    </row>
    <row r="1908" spans="1:7" x14ac:dyDescent="0.25">
      <c r="A1908" s="154" t="s">
        <v>2940</v>
      </c>
      <c r="B1908" t="s">
        <v>94</v>
      </c>
      <c r="C1908" t="s">
        <v>95</v>
      </c>
      <c r="D1908" t="s">
        <v>597</v>
      </c>
      <c r="E1908" t="s">
        <v>6</v>
      </c>
      <c r="F1908" t="s">
        <v>2939</v>
      </c>
      <c r="G1908" t="s">
        <v>2938</v>
      </c>
    </row>
    <row r="1909" spans="1:7" x14ac:dyDescent="0.25">
      <c r="A1909" s="154" t="s">
        <v>8368</v>
      </c>
      <c r="B1909" t="s">
        <v>8368</v>
      </c>
      <c r="C1909" t="s">
        <v>8370</v>
      </c>
      <c r="D1909" t="s">
        <v>8369</v>
      </c>
      <c r="E1909" t="s">
        <v>8368</v>
      </c>
      <c r="F1909" t="s">
        <v>8367</v>
      </c>
      <c r="G1909" t="s">
        <v>8366</v>
      </c>
    </row>
    <row r="1910" spans="1:7" x14ac:dyDescent="0.25">
      <c r="A1910" s="154" t="s">
        <v>3071</v>
      </c>
      <c r="B1910" t="s">
        <v>2892</v>
      </c>
      <c r="C1910" t="s">
        <v>2891</v>
      </c>
      <c r="D1910" t="s">
        <v>8365</v>
      </c>
      <c r="E1910" s="31">
        <v>45203</v>
      </c>
      <c r="F1910" s="31">
        <v>45287</v>
      </c>
      <c r="G1910" t="s">
        <v>3070</v>
      </c>
    </row>
    <row r="1911" spans="1:7" x14ac:dyDescent="0.25">
      <c r="A1911" s="154" t="s">
        <v>2985</v>
      </c>
      <c r="B1911" t="s">
        <v>346</v>
      </c>
      <c r="C1911" t="s">
        <v>345</v>
      </c>
      <c r="D1911" t="s">
        <v>8364</v>
      </c>
      <c r="E1911" s="31">
        <v>45197</v>
      </c>
      <c r="F1911" s="31">
        <v>45284</v>
      </c>
      <c r="G1911" t="s">
        <v>2883</v>
      </c>
    </row>
    <row r="1912" spans="1:7" x14ac:dyDescent="0.25">
      <c r="A1912" s="154" t="s">
        <v>8363</v>
      </c>
      <c r="B1912" t="s">
        <v>1095</v>
      </c>
      <c r="C1912" t="s">
        <v>1096</v>
      </c>
      <c r="D1912" t="s">
        <v>8362</v>
      </c>
      <c r="E1912" s="31">
        <v>45234</v>
      </c>
      <c r="F1912" s="31">
        <v>45291</v>
      </c>
      <c r="G1912" t="s">
        <v>8361</v>
      </c>
    </row>
    <row r="1913" spans="1:7" x14ac:dyDescent="0.25">
      <c r="A1913" s="154" t="s">
        <v>8360</v>
      </c>
      <c r="B1913" t="s">
        <v>108</v>
      </c>
      <c r="C1913" t="s">
        <v>109</v>
      </c>
      <c r="D1913" t="s">
        <v>8337</v>
      </c>
      <c r="E1913" s="31">
        <v>45225</v>
      </c>
      <c r="F1913" s="31">
        <v>45311</v>
      </c>
      <c r="G1913" t="s">
        <v>8359</v>
      </c>
    </row>
    <row r="1914" spans="1:7" x14ac:dyDescent="0.25">
      <c r="A1914" s="154" t="s">
        <v>8358</v>
      </c>
      <c r="B1914" t="s">
        <v>108</v>
      </c>
      <c r="C1914" t="s">
        <v>109</v>
      </c>
      <c r="D1914" t="s">
        <v>8337</v>
      </c>
      <c r="E1914" s="31">
        <v>45225</v>
      </c>
      <c r="F1914" s="31">
        <v>45322</v>
      </c>
      <c r="G1914" t="s">
        <v>8357</v>
      </c>
    </row>
    <row r="1915" spans="1:7" x14ac:dyDescent="0.25">
      <c r="A1915" s="154" t="s">
        <v>8356</v>
      </c>
      <c r="B1915" t="s">
        <v>2840</v>
      </c>
      <c r="C1915" t="s">
        <v>2839</v>
      </c>
      <c r="D1915" t="s">
        <v>8355</v>
      </c>
      <c r="E1915" s="31">
        <v>45218</v>
      </c>
      <c r="F1915" s="31">
        <v>45321</v>
      </c>
      <c r="G1915" t="s">
        <v>8354</v>
      </c>
    </row>
    <row r="1916" spans="1:7" x14ac:dyDescent="0.25">
      <c r="A1916" s="154" t="s">
        <v>8353</v>
      </c>
      <c r="B1916" t="s">
        <v>2892</v>
      </c>
      <c r="C1916" t="s">
        <v>2891</v>
      </c>
      <c r="D1916" t="s">
        <v>8352</v>
      </c>
      <c r="E1916" s="31">
        <v>45225</v>
      </c>
      <c r="F1916" s="31">
        <v>45309</v>
      </c>
      <c r="G1916" t="s">
        <v>8351</v>
      </c>
    </row>
    <row r="1917" spans="1:7" x14ac:dyDescent="0.25">
      <c r="A1917" s="154" t="s">
        <v>8350</v>
      </c>
      <c r="B1917" t="s">
        <v>2892</v>
      </c>
      <c r="C1917" t="s">
        <v>2891</v>
      </c>
      <c r="D1917" t="s">
        <v>8349</v>
      </c>
      <c r="E1917" s="31">
        <v>45225</v>
      </c>
      <c r="F1917" s="31">
        <v>45320</v>
      </c>
      <c r="G1917" t="s">
        <v>8348</v>
      </c>
    </row>
    <row r="1918" spans="1:7" x14ac:dyDescent="0.25">
      <c r="A1918" s="154" t="s">
        <v>3079</v>
      </c>
      <c r="B1918" t="s">
        <v>252</v>
      </c>
      <c r="C1918" t="s">
        <v>251</v>
      </c>
      <c r="D1918" t="s">
        <v>8347</v>
      </c>
      <c r="E1918" s="31">
        <v>45203</v>
      </c>
      <c r="F1918" s="31">
        <v>45306</v>
      </c>
      <c r="G1918" t="s">
        <v>3078</v>
      </c>
    </row>
    <row r="1919" spans="1:7" x14ac:dyDescent="0.25">
      <c r="A1919" s="154" t="s">
        <v>8346</v>
      </c>
      <c r="B1919" t="s">
        <v>252</v>
      </c>
      <c r="C1919" t="s">
        <v>251</v>
      </c>
      <c r="D1919" t="s">
        <v>8345</v>
      </c>
      <c r="E1919" s="31">
        <v>45238</v>
      </c>
      <c r="F1919" s="31">
        <v>45342</v>
      </c>
      <c r="G1919" t="s">
        <v>8344</v>
      </c>
    </row>
    <row r="1920" spans="1:7" x14ac:dyDescent="0.25">
      <c r="A1920" s="154" t="s">
        <v>3102</v>
      </c>
      <c r="B1920" t="s">
        <v>175</v>
      </c>
      <c r="C1920" t="s">
        <v>176</v>
      </c>
      <c r="D1920" t="s">
        <v>8343</v>
      </c>
      <c r="E1920" s="31">
        <v>45204</v>
      </c>
      <c r="F1920" s="31">
        <v>45311</v>
      </c>
      <c r="G1920" t="s">
        <v>3101</v>
      </c>
    </row>
    <row r="1921" spans="1:7" x14ac:dyDescent="0.25">
      <c r="A1921" s="154" t="s">
        <v>3083</v>
      </c>
      <c r="B1921" t="s">
        <v>252</v>
      </c>
      <c r="C1921" t="s">
        <v>251</v>
      </c>
      <c r="D1921" t="s">
        <v>8342</v>
      </c>
      <c r="E1921" s="31">
        <v>45203</v>
      </c>
      <c r="F1921" s="31">
        <v>45291</v>
      </c>
      <c r="G1921" t="s">
        <v>3082</v>
      </c>
    </row>
    <row r="1922" spans="1:7" x14ac:dyDescent="0.25">
      <c r="A1922" s="154" t="s">
        <v>8341</v>
      </c>
      <c r="B1922" t="s">
        <v>2870</v>
      </c>
      <c r="C1922" t="s">
        <v>2869</v>
      </c>
      <c r="D1922" t="s">
        <v>8340</v>
      </c>
      <c r="E1922" s="31">
        <v>45234</v>
      </c>
      <c r="F1922" s="31">
        <v>45270</v>
      </c>
      <c r="G1922" t="s">
        <v>8339</v>
      </c>
    </row>
    <row r="1923" spans="1:7" x14ac:dyDescent="0.25">
      <c r="A1923" s="154" t="s">
        <v>8338</v>
      </c>
      <c r="B1923" t="s">
        <v>108</v>
      </c>
      <c r="C1923" t="s">
        <v>109</v>
      </c>
      <c r="D1923" t="s">
        <v>8337</v>
      </c>
      <c r="E1923" s="31">
        <v>45224</v>
      </c>
      <c r="F1923" s="31">
        <v>45280</v>
      </c>
      <c r="G1923" t="s">
        <v>8336</v>
      </c>
    </row>
    <row r="1924" spans="1:7" x14ac:dyDescent="0.25">
      <c r="A1924" s="154" t="s">
        <v>8335</v>
      </c>
      <c r="B1924" t="s">
        <v>841</v>
      </c>
      <c r="C1924" t="s">
        <v>840</v>
      </c>
      <c r="D1924" t="s">
        <v>8332</v>
      </c>
      <c r="E1924" s="31">
        <v>45225</v>
      </c>
      <c r="F1924" s="31">
        <v>45336</v>
      </c>
      <c r="G1924" t="s">
        <v>8334</v>
      </c>
    </row>
    <row r="1925" spans="1:7" x14ac:dyDescent="0.25">
      <c r="A1925" s="154" t="s">
        <v>8333</v>
      </c>
      <c r="B1925" t="s">
        <v>841</v>
      </c>
      <c r="C1925" t="s">
        <v>840</v>
      </c>
      <c r="D1925" t="s">
        <v>8332</v>
      </c>
      <c r="E1925" s="31">
        <v>45225</v>
      </c>
      <c r="F1925" s="31">
        <v>45324</v>
      </c>
      <c r="G1925" t="s">
        <v>8331</v>
      </c>
    </row>
    <row r="1926" spans="1:7" x14ac:dyDescent="0.25">
      <c r="A1926" s="154" t="s">
        <v>8330</v>
      </c>
      <c r="B1926" t="s">
        <v>841</v>
      </c>
      <c r="C1926" t="s">
        <v>840</v>
      </c>
      <c r="D1926" t="s">
        <v>8329</v>
      </c>
      <c r="E1926" s="31">
        <v>45225</v>
      </c>
      <c r="F1926" s="31">
        <v>45351</v>
      </c>
      <c r="G1926" t="s">
        <v>8328</v>
      </c>
    </row>
    <row r="1927" spans="1:7" x14ac:dyDescent="0.25">
      <c r="A1927" s="154" t="s">
        <v>8327</v>
      </c>
      <c r="B1927" t="s">
        <v>2835</v>
      </c>
      <c r="C1927" t="s">
        <v>2834</v>
      </c>
      <c r="D1927" t="s">
        <v>8326</v>
      </c>
      <c r="E1927" s="31">
        <v>45210</v>
      </c>
      <c r="F1927" s="31">
        <v>45319</v>
      </c>
      <c r="G1927" t="s">
        <v>2848</v>
      </c>
    </row>
    <row r="1928" spans="1:7" x14ac:dyDescent="0.25">
      <c r="A1928" s="154" t="s">
        <v>8325</v>
      </c>
      <c r="B1928" t="s">
        <v>2835</v>
      </c>
      <c r="C1928" t="s">
        <v>2834</v>
      </c>
      <c r="D1928" t="s">
        <v>8324</v>
      </c>
      <c r="E1928" s="31">
        <v>45210</v>
      </c>
      <c r="F1928" s="31">
        <v>45306</v>
      </c>
      <c r="G1928" t="s">
        <v>2848</v>
      </c>
    </row>
    <row r="1929" spans="1:7" x14ac:dyDescent="0.25">
      <c r="A1929" s="154" t="s">
        <v>8323</v>
      </c>
      <c r="B1929" t="s">
        <v>350</v>
      </c>
      <c r="C1929" t="s">
        <v>349</v>
      </c>
      <c r="D1929" t="s">
        <v>8322</v>
      </c>
      <c r="E1929" s="31">
        <v>45218</v>
      </c>
      <c r="F1929" s="31">
        <v>45282</v>
      </c>
      <c r="G1929" t="s">
        <v>8321</v>
      </c>
    </row>
    <row r="1930" spans="1:7" x14ac:dyDescent="0.25">
      <c r="A1930" s="154" t="s">
        <v>3034</v>
      </c>
      <c r="B1930" t="s">
        <v>2892</v>
      </c>
      <c r="C1930" t="s">
        <v>2891</v>
      </c>
      <c r="D1930" t="s">
        <v>8320</v>
      </c>
      <c r="E1930" s="31">
        <v>45203</v>
      </c>
      <c r="F1930" s="31">
        <v>45273</v>
      </c>
      <c r="G1930" t="s">
        <v>3033</v>
      </c>
    </row>
    <row r="1931" spans="1:7" x14ac:dyDescent="0.25">
      <c r="A1931" s="154" t="s">
        <v>8319</v>
      </c>
      <c r="B1931" t="s">
        <v>286</v>
      </c>
      <c r="C1931" t="s">
        <v>285</v>
      </c>
      <c r="D1931" t="s">
        <v>8318</v>
      </c>
      <c r="E1931" s="31">
        <v>45210</v>
      </c>
      <c r="F1931" s="31">
        <v>45290</v>
      </c>
      <c r="G1931" t="s">
        <v>8317</v>
      </c>
    </row>
    <row r="1932" spans="1:7" x14ac:dyDescent="0.25">
      <c r="A1932" s="154" t="s">
        <v>8316</v>
      </c>
      <c r="B1932" t="s">
        <v>8315</v>
      </c>
      <c r="C1932" t="s">
        <v>8314</v>
      </c>
      <c r="D1932" t="s">
        <v>8313</v>
      </c>
      <c r="E1932" s="31">
        <v>45238</v>
      </c>
      <c r="F1932" s="31">
        <v>45290</v>
      </c>
      <c r="G1932" t="s">
        <v>8312</v>
      </c>
    </row>
    <row r="1933" spans="1:7" x14ac:dyDescent="0.25">
      <c r="A1933" s="154" t="s">
        <v>8311</v>
      </c>
      <c r="B1933" t="s">
        <v>3052</v>
      </c>
      <c r="C1933" t="s">
        <v>3051</v>
      </c>
      <c r="D1933" t="s">
        <v>8310</v>
      </c>
      <c r="E1933" s="31">
        <v>45232</v>
      </c>
      <c r="F1933" s="31">
        <v>45280</v>
      </c>
      <c r="G1933" t="s">
        <v>8309</v>
      </c>
    </row>
    <row r="1934" spans="1:7" x14ac:dyDescent="0.25">
      <c r="A1934" s="154" t="s">
        <v>8308</v>
      </c>
      <c r="B1934" t="s">
        <v>3052</v>
      </c>
      <c r="C1934" t="s">
        <v>3051</v>
      </c>
      <c r="D1934" t="s">
        <v>8307</v>
      </c>
      <c r="E1934" s="31">
        <v>45232</v>
      </c>
      <c r="F1934" s="31">
        <v>45291</v>
      </c>
      <c r="G1934" t="s">
        <v>8306</v>
      </c>
    </row>
    <row r="1935" spans="1:7" x14ac:dyDescent="0.25">
      <c r="A1935" s="154" t="s">
        <v>8305</v>
      </c>
      <c r="B1935" t="s">
        <v>121</v>
      </c>
      <c r="C1935" t="s">
        <v>122</v>
      </c>
      <c r="D1935" t="s">
        <v>8304</v>
      </c>
      <c r="E1935" s="31">
        <v>45238</v>
      </c>
      <c r="F1935" s="31">
        <v>45350</v>
      </c>
      <c r="G1935" t="s">
        <v>8303</v>
      </c>
    </row>
    <row r="1936" spans="1:7" x14ac:dyDescent="0.25">
      <c r="D1936" t="s">
        <v>8296</v>
      </c>
    </row>
    <row r="1937" spans="1:7" x14ac:dyDescent="0.25">
      <c r="C1937" t="s">
        <v>8302</v>
      </c>
      <c r="D1937" t="s">
        <v>8301</v>
      </c>
    </row>
    <row r="1938" spans="1:7" x14ac:dyDescent="0.25">
      <c r="A1938" s="154" t="s">
        <v>8300</v>
      </c>
      <c r="B1938" t="s">
        <v>8299</v>
      </c>
      <c r="C1938">
        <v>126</v>
      </c>
    </row>
    <row r="1939" spans="1:7" x14ac:dyDescent="0.25">
      <c r="A1939" s="154" t="s">
        <v>8298</v>
      </c>
      <c r="B1939" t="s">
        <v>8297</v>
      </c>
      <c r="C1939">
        <v>126</v>
      </c>
    </row>
    <row r="1941" spans="1:7" x14ac:dyDescent="0.25">
      <c r="D1941" t="s">
        <v>8296</v>
      </c>
    </row>
    <row r="1942" spans="1:7" x14ac:dyDescent="0.25">
      <c r="C1942" t="s">
        <v>8295</v>
      </c>
      <c r="D1942" t="s">
        <v>8294</v>
      </c>
    </row>
    <row r="1946" spans="1:7" x14ac:dyDescent="0.25">
      <c r="A1946" s="154" t="s">
        <v>8293</v>
      </c>
      <c r="B1946" t="s">
        <v>8292</v>
      </c>
      <c r="C1946" t="s">
        <v>8291</v>
      </c>
    </row>
    <row r="1947" spans="1:7" x14ac:dyDescent="0.25">
      <c r="A1947" s="154" t="s">
        <v>8290</v>
      </c>
      <c r="B1947" t="s">
        <v>8289</v>
      </c>
      <c r="D1947" t="s">
        <v>8288</v>
      </c>
      <c r="E1947" t="s">
        <v>8287</v>
      </c>
      <c r="F1947" t="s">
        <v>8286</v>
      </c>
      <c r="G1947" t="s">
        <v>8285</v>
      </c>
    </row>
    <row r="1948" spans="1:7" x14ac:dyDescent="0.25">
      <c r="A1948" s="154" t="s">
        <v>8284</v>
      </c>
      <c r="B1948">
        <v>36</v>
      </c>
      <c r="D1948" t="s">
        <v>58</v>
      </c>
      <c r="E1948" t="s">
        <v>8283</v>
      </c>
      <c r="G1948" t="s">
        <v>8282</v>
      </c>
    </row>
    <row r="1953" spans="1:5" x14ac:dyDescent="0.25">
      <c r="A1953" s="154" t="s">
        <v>8281</v>
      </c>
      <c r="B1953" t="s">
        <v>8280</v>
      </c>
      <c r="C1953" t="s">
        <v>8279</v>
      </c>
      <c r="D1953" t="s">
        <v>8278</v>
      </c>
      <c r="E1953" t="s">
        <v>8277</v>
      </c>
    </row>
    <row r="1955" spans="1:5" x14ac:dyDescent="0.25">
      <c r="B1955" t="s">
        <v>8276</v>
      </c>
      <c r="D1955" t="s">
        <v>8262</v>
      </c>
    </row>
    <row r="1956" spans="1:5" x14ac:dyDescent="0.25">
      <c r="A1956" s="154" t="s">
        <v>8258</v>
      </c>
      <c r="B1956" t="s">
        <v>8275</v>
      </c>
      <c r="C1956">
        <v>0</v>
      </c>
      <c r="D1956" t="s">
        <v>8274</v>
      </c>
    </row>
    <row r="1957" spans="1:5" x14ac:dyDescent="0.25">
      <c r="A1957" s="154" t="s">
        <v>8273</v>
      </c>
      <c r="B1957" t="s">
        <v>8272</v>
      </c>
      <c r="D1957" t="s">
        <v>8262</v>
      </c>
    </row>
    <row r="1958" spans="1:5" x14ac:dyDescent="0.25">
      <c r="A1958" s="154" t="s">
        <v>8271</v>
      </c>
      <c r="B1958" t="s">
        <v>8270</v>
      </c>
      <c r="C1958" t="s">
        <v>8269</v>
      </c>
      <c r="D1958" t="s">
        <v>8268</v>
      </c>
    </row>
    <row r="1959" spans="1:5" x14ac:dyDescent="0.25">
      <c r="B1959" t="s">
        <v>8267</v>
      </c>
      <c r="D1959" t="s">
        <v>8262</v>
      </c>
    </row>
    <row r="1960" spans="1:5" x14ac:dyDescent="0.25">
      <c r="A1960" s="154" t="s">
        <v>6</v>
      </c>
      <c r="B1960" t="s">
        <v>8266</v>
      </c>
      <c r="D1960" t="s">
        <v>8262</v>
      </c>
    </row>
    <row r="1961" spans="1:5" x14ac:dyDescent="0.25">
      <c r="B1961" t="s">
        <v>8265</v>
      </c>
      <c r="D1961" t="s">
        <v>8262</v>
      </c>
    </row>
    <row r="1962" spans="1:5" x14ac:dyDescent="0.25">
      <c r="B1962" t="s">
        <v>8264</v>
      </c>
      <c r="D1962" t="s">
        <v>8262</v>
      </c>
    </row>
    <row r="1963" spans="1:5" x14ac:dyDescent="0.25">
      <c r="B1963" t="s">
        <v>8263</v>
      </c>
      <c r="D1963" t="s">
        <v>8262</v>
      </c>
    </row>
    <row r="1964" spans="1:5" x14ac:dyDescent="0.25">
      <c r="C1964" t="s">
        <v>8261</v>
      </c>
    </row>
    <row r="1965" spans="1:5" x14ac:dyDescent="0.25">
      <c r="C1965" t="s">
        <v>8260</v>
      </c>
    </row>
    <row r="1966" spans="1:5" x14ac:dyDescent="0.25">
      <c r="C1966" t="s">
        <v>8259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BE0C5-F356-40AD-A3A1-1F3E3DA35977}">
  <dimension ref="A1:M161"/>
  <sheetViews>
    <sheetView workbookViewId="0">
      <selection activeCell="O10" sqref="O10"/>
    </sheetView>
  </sheetViews>
  <sheetFormatPr baseColWidth="10" defaultRowHeight="15" x14ac:dyDescent="0.25"/>
  <sheetData>
    <row r="1" spans="1:13" x14ac:dyDescent="0.25">
      <c r="A1" s="154" t="s">
        <v>11824</v>
      </c>
      <c r="E1" t="s">
        <v>11397</v>
      </c>
      <c r="F1" t="s">
        <v>11823</v>
      </c>
      <c r="G1" t="s">
        <v>11822</v>
      </c>
      <c r="H1" t="s">
        <v>11821</v>
      </c>
      <c r="I1" t="s">
        <v>11820</v>
      </c>
      <c r="L1" t="s">
        <v>8285</v>
      </c>
    </row>
    <row r="2" spans="1:13" x14ac:dyDescent="0.25">
      <c r="A2" s="154" t="s">
        <v>11819</v>
      </c>
      <c r="E2" t="s">
        <v>11391</v>
      </c>
      <c r="F2" t="s">
        <v>11390</v>
      </c>
      <c r="G2" t="s">
        <v>11389</v>
      </c>
      <c r="L2" t="s">
        <v>11818</v>
      </c>
    </row>
    <row r="4" spans="1:13" x14ac:dyDescent="0.25">
      <c r="A4" s="154" t="s">
        <v>6272</v>
      </c>
      <c r="B4" s="154" t="s">
        <v>6271</v>
      </c>
      <c r="C4" t="s">
        <v>6270</v>
      </c>
      <c r="D4" t="s">
        <v>94</v>
      </c>
      <c r="E4" t="s">
        <v>95</v>
      </c>
      <c r="F4" t="s">
        <v>6269</v>
      </c>
      <c r="G4" t="s">
        <v>6268</v>
      </c>
      <c r="H4" t="s">
        <v>6267</v>
      </c>
      <c r="I4" t="s">
        <v>198</v>
      </c>
      <c r="J4" t="s">
        <v>6200</v>
      </c>
      <c r="K4" t="s">
        <v>11</v>
      </c>
      <c r="L4" t="s">
        <v>6266</v>
      </c>
      <c r="M4" s="154" t="s">
        <v>6265</v>
      </c>
    </row>
    <row r="5" spans="1:13" x14ac:dyDescent="0.25">
      <c r="A5" s="154" t="s">
        <v>8367</v>
      </c>
      <c r="B5" s="154" t="s">
        <v>8368</v>
      </c>
      <c r="C5" t="s">
        <v>11471</v>
      </c>
      <c r="D5" t="s">
        <v>8368</v>
      </c>
      <c r="E5" t="s">
        <v>8370</v>
      </c>
      <c r="F5" t="s">
        <v>11411</v>
      </c>
      <c r="G5" t="s">
        <v>11411</v>
      </c>
      <c r="H5" t="s">
        <v>8368</v>
      </c>
      <c r="I5" t="s">
        <v>8368</v>
      </c>
      <c r="J5" t="s">
        <v>11404</v>
      </c>
      <c r="K5" t="s">
        <v>8369</v>
      </c>
      <c r="L5" t="s">
        <v>8369</v>
      </c>
      <c r="M5" s="154" t="s">
        <v>11470</v>
      </c>
    </row>
    <row r="6" spans="1:13" x14ac:dyDescent="0.25">
      <c r="A6" s="154" t="s">
        <v>11817</v>
      </c>
      <c r="B6" s="154" t="s">
        <v>11816</v>
      </c>
      <c r="C6" t="s">
        <v>6202</v>
      </c>
      <c r="D6" t="s">
        <v>6955</v>
      </c>
      <c r="E6" t="s">
        <v>6954</v>
      </c>
      <c r="F6">
        <v>12</v>
      </c>
      <c r="G6" t="s">
        <v>218</v>
      </c>
      <c r="H6" s="31">
        <v>45254</v>
      </c>
      <c r="I6" s="31">
        <v>45275</v>
      </c>
      <c r="J6" t="s">
        <v>9</v>
      </c>
      <c r="K6" t="s">
        <v>11815</v>
      </c>
      <c r="L6" t="s">
        <v>11815</v>
      </c>
      <c r="M6" s="154" t="s">
        <v>11814</v>
      </c>
    </row>
    <row r="7" spans="1:13" x14ac:dyDescent="0.25">
      <c r="A7" s="154" t="s">
        <v>11813</v>
      </c>
      <c r="B7" s="154" t="s">
        <v>11812</v>
      </c>
      <c r="C7" t="s">
        <v>6202</v>
      </c>
      <c r="D7" t="s">
        <v>5132</v>
      </c>
      <c r="E7" t="s">
        <v>5131</v>
      </c>
      <c r="F7">
        <v>12</v>
      </c>
      <c r="G7" t="s">
        <v>218</v>
      </c>
      <c r="H7" s="31">
        <v>45251</v>
      </c>
      <c r="I7" s="31">
        <v>45290</v>
      </c>
      <c r="J7" t="s">
        <v>9</v>
      </c>
      <c r="K7" t="s">
        <v>11811</v>
      </c>
      <c r="L7" t="s">
        <v>11811</v>
      </c>
      <c r="M7" s="154" t="s">
        <v>11810</v>
      </c>
    </row>
    <row r="8" spans="1:13" x14ac:dyDescent="0.25">
      <c r="A8" s="154" t="s">
        <v>11809</v>
      </c>
      <c r="B8" s="154" t="s">
        <v>11808</v>
      </c>
      <c r="C8" t="s">
        <v>6202</v>
      </c>
      <c r="D8" t="s">
        <v>7051</v>
      </c>
      <c r="E8" t="s">
        <v>7050</v>
      </c>
      <c r="F8">
        <v>12</v>
      </c>
      <c r="G8" t="s">
        <v>218</v>
      </c>
      <c r="H8" s="31">
        <v>45253</v>
      </c>
      <c r="I8" s="31">
        <v>45290</v>
      </c>
      <c r="J8" t="s">
        <v>9</v>
      </c>
      <c r="K8" t="s">
        <v>11807</v>
      </c>
      <c r="L8" t="s">
        <v>11807</v>
      </c>
      <c r="M8" s="154" t="s">
        <v>11806</v>
      </c>
    </row>
    <row r="9" spans="1:13" x14ac:dyDescent="0.25">
      <c r="A9" s="154" t="s">
        <v>11805</v>
      </c>
      <c r="B9" s="154" t="s">
        <v>11804</v>
      </c>
      <c r="C9" t="s">
        <v>6202</v>
      </c>
      <c r="D9" t="s">
        <v>6749</v>
      </c>
      <c r="E9" t="s">
        <v>6748</v>
      </c>
      <c r="F9" t="s">
        <v>3111</v>
      </c>
      <c r="G9" t="s">
        <v>218</v>
      </c>
      <c r="H9" s="31">
        <v>45238</v>
      </c>
      <c r="I9" s="31">
        <v>45290</v>
      </c>
      <c r="J9" t="s">
        <v>9</v>
      </c>
      <c r="K9" t="s">
        <v>11803</v>
      </c>
      <c r="L9" t="s">
        <v>11803</v>
      </c>
      <c r="M9" s="154" t="s">
        <v>11802</v>
      </c>
    </row>
    <row r="10" spans="1:13" x14ac:dyDescent="0.25">
      <c r="A10" s="154" t="s">
        <v>11801</v>
      </c>
      <c r="B10" s="154" t="s">
        <v>11789</v>
      </c>
      <c r="C10" t="s">
        <v>6202</v>
      </c>
      <c r="D10" t="s">
        <v>11788</v>
      </c>
      <c r="E10" t="s">
        <v>11787</v>
      </c>
      <c r="F10" t="s">
        <v>4940</v>
      </c>
      <c r="G10" t="s">
        <v>218</v>
      </c>
      <c r="H10" s="31">
        <v>45248</v>
      </c>
      <c r="I10" s="31">
        <v>45296</v>
      </c>
      <c r="J10" t="s">
        <v>9</v>
      </c>
      <c r="K10" t="s">
        <v>11800</v>
      </c>
      <c r="L10" t="s">
        <v>11800</v>
      </c>
      <c r="M10" s="154" t="s">
        <v>11799</v>
      </c>
    </row>
    <row r="11" spans="1:13" x14ac:dyDescent="0.25">
      <c r="A11" s="154" t="s">
        <v>11798</v>
      </c>
      <c r="B11" s="154" t="s">
        <v>11797</v>
      </c>
      <c r="C11" t="s">
        <v>6202</v>
      </c>
      <c r="D11" t="s">
        <v>6955</v>
      </c>
      <c r="E11" t="s">
        <v>6954</v>
      </c>
      <c r="F11">
        <v>12</v>
      </c>
      <c r="G11" t="s">
        <v>218</v>
      </c>
      <c r="H11" s="31">
        <v>45254</v>
      </c>
      <c r="I11" s="31">
        <v>45306</v>
      </c>
      <c r="J11" t="s">
        <v>9</v>
      </c>
      <c r="K11" t="s">
        <v>11796</v>
      </c>
      <c r="L11" t="s">
        <v>11796</v>
      </c>
      <c r="M11" s="154" t="s">
        <v>11795</v>
      </c>
    </row>
    <row r="12" spans="1:13" x14ac:dyDescent="0.25">
      <c r="A12" s="154" t="s">
        <v>11794</v>
      </c>
      <c r="B12" s="154" t="s">
        <v>11793</v>
      </c>
      <c r="C12" t="s">
        <v>6202</v>
      </c>
      <c r="D12" t="s">
        <v>6955</v>
      </c>
      <c r="E12" t="s">
        <v>6954</v>
      </c>
      <c r="F12">
        <v>12</v>
      </c>
      <c r="G12" t="s">
        <v>218</v>
      </c>
      <c r="H12" s="31">
        <v>45254</v>
      </c>
      <c r="I12" s="31">
        <v>45311</v>
      </c>
      <c r="J12" t="s">
        <v>9</v>
      </c>
      <c r="K12" t="s">
        <v>11792</v>
      </c>
      <c r="L12" t="s">
        <v>11792</v>
      </c>
      <c r="M12" s="154" t="s">
        <v>11791</v>
      </c>
    </row>
    <row r="13" spans="1:13" x14ac:dyDescent="0.25">
      <c r="A13" s="154" t="s">
        <v>11790</v>
      </c>
      <c r="B13" s="154" t="s">
        <v>11789</v>
      </c>
      <c r="C13" t="s">
        <v>6202</v>
      </c>
      <c r="D13" t="s">
        <v>11788</v>
      </c>
      <c r="E13" t="s">
        <v>11787</v>
      </c>
      <c r="F13" t="s">
        <v>4940</v>
      </c>
      <c r="G13" t="s">
        <v>218</v>
      </c>
      <c r="H13" s="31">
        <v>45248</v>
      </c>
      <c r="I13" s="31">
        <v>45319</v>
      </c>
      <c r="J13" t="s">
        <v>9</v>
      </c>
      <c r="K13" t="s">
        <v>9185</v>
      </c>
      <c r="L13" t="s">
        <v>9185</v>
      </c>
      <c r="M13" s="154" t="s">
        <v>11786</v>
      </c>
    </row>
    <row r="14" spans="1:13" x14ac:dyDescent="0.25">
      <c r="A14" s="154" t="s">
        <v>11785</v>
      </c>
      <c r="B14" s="154" t="s">
        <v>11784</v>
      </c>
      <c r="C14" t="s">
        <v>6202</v>
      </c>
      <c r="D14" t="s">
        <v>11783</v>
      </c>
      <c r="E14" t="s">
        <v>11782</v>
      </c>
      <c r="F14" t="s">
        <v>3111</v>
      </c>
      <c r="G14" t="s">
        <v>218</v>
      </c>
      <c r="H14" s="31">
        <v>45246</v>
      </c>
      <c r="I14" s="31">
        <v>45321</v>
      </c>
      <c r="J14" t="s">
        <v>9</v>
      </c>
      <c r="K14" t="s">
        <v>11781</v>
      </c>
      <c r="L14" t="s">
        <v>11781</v>
      </c>
      <c r="M14" s="154" t="s">
        <v>11780</v>
      </c>
    </row>
    <row r="15" spans="1:13" x14ac:dyDescent="0.25">
      <c r="A15" s="154" t="s">
        <v>11779</v>
      </c>
      <c r="B15" s="154" t="s">
        <v>11778</v>
      </c>
      <c r="C15" t="s">
        <v>6202</v>
      </c>
      <c r="D15" t="s">
        <v>6781</v>
      </c>
      <c r="E15" t="s">
        <v>6780</v>
      </c>
      <c r="F15" t="s">
        <v>4230</v>
      </c>
      <c r="G15" t="s">
        <v>218</v>
      </c>
      <c r="H15" s="31">
        <v>45245</v>
      </c>
      <c r="I15" s="31">
        <v>45322</v>
      </c>
      <c r="J15" t="s">
        <v>9</v>
      </c>
      <c r="K15" t="s">
        <v>11777</v>
      </c>
      <c r="L15" t="s">
        <v>11777</v>
      </c>
      <c r="M15" s="154" t="s">
        <v>11776</v>
      </c>
    </row>
    <row r="16" spans="1:13" x14ac:dyDescent="0.25">
      <c r="A16" s="154" t="s">
        <v>11775</v>
      </c>
      <c r="B16" s="154" t="s">
        <v>11774</v>
      </c>
      <c r="C16" t="s">
        <v>6202</v>
      </c>
      <c r="D16" t="s">
        <v>1197</v>
      </c>
      <c r="E16" t="s">
        <v>1196</v>
      </c>
      <c r="F16" t="s">
        <v>4230</v>
      </c>
      <c r="G16" t="s">
        <v>218</v>
      </c>
      <c r="H16" s="31">
        <v>45245</v>
      </c>
      <c r="I16" s="31">
        <v>45322</v>
      </c>
      <c r="J16" t="s">
        <v>9</v>
      </c>
      <c r="K16" t="s">
        <v>11773</v>
      </c>
      <c r="L16" t="s">
        <v>11773</v>
      </c>
      <c r="M16" s="154" t="s">
        <v>11772</v>
      </c>
    </row>
    <row r="17" spans="1:13" x14ac:dyDescent="0.25">
      <c r="A17" s="154" t="s">
        <v>11771</v>
      </c>
      <c r="B17" s="154" t="s">
        <v>11770</v>
      </c>
      <c r="C17" t="s">
        <v>6202</v>
      </c>
      <c r="D17" t="s">
        <v>1195</v>
      </c>
      <c r="E17" t="s">
        <v>1194</v>
      </c>
      <c r="F17" t="s">
        <v>3274</v>
      </c>
      <c r="G17" t="s">
        <v>218</v>
      </c>
      <c r="H17" s="31">
        <v>45245</v>
      </c>
      <c r="I17" s="31">
        <v>45322</v>
      </c>
      <c r="J17" t="s">
        <v>9</v>
      </c>
      <c r="K17" t="s">
        <v>11769</v>
      </c>
      <c r="L17" t="s">
        <v>11769</v>
      </c>
      <c r="M17" s="154" t="s">
        <v>11768</v>
      </c>
    </row>
    <row r="18" spans="1:13" x14ac:dyDescent="0.25">
      <c r="A18" s="154" t="s">
        <v>11767</v>
      </c>
      <c r="B18" s="154" t="s">
        <v>11766</v>
      </c>
      <c r="C18" t="s">
        <v>6202</v>
      </c>
      <c r="D18" t="s">
        <v>6749</v>
      </c>
      <c r="E18" t="s">
        <v>6748</v>
      </c>
      <c r="F18" t="s">
        <v>3111</v>
      </c>
      <c r="G18" t="s">
        <v>218</v>
      </c>
      <c r="H18" s="31">
        <v>45238</v>
      </c>
      <c r="I18" s="31">
        <v>45322</v>
      </c>
      <c r="J18" t="s">
        <v>9</v>
      </c>
      <c r="K18" t="s">
        <v>11765</v>
      </c>
      <c r="L18" t="s">
        <v>11765</v>
      </c>
      <c r="M18" s="154" t="s">
        <v>11764</v>
      </c>
    </row>
    <row r="19" spans="1:13" x14ac:dyDescent="0.25">
      <c r="A19" s="154" t="s">
        <v>11763</v>
      </c>
      <c r="B19" s="154" t="s">
        <v>11762</v>
      </c>
      <c r="C19" t="s">
        <v>6202</v>
      </c>
      <c r="D19" t="s">
        <v>6543</v>
      </c>
      <c r="E19" t="s">
        <v>6542</v>
      </c>
      <c r="F19">
        <v>12</v>
      </c>
      <c r="G19" t="s">
        <v>218</v>
      </c>
      <c r="H19" s="31">
        <v>45251</v>
      </c>
      <c r="I19" s="31">
        <v>45332</v>
      </c>
      <c r="J19" t="s">
        <v>9</v>
      </c>
      <c r="K19" t="s">
        <v>11122</v>
      </c>
      <c r="L19" t="s">
        <v>11122</v>
      </c>
      <c r="M19" s="154" t="s">
        <v>11761</v>
      </c>
    </row>
    <row r="20" spans="1:13" x14ac:dyDescent="0.25">
      <c r="A20" s="154" t="s">
        <v>11760</v>
      </c>
      <c r="B20" s="154" t="s">
        <v>11759</v>
      </c>
      <c r="C20" t="s">
        <v>6202</v>
      </c>
      <c r="D20" t="s">
        <v>6684</v>
      </c>
      <c r="E20" t="s">
        <v>6683</v>
      </c>
      <c r="F20" t="s">
        <v>4940</v>
      </c>
      <c r="G20" t="s">
        <v>218</v>
      </c>
      <c r="H20" s="31">
        <v>45248</v>
      </c>
      <c r="I20" s="31">
        <v>45332</v>
      </c>
      <c r="J20" t="s">
        <v>9</v>
      </c>
      <c r="K20" t="s">
        <v>11758</v>
      </c>
      <c r="L20" t="s">
        <v>11758</v>
      </c>
      <c r="M20" s="154" t="s">
        <v>11757</v>
      </c>
    </row>
    <row r="21" spans="1:13" x14ac:dyDescent="0.25">
      <c r="A21" s="154" t="s">
        <v>11756</v>
      </c>
      <c r="B21" s="154" t="s">
        <v>11755</v>
      </c>
      <c r="C21" t="s">
        <v>6202</v>
      </c>
      <c r="D21" t="s">
        <v>6543</v>
      </c>
      <c r="E21" t="s">
        <v>6542</v>
      </c>
      <c r="F21">
        <v>12</v>
      </c>
      <c r="G21" t="s">
        <v>218</v>
      </c>
      <c r="H21" s="31">
        <v>45251</v>
      </c>
      <c r="I21" s="31">
        <v>45342</v>
      </c>
      <c r="J21" t="s">
        <v>9</v>
      </c>
      <c r="K21" t="s">
        <v>11122</v>
      </c>
      <c r="L21" t="s">
        <v>11122</v>
      </c>
      <c r="M21" s="154" t="s">
        <v>11754</v>
      </c>
    </row>
    <row r="22" spans="1:13" x14ac:dyDescent="0.25">
      <c r="A22" s="154" t="s">
        <v>11753</v>
      </c>
      <c r="B22" s="154" t="s">
        <v>11752</v>
      </c>
      <c r="C22" t="s">
        <v>6202</v>
      </c>
      <c r="D22" t="s">
        <v>1051</v>
      </c>
      <c r="E22" t="s">
        <v>1052</v>
      </c>
      <c r="F22">
        <v>12</v>
      </c>
      <c r="G22" t="s">
        <v>218</v>
      </c>
      <c r="H22" s="31">
        <v>45251</v>
      </c>
      <c r="I22" s="31">
        <v>45350</v>
      </c>
      <c r="J22" t="s">
        <v>9</v>
      </c>
      <c r="K22" t="s">
        <v>11751</v>
      </c>
      <c r="L22" t="s">
        <v>11751</v>
      </c>
      <c r="M22" s="154" t="s">
        <v>11750</v>
      </c>
    </row>
    <row r="23" spans="1:13" x14ac:dyDescent="0.25">
      <c r="A23" s="154" t="s">
        <v>11749</v>
      </c>
      <c r="B23" s="154" t="s">
        <v>11748</v>
      </c>
      <c r="C23" t="s">
        <v>6202</v>
      </c>
      <c r="D23" t="s">
        <v>6543</v>
      </c>
      <c r="E23" t="s">
        <v>6542</v>
      </c>
      <c r="F23">
        <v>12</v>
      </c>
      <c r="G23" t="s">
        <v>218</v>
      </c>
      <c r="H23" s="31">
        <v>45251</v>
      </c>
      <c r="I23" s="31">
        <v>45350</v>
      </c>
      <c r="J23" t="s">
        <v>9</v>
      </c>
      <c r="K23" t="s">
        <v>11747</v>
      </c>
      <c r="L23" t="s">
        <v>11747</v>
      </c>
      <c r="M23" s="154" t="s">
        <v>11746</v>
      </c>
    </row>
    <row r="24" spans="1:13" x14ac:dyDescent="0.25">
      <c r="A24" s="154" t="s">
        <v>11745</v>
      </c>
      <c r="B24" s="154" t="s">
        <v>11744</v>
      </c>
      <c r="C24" t="s">
        <v>6202</v>
      </c>
      <c r="D24" t="s">
        <v>1193</v>
      </c>
      <c r="E24" t="s">
        <v>1192</v>
      </c>
      <c r="F24" t="s">
        <v>4230</v>
      </c>
      <c r="G24" t="s">
        <v>218</v>
      </c>
      <c r="H24" s="31">
        <v>45251</v>
      </c>
      <c r="I24" s="31">
        <v>45350</v>
      </c>
      <c r="J24" t="s">
        <v>9</v>
      </c>
      <c r="K24" t="s">
        <v>11743</v>
      </c>
      <c r="L24" t="s">
        <v>11743</v>
      </c>
      <c r="M24" s="154" t="s">
        <v>11742</v>
      </c>
    </row>
    <row r="25" spans="1:13" x14ac:dyDescent="0.25">
      <c r="A25" s="154" t="s">
        <v>11741</v>
      </c>
      <c r="B25" s="154" t="s">
        <v>11740</v>
      </c>
      <c r="C25" t="s">
        <v>6202</v>
      </c>
      <c r="D25" t="s">
        <v>6715</v>
      </c>
      <c r="E25" t="s">
        <v>6714</v>
      </c>
      <c r="F25" t="s">
        <v>3111</v>
      </c>
      <c r="G25" t="s">
        <v>218</v>
      </c>
      <c r="H25" s="31">
        <v>45239</v>
      </c>
      <c r="I25" s="31">
        <v>45350</v>
      </c>
      <c r="J25" t="s">
        <v>9</v>
      </c>
      <c r="K25" t="s">
        <v>11739</v>
      </c>
      <c r="L25" t="s">
        <v>11739</v>
      </c>
      <c r="M25" s="154" t="s">
        <v>11738</v>
      </c>
    </row>
    <row r="26" spans="1:13" x14ac:dyDescent="0.25">
      <c r="A26" s="154" t="s">
        <v>6215</v>
      </c>
      <c r="B26" s="154" t="s">
        <v>6214</v>
      </c>
      <c r="C26" t="s">
        <v>6202</v>
      </c>
      <c r="D26" t="s">
        <v>6213</v>
      </c>
      <c r="E26" t="s">
        <v>6212</v>
      </c>
      <c r="F26">
        <v>12</v>
      </c>
      <c r="G26" t="s">
        <v>218</v>
      </c>
      <c r="H26" s="31">
        <v>45162</v>
      </c>
      <c r="I26" s="31">
        <v>45351</v>
      </c>
      <c r="J26" t="s">
        <v>9</v>
      </c>
      <c r="K26" t="s">
        <v>11737</v>
      </c>
      <c r="L26" t="s">
        <v>11737</v>
      </c>
      <c r="M26" s="154" t="s">
        <v>6211</v>
      </c>
    </row>
    <row r="27" spans="1:13" x14ac:dyDescent="0.25">
      <c r="A27" s="154" t="s">
        <v>11736</v>
      </c>
      <c r="B27" s="154" t="s">
        <v>11691</v>
      </c>
      <c r="C27" t="s">
        <v>6202</v>
      </c>
      <c r="D27" t="s">
        <v>6282</v>
      </c>
      <c r="E27" t="s">
        <v>6281</v>
      </c>
      <c r="F27">
        <v>12</v>
      </c>
      <c r="G27" t="s">
        <v>218</v>
      </c>
      <c r="H27" s="31">
        <v>45225</v>
      </c>
      <c r="I27" s="31">
        <v>45351</v>
      </c>
      <c r="J27" t="s">
        <v>9</v>
      </c>
      <c r="K27" t="s">
        <v>11690</v>
      </c>
      <c r="L27" t="s">
        <v>11690</v>
      </c>
      <c r="M27" s="154" t="s">
        <v>11735</v>
      </c>
    </row>
    <row r="28" spans="1:13" x14ac:dyDescent="0.25">
      <c r="A28" s="154" t="s">
        <v>11734</v>
      </c>
      <c r="B28" s="154" t="s">
        <v>11733</v>
      </c>
      <c r="C28" t="s">
        <v>6202</v>
      </c>
      <c r="D28" t="s">
        <v>11732</v>
      </c>
      <c r="E28" t="s">
        <v>11731</v>
      </c>
      <c r="F28" t="s">
        <v>4940</v>
      </c>
      <c r="G28" t="s">
        <v>218</v>
      </c>
      <c r="H28" s="31">
        <v>45230</v>
      </c>
      <c r="I28" s="31">
        <v>45351</v>
      </c>
      <c r="J28" t="s">
        <v>9</v>
      </c>
      <c r="K28" t="s">
        <v>11730</v>
      </c>
      <c r="L28" t="s">
        <v>11730</v>
      </c>
      <c r="M28" s="154" t="s">
        <v>11729</v>
      </c>
    </row>
    <row r="29" spans="1:13" x14ac:dyDescent="0.25">
      <c r="A29" s="154" t="s">
        <v>11728</v>
      </c>
      <c r="B29" s="154" t="s">
        <v>11727</v>
      </c>
      <c r="C29" t="s">
        <v>6202</v>
      </c>
      <c r="D29" t="s">
        <v>6535</v>
      </c>
      <c r="E29" t="s">
        <v>6534</v>
      </c>
      <c r="F29" t="s">
        <v>4940</v>
      </c>
      <c r="G29" t="s">
        <v>218</v>
      </c>
      <c r="H29" s="31">
        <v>45231</v>
      </c>
      <c r="I29" s="31">
        <v>45351</v>
      </c>
      <c r="J29" t="s">
        <v>9</v>
      </c>
      <c r="K29" t="s">
        <v>11726</v>
      </c>
      <c r="L29" t="s">
        <v>11726</v>
      </c>
      <c r="M29" s="154" t="s">
        <v>11725</v>
      </c>
    </row>
    <row r="30" spans="1:13" x14ac:dyDescent="0.25">
      <c r="A30" s="154" t="s">
        <v>11724</v>
      </c>
      <c r="B30" s="154" t="s">
        <v>11645</v>
      </c>
      <c r="C30" t="s">
        <v>6202</v>
      </c>
      <c r="D30" t="s">
        <v>6530</v>
      </c>
      <c r="E30" t="s">
        <v>6529</v>
      </c>
      <c r="F30" t="s">
        <v>4940</v>
      </c>
      <c r="G30" t="s">
        <v>218</v>
      </c>
      <c r="H30" s="31">
        <v>45244</v>
      </c>
      <c r="I30" s="31">
        <v>45351</v>
      </c>
      <c r="J30" t="s">
        <v>9</v>
      </c>
      <c r="K30" t="s">
        <v>11723</v>
      </c>
      <c r="L30" t="s">
        <v>11723</v>
      </c>
      <c r="M30" s="154" t="s">
        <v>11722</v>
      </c>
    </row>
    <row r="31" spans="1:13" x14ac:dyDescent="0.25">
      <c r="A31" s="154" t="s">
        <v>11721</v>
      </c>
      <c r="B31" s="154" t="s">
        <v>11464</v>
      </c>
      <c r="C31" t="s">
        <v>6202</v>
      </c>
      <c r="D31" t="s">
        <v>6522</v>
      </c>
      <c r="E31" t="s">
        <v>6521</v>
      </c>
      <c r="F31" t="s">
        <v>4940</v>
      </c>
      <c r="G31" t="s">
        <v>218</v>
      </c>
      <c r="H31" s="31">
        <v>45246</v>
      </c>
      <c r="I31" s="31">
        <v>45351</v>
      </c>
      <c r="J31" t="s">
        <v>9</v>
      </c>
      <c r="K31" t="s">
        <v>11720</v>
      </c>
      <c r="L31" t="s">
        <v>11720</v>
      </c>
      <c r="M31" s="154" t="s">
        <v>11719</v>
      </c>
    </row>
    <row r="32" spans="1:13" x14ac:dyDescent="0.25">
      <c r="A32" s="154" t="s">
        <v>11718</v>
      </c>
      <c r="B32" s="154" t="s">
        <v>11717</v>
      </c>
      <c r="C32" t="s">
        <v>6202</v>
      </c>
      <c r="D32" t="s">
        <v>6517</v>
      </c>
      <c r="E32" t="s">
        <v>6516</v>
      </c>
      <c r="F32" t="s">
        <v>4940</v>
      </c>
      <c r="G32" t="s">
        <v>218</v>
      </c>
      <c r="H32" s="31">
        <v>45247</v>
      </c>
      <c r="I32" s="31">
        <v>45351</v>
      </c>
      <c r="J32" t="s">
        <v>9</v>
      </c>
      <c r="K32" t="s">
        <v>11716</v>
      </c>
      <c r="L32" t="s">
        <v>11716</v>
      </c>
      <c r="M32" s="154" t="s">
        <v>11715</v>
      </c>
    </row>
    <row r="33" spans="1:13" x14ac:dyDescent="0.25">
      <c r="A33" s="154" t="s">
        <v>6210</v>
      </c>
      <c r="B33" s="154" t="s">
        <v>6209</v>
      </c>
      <c r="C33" t="s">
        <v>6202</v>
      </c>
      <c r="D33" t="s">
        <v>1175</v>
      </c>
      <c r="E33" t="s">
        <v>1174</v>
      </c>
      <c r="F33" t="s">
        <v>4230</v>
      </c>
      <c r="G33" t="s">
        <v>218</v>
      </c>
      <c r="H33" s="31">
        <v>45187</v>
      </c>
      <c r="I33" s="31">
        <v>45351</v>
      </c>
      <c r="J33" t="s">
        <v>9</v>
      </c>
      <c r="K33" t="s">
        <v>11714</v>
      </c>
      <c r="L33" t="s">
        <v>11714</v>
      </c>
      <c r="M33" s="154" t="s">
        <v>6208</v>
      </c>
    </row>
    <row r="34" spans="1:13" x14ac:dyDescent="0.25">
      <c r="A34" s="154" t="s">
        <v>11713</v>
      </c>
      <c r="B34" s="154" t="s">
        <v>11712</v>
      </c>
      <c r="C34" t="s">
        <v>6202</v>
      </c>
      <c r="D34" t="s">
        <v>6303</v>
      </c>
      <c r="E34" t="s">
        <v>6302</v>
      </c>
      <c r="F34" t="s">
        <v>4230</v>
      </c>
      <c r="G34" t="s">
        <v>218</v>
      </c>
      <c r="H34" s="31">
        <v>45217</v>
      </c>
      <c r="I34" s="31">
        <v>45351</v>
      </c>
      <c r="J34" t="s">
        <v>9</v>
      </c>
      <c r="K34" t="s">
        <v>8509</v>
      </c>
      <c r="L34" t="s">
        <v>8509</v>
      </c>
      <c r="M34" s="154" t="s">
        <v>11711</v>
      </c>
    </row>
    <row r="35" spans="1:13" x14ac:dyDescent="0.25">
      <c r="A35" s="154" t="s">
        <v>11710</v>
      </c>
      <c r="B35" s="154" t="s">
        <v>11709</v>
      </c>
      <c r="C35" t="s">
        <v>6202</v>
      </c>
      <c r="D35" t="s">
        <v>11708</v>
      </c>
      <c r="E35" t="s">
        <v>11707</v>
      </c>
      <c r="F35" t="s">
        <v>3661</v>
      </c>
      <c r="G35" t="s">
        <v>218</v>
      </c>
      <c r="H35" s="31">
        <v>45218</v>
      </c>
      <c r="I35" s="31">
        <v>45351</v>
      </c>
      <c r="J35" t="s">
        <v>9</v>
      </c>
      <c r="K35" t="s">
        <v>11706</v>
      </c>
      <c r="L35" t="s">
        <v>11706</v>
      </c>
      <c r="M35" s="154" t="s">
        <v>11705</v>
      </c>
    </row>
    <row r="36" spans="1:13" x14ac:dyDescent="0.25">
      <c r="A36" s="154" t="s">
        <v>11704</v>
      </c>
      <c r="B36" s="154" t="s">
        <v>11703</v>
      </c>
      <c r="C36" t="s">
        <v>6202</v>
      </c>
      <c r="D36" t="s">
        <v>6480</v>
      </c>
      <c r="E36" t="s">
        <v>6479</v>
      </c>
      <c r="F36" t="s">
        <v>3661</v>
      </c>
      <c r="G36" t="s">
        <v>218</v>
      </c>
      <c r="H36" s="31">
        <v>45239</v>
      </c>
      <c r="I36" s="31">
        <v>45351</v>
      </c>
      <c r="J36" t="s">
        <v>9</v>
      </c>
      <c r="K36" t="s">
        <v>11702</v>
      </c>
      <c r="L36" t="s">
        <v>11702</v>
      </c>
      <c r="M36" s="154" t="s">
        <v>11701</v>
      </c>
    </row>
    <row r="37" spans="1:13" x14ac:dyDescent="0.25">
      <c r="A37" s="154" t="s">
        <v>11700</v>
      </c>
      <c r="B37" s="154" t="s">
        <v>11699</v>
      </c>
      <c r="C37" t="s">
        <v>6202</v>
      </c>
      <c r="D37" t="s">
        <v>6490</v>
      </c>
      <c r="E37" t="s">
        <v>6489</v>
      </c>
      <c r="F37" t="s">
        <v>3661</v>
      </c>
      <c r="G37" t="s">
        <v>218</v>
      </c>
      <c r="H37" s="31">
        <v>45245</v>
      </c>
      <c r="I37" s="31">
        <v>45351</v>
      </c>
      <c r="J37" t="s">
        <v>9</v>
      </c>
      <c r="K37" t="s">
        <v>11698</v>
      </c>
      <c r="L37" t="s">
        <v>11698</v>
      </c>
      <c r="M37" s="154" t="s">
        <v>11697</v>
      </c>
    </row>
    <row r="38" spans="1:13" x14ac:dyDescent="0.25">
      <c r="A38" s="154" t="s">
        <v>11696</v>
      </c>
      <c r="B38" s="154" t="s">
        <v>11695</v>
      </c>
      <c r="C38" t="s">
        <v>6202</v>
      </c>
      <c r="D38" t="s">
        <v>6277</v>
      </c>
      <c r="E38" t="s">
        <v>6276</v>
      </c>
      <c r="F38">
        <v>12</v>
      </c>
      <c r="G38" t="s">
        <v>218</v>
      </c>
      <c r="H38" s="31">
        <v>45222</v>
      </c>
      <c r="I38" s="31">
        <v>45356</v>
      </c>
      <c r="J38" t="s">
        <v>9</v>
      </c>
      <c r="K38" t="s">
        <v>11694</v>
      </c>
      <c r="L38" t="s">
        <v>11694</v>
      </c>
      <c r="M38" s="154" t="s">
        <v>11693</v>
      </c>
    </row>
    <row r="39" spans="1:13" x14ac:dyDescent="0.25">
      <c r="A39" s="154" t="s">
        <v>11692</v>
      </c>
      <c r="B39" s="154" t="s">
        <v>11691</v>
      </c>
      <c r="C39" t="s">
        <v>6202</v>
      </c>
      <c r="D39" t="s">
        <v>6282</v>
      </c>
      <c r="E39" t="s">
        <v>6281</v>
      </c>
      <c r="F39">
        <v>12</v>
      </c>
      <c r="G39" t="s">
        <v>218</v>
      </c>
      <c r="H39" s="31">
        <v>45225</v>
      </c>
      <c r="I39" s="31">
        <v>45356</v>
      </c>
      <c r="J39" t="s">
        <v>9</v>
      </c>
      <c r="K39" t="s">
        <v>11690</v>
      </c>
      <c r="L39" t="s">
        <v>11690</v>
      </c>
      <c r="M39" s="154" t="s">
        <v>11689</v>
      </c>
    </row>
    <row r="40" spans="1:13" x14ac:dyDescent="0.25">
      <c r="A40" s="154" t="s">
        <v>11688</v>
      </c>
      <c r="B40" s="154" t="s">
        <v>11656</v>
      </c>
      <c r="C40" t="s">
        <v>6202</v>
      </c>
      <c r="D40" t="s">
        <v>6287</v>
      </c>
      <c r="E40" t="s">
        <v>6286</v>
      </c>
      <c r="F40">
        <v>12</v>
      </c>
      <c r="G40" t="s">
        <v>218</v>
      </c>
      <c r="H40" s="31">
        <v>45229</v>
      </c>
      <c r="I40" s="31">
        <v>45356</v>
      </c>
      <c r="J40" t="s">
        <v>9</v>
      </c>
      <c r="K40" t="s">
        <v>9518</v>
      </c>
      <c r="L40" t="s">
        <v>9518</v>
      </c>
      <c r="M40" s="154" t="s">
        <v>11687</v>
      </c>
    </row>
    <row r="41" spans="1:13" x14ac:dyDescent="0.25">
      <c r="A41" s="154" t="s">
        <v>11686</v>
      </c>
      <c r="B41" s="154" t="s">
        <v>11685</v>
      </c>
      <c r="C41" t="s">
        <v>6202</v>
      </c>
      <c r="D41" t="s">
        <v>1181</v>
      </c>
      <c r="E41" t="s">
        <v>1180</v>
      </c>
      <c r="F41" t="s">
        <v>4230</v>
      </c>
      <c r="G41" t="s">
        <v>218</v>
      </c>
      <c r="H41" s="31">
        <v>45230</v>
      </c>
      <c r="I41" s="31">
        <v>45356</v>
      </c>
      <c r="J41" t="s">
        <v>9</v>
      </c>
      <c r="K41" t="s">
        <v>8998</v>
      </c>
      <c r="L41" t="s">
        <v>8998</v>
      </c>
      <c r="M41" s="154" t="s">
        <v>11684</v>
      </c>
    </row>
    <row r="42" spans="1:13" x14ac:dyDescent="0.25">
      <c r="A42" s="154" t="s">
        <v>11683</v>
      </c>
      <c r="B42" s="154" t="s">
        <v>11682</v>
      </c>
      <c r="C42" t="s">
        <v>6202</v>
      </c>
      <c r="D42" t="s">
        <v>6485</v>
      </c>
      <c r="E42" t="s">
        <v>6484</v>
      </c>
      <c r="F42" t="s">
        <v>3661</v>
      </c>
      <c r="G42" t="s">
        <v>218</v>
      </c>
      <c r="H42" s="31">
        <v>45212</v>
      </c>
      <c r="I42" s="31">
        <v>45356</v>
      </c>
      <c r="J42" t="s">
        <v>9</v>
      </c>
      <c r="K42" t="s">
        <v>11681</v>
      </c>
      <c r="L42" t="s">
        <v>11681</v>
      </c>
      <c r="M42" s="154" t="s">
        <v>11680</v>
      </c>
    </row>
    <row r="43" spans="1:13" x14ac:dyDescent="0.25">
      <c r="A43" s="154" t="s">
        <v>11679</v>
      </c>
      <c r="B43" s="154" t="s">
        <v>11678</v>
      </c>
      <c r="C43" t="s">
        <v>6202</v>
      </c>
      <c r="D43" t="s">
        <v>11677</v>
      </c>
      <c r="E43" t="s">
        <v>11676</v>
      </c>
      <c r="F43">
        <v>12</v>
      </c>
      <c r="G43" t="s">
        <v>218</v>
      </c>
      <c r="H43" s="31">
        <v>45229</v>
      </c>
      <c r="I43" s="31">
        <v>45357</v>
      </c>
      <c r="J43" t="s">
        <v>9</v>
      </c>
      <c r="K43" t="s">
        <v>8394</v>
      </c>
      <c r="L43" t="s">
        <v>8394</v>
      </c>
      <c r="M43" s="154" t="s">
        <v>11675</v>
      </c>
    </row>
    <row r="44" spans="1:13" x14ac:dyDescent="0.25">
      <c r="A44" s="154" t="s">
        <v>11674</v>
      </c>
      <c r="B44" s="154" t="s">
        <v>11673</v>
      </c>
      <c r="C44" t="s">
        <v>6202</v>
      </c>
      <c r="D44" t="s">
        <v>6256</v>
      </c>
      <c r="E44" t="s">
        <v>6255</v>
      </c>
      <c r="F44">
        <v>12</v>
      </c>
      <c r="G44" t="s">
        <v>218</v>
      </c>
      <c r="H44" s="31">
        <v>45218</v>
      </c>
      <c r="I44" s="31">
        <v>45358</v>
      </c>
      <c r="J44" t="s">
        <v>9</v>
      </c>
      <c r="K44" t="s">
        <v>11672</v>
      </c>
      <c r="L44" t="s">
        <v>11672</v>
      </c>
      <c r="M44" s="154" t="s">
        <v>11671</v>
      </c>
    </row>
    <row r="45" spans="1:13" x14ac:dyDescent="0.25">
      <c r="A45" s="154" t="s">
        <v>11670</v>
      </c>
      <c r="B45" s="154" t="s">
        <v>11669</v>
      </c>
      <c r="C45" t="s">
        <v>6202</v>
      </c>
      <c r="D45" t="s">
        <v>6556</v>
      </c>
      <c r="E45" t="s">
        <v>6555</v>
      </c>
      <c r="F45">
        <v>12</v>
      </c>
      <c r="G45" t="s">
        <v>218</v>
      </c>
      <c r="H45" s="31">
        <v>45253</v>
      </c>
      <c r="I45" s="31">
        <v>45358</v>
      </c>
      <c r="J45" t="s">
        <v>9</v>
      </c>
      <c r="K45" t="s">
        <v>11467</v>
      </c>
      <c r="L45" t="s">
        <v>11467</v>
      </c>
      <c r="M45" s="154" t="s">
        <v>11668</v>
      </c>
    </row>
    <row r="46" spans="1:13" x14ac:dyDescent="0.25">
      <c r="A46" s="154" t="s">
        <v>11667</v>
      </c>
      <c r="B46" s="154" t="s">
        <v>11666</v>
      </c>
      <c r="C46" t="s">
        <v>6202</v>
      </c>
      <c r="D46" t="s">
        <v>499</v>
      </c>
      <c r="E46" t="s">
        <v>498</v>
      </c>
      <c r="F46" t="s">
        <v>4230</v>
      </c>
      <c r="G46" t="s">
        <v>218</v>
      </c>
      <c r="H46" s="31">
        <v>45212</v>
      </c>
      <c r="I46" s="31">
        <v>45358</v>
      </c>
      <c r="J46" t="s">
        <v>9</v>
      </c>
      <c r="K46" t="s">
        <v>11525</v>
      </c>
      <c r="L46" t="s">
        <v>11525</v>
      </c>
      <c r="M46" s="154" t="s">
        <v>11665</v>
      </c>
    </row>
    <row r="47" spans="1:13" x14ac:dyDescent="0.25">
      <c r="A47" s="154" t="s">
        <v>11664</v>
      </c>
      <c r="B47" s="154" t="s">
        <v>11663</v>
      </c>
      <c r="C47" t="s">
        <v>6202</v>
      </c>
      <c r="D47" t="s">
        <v>123</v>
      </c>
      <c r="E47" t="s">
        <v>124</v>
      </c>
      <c r="F47" t="s">
        <v>4230</v>
      </c>
      <c r="G47" t="s">
        <v>218</v>
      </c>
      <c r="H47" s="31">
        <v>45219</v>
      </c>
      <c r="I47" s="31">
        <v>45358</v>
      </c>
      <c r="J47" t="s">
        <v>9</v>
      </c>
      <c r="K47" t="s">
        <v>9854</v>
      </c>
      <c r="L47" t="s">
        <v>9854</v>
      </c>
      <c r="M47" s="154" t="s">
        <v>11662</v>
      </c>
    </row>
    <row r="48" spans="1:13" x14ac:dyDescent="0.25">
      <c r="A48" s="154" t="s">
        <v>11661</v>
      </c>
      <c r="B48" s="154" t="s">
        <v>11660</v>
      </c>
      <c r="C48" t="s">
        <v>6202</v>
      </c>
      <c r="D48" t="s">
        <v>11613</v>
      </c>
      <c r="E48" t="s">
        <v>11612</v>
      </c>
      <c r="F48" t="s">
        <v>4230</v>
      </c>
      <c r="G48" t="s">
        <v>218</v>
      </c>
      <c r="H48" s="31">
        <v>45223</v>
      </c>
      <c r="I48" s="31">
        <v>45359</v>
      </c>
      <c r="J48" t="s">
        <v>9</v>
      </c>
      <c r="K48" t="s">
        <v>11659</v>
      </c>
      <c r="L48" t="s">
        <v>11659</v>
      </c>
      <c r="M48" s="154" t="s">
        <v>11658</v>
      </c>
    </row>
    <row r="49" spans="1:13" x14ac:dyDescent="0.25">
      <c r="A49" s="154" t="s">
        <v>11657</v>
      </c>
      <c r="B49" s="154" t="s">
        <v>11656</v>
      </c>
      <c r="C49" t="s">
        <v>6202</v>
      </c>
      <c r="D49" t="s">
        <v>6287</v>
      </c>
      <c r="E49" t="s">
        <v>6286</v>
      </c>
      <c r="F49">
        <v>12</v>
      </c>
      <c r="G49" t="s">
        <v>218</v>
      </c>
      <c r="H49" s="31">
        <v>45229</v>
      </c>
      <c r="I49" s="31">
        <v>45361</v>
      </c>
      <c r="J49" t="s">
        <v>9</v>
      </c>
      <c r="K49" t="s">
        <v>11655</v>
      </c>
      <c r="L49" t="s">
        <v>11655</v>
      </c>
      <c r="M49" s="154" t="s">
        <v>11654</v>
      </c>
    </row>
    <row r="50" spans="1:13" x14ac:dyDescent="0.25">
      <c r="A50" s="154" t="s">
        <v>11653</v>
      </c>
      <c r="B50" s="154" t="s">
        <v>11652</v>
      </c>
      <c r="C50" t="s">
        <v>6202</v>
      </c>
      <c r="D50" t="s">
        <v>6282</v>
      </c>
      <c r="E50" t="s">
        <v>6281</v>
      </c>
      <c r="F50">
        <v>12</v>
      </c>
      <c r="G50" t="s">
        <v>218</v>
      </c>
      <c r="H50" s="31">
        <v>45253</v>
      </c>
      <c r="I50" s="31">
        <v>45361</v>
      </c>
      <c r="J50" t="s">
        <v>9</v>
      </c>
      <c r="K50" t="s">
        <v>11521</v>
      </c>
      <c r="L50" t="s">
        <v>11521</v>
      </c>
      <c r="M50" s="154" t="s">
        <v>11651</v>
      </c>
    </row>
    <row r="51" spans="1:13" x14ac:dyDescent="0.25">
      <c r="A51" s="154" t="s">
        <v>11650</v>
      </c>
      <c r="B51" s="154" t="s">
        <v>11649</v>
      </c>
      <c r="C51" t="s">
        <v>6202</v>
      </c>
      <c r="D51" t="s">
        <v>6412</v>
      </c>
      <c r="E51" t="s">
        <v>6411</v>
      </c>
      <c r="F51" t="s">
        <v>4940</v>
      </c>
      <c r="G51" t="s">
        <v>218</v>
      </c>
      <c r="H51" s="31">
        <v>45230</v>
      </c>
      <c r="I51" s="31">
        <v>45361</v>
      </c>
      <c r="J51" t="s">
        <v>9</v>
      </c>
      <c r="K51" t="s">
        <v>11648</v>
      </c>
      <c r="L51" t="s">
        <v>11648</v>
      </c>
      <c r="M51" s="154" t="s">
        <v>11647</v>
      </c>
    </row>
    <row r="52" spans="1:13" x14ac:dyDescent="0.25">
      <c r="A52" s="154" t="s">
        <v>11646</v>
      </c>
      <c r="B52" s="154" t="s">
        <v>11645</v>
      </c>
      <c r="C52" t="s">
        <v>6202</v>
      </c>
      <c r="D52" t="s">
        <v>6431</v>
      </c>
      <c r="E52" t="s">
        <v>6430</v>
      </c>
      <c r="F52" t="s">
        <v>4940</v>
      </c>
      <c r="G52" t="s">
        <v>218</v>
      </c>
      <c r="H52" s="31">
        <v>45244</v>
      </c>
      <c r="I52" s="31">
        <v>45361</v>
      </c>
      <c r="J52" t="s">
        <v>9</v>
      </c>
      <c r="K52" t="s">
        <v>11644</v>
      </c>
      <c r="L52" t="s">
        <v>11644</v>
      </c>
      <c r="M52" s="154" t="s">
        <v>11643</v>
      </c>
    </row>
    <row r="53" spans="1:13" x14ac:dyDescent="0.25">
      <c r="A53" s="154" t="s">
        <v>11642</v>
      </c>
      <c r="B53" s="154" t="s">
        <v>11641</v>
      </c>
      <c r="C53" t="s">
        <v>6202</v>
      </c>
      <c r="D53" t="s">
        <v>6449</v>
      </c>
      <c r="E53" t="s">
        <v>6448</v>
      </c>
      <c r="F53" t="s">
        <v>4940</v>
      </c>
      <c r="G53" t="s">
        <v>218</v>
      </c>
      <c r="H53" s="31">
        <v>45251</v>
      </c>
      <c r="I53" s="31">
        <v>45361</v>
      </c>
      <c r="J53" t="s">
        <v>9</v>
      </c>
      <c r="K53" t="s">
        <v>11640</v>
      </c>
      <c r="L53" t="s">
        <v>11640</v>
      </c>
      <c r="M53" s="154" t="s">
        <v>11639</v>
      </c>
    </row>
    <row r="54" spans="1:13" x14ac:dyDescent="0.25">
      <c r="A54" s="154" t="s">
        <v>11398</v>
      </c>
      <c r="B54" s="154" t="s">
        <v>8289</v>
      </c>
      <c r="E54" t="s">
        <v>11397</v>
      </c>
      <c r="F54" t="s">
        <v>11396</v>
      </c>
      <c r="G54" t="s">
        <v>11395</v>
      </c>
      <c r="H54" t="s">
        <v>11394</v>
      </c>
      <c r="I54" t="s">
        <v>11393</v>
      </c>
      <c r="L54" t="s">
        <v>8285</v>
      </c>
    </row>
    <row r="55" spans="1:13" x14ac:dyDescent="0.25">
      <c r="A55" s="154" t="s">
        <v>11638</v>
      </c>
      <c r="E55" t="s">
        <v>11391</v>
      </c>
      <c r="F55" t="s">
        <v>11390</v>
      </c>
      <c r="G55" t="s">
        <v>11389</v>
      </c>
      <c r="L55" t="s">
        <v>11637</v>
      </c>
    </row>
    <row r="57" spans="1:13" x14ac:dyDescent="0.25">
      <c r="A57" s="154" t="s">
        <v>6272</v>
      </c>
      <c r="B57" s="154" t="s">
        <v>6271</v>
      </c>
      <c r="C57" t="s">
        <v>6270</v>
      </c>
      <c r="D57" t="s">
        <v>94</v>
      </c>
      <c r="E57" t="s">
        <v>95</v>
      </c>
      <c r="F57" t="s">
        <v>6269</v>
      </c>
      <c r="G57" t="s">
        <v>6268</v>
      </c>
      <c r="H57" t="s">
        <v>6267</v>
      </c>
      <c r="I57" t="s">
        <v>198</v>
      </c>
      <c r="J57" t="s">
        <v>6200</v>
      </c>
      <c r="K57" t="s">
        <v>11</v>
      </c>
      <c r="L57" t="s">
        <v>6266</v>
      </c>
      <c r="M57" s="154" t="s">
        <v>6265</v>
      </c>
    </row>
    <row r="58" spans="1:13" x14ac:dyDescent="0.25">
      <c r="A58" s="154" t="s">
        <v>8367</v>
      </c>
      <c r="B58" s="154" t="s">
        <v>8368</v>
      </c>
      <c r="C58" t="s">
        <v>11471</v>
      </c>
      <c r="D58" t="s">
        <v>8368</v>
      </c>
      <c r="E58" t="s">
        <v>8370</v>
      </c>
      <c r="F58" t="s">
        <v>11411</v>
      </c>
      <c r="G58" t="s">
        <v>11411</v>
      </c>
      <c r="H58" t="s">
        <v>8368</v>
      </c>
      <c r="I58" t="s">
        <v>8368</v>
      </c>
      <c r="J58" t="s">
        <v>11404</v>
      </c>
      <c r="K58" t="s">
        <v>8369</v>
      </c>
      <c r="L58" t="s">
        <v>8369</v>
      </c>
      <c r="M58" s="154" t="s">
        <v>11470</v>
      </c>
    </row>
    <row r="59" spans="1:13" x14ac:dyDescent="0.25">
      <c r="A59" s="154" t="s">
        <v>11636</v>
      </c>
      <c r="B59" s="154" t="s">
        <v>11635</v>
      </c>
      <c r="C59" t="s">
        <v>6202</v>
      </c>
      <c r="D59" t="s">
        <v>1181</v>
      </c>
      <c r="E59" t="s">
        <v>1180</v>
      </c>
      <c r="F59" t="s">
        <v>4230</v>
      </c>
      <c r="G59" t="s">
        <v>218</v>
      </c>
      <c r="H59" s="31">
        <v>45198</v>
      </c>
      <c r="I59" s="31">
        <v>45361</v>
      </c>
      <c r="J59" t="s">
        <v>9</v>
      </c>
      <c r="K59" t="s">
        <v>11573</v>
      </c>
      <c r="L59" t="s">
        <v>11573</v>
      </c>
      <c r="M59" s="154" t="s">
        <v>11634</v>
      </c>
    </row>
    <row r="60" spans="1:13" x14ac:dyDescent="0.25">
      <c r="A60" s="154" t="s">
        <v>11633</v>
      </c>
      <c r="B60" s="154" t="s">
        <v>11632</v>
      </c>
      <c r="C60" t="s">
        <v>6202</v>
      </c>
      <c r="D60" t="s">
        <v>1177</v>
      </c>
      <c r="E60" t="s">
        <v>1176</v>
      </c>
      <c r="F60" t="s">
        <v>4230</v>
      </c>
      <c r="G60" t="s">
        <v>218</v>
      </c>
      <c r="H60" s="31">
        <v>45217</v>
      </c>
      <c r="I60" s="31">
        <v>45361</v>
      </c>
      <c r="J60" t="s">
        <v>9</v>
      </c>
      <c r="K60" t="s">
        <v>11542</v>
      </c>
      <c r="L60" t="s">
        <v>11542</v>
      </c>
      <c r="M60" s="154" t="s">
        <v>11631</v>
      </c>
    </row>
    <row r="61" spans="1:13" x14ac:dyDescent="0.25">
      <c r="A61" s="154" t="s">
        <v>11630</v>
      </c>
      <c r="B61" s="154" t="s">
        <v>11629</v>
      </c>
      <c r="C61" t="s">
        <v>6202</v>
      </c>
      <c r="D61" t="s">
        <v>6303</v>
      </c>
      <c r="E61" t="s">
        <v>6302</v>
      </c>
      <c r="F61" t="s">
        <v>4230</v>
      </c>
      <c r="G61" t="s">
        <v>218</v>
      </c>
      <c r="H61" s="31">
        <v>45217</v>
      </c>
      <c r="I61" s="31">
        <v>45361</v>
      </c>
      <c r="J61" t="s">
        <v>9</v>
      </c>
      <c r="K61" t="s">
        <v>11628</v>
      </c>
      <c r="L61" t="s">
        <v>11628</v>
      </c>
      <c r="M61" s="154" t="s">
        <v>11627</v>
      </c>
    </row>
    <row r="62" spans="1:13" x14ac:dyDescent="0.25">
      <c r="A62" s="154" t="s">
        <v>11626</v>
      </c>
      <c r="B62" s="154" t="s">
        <v>11625</v>
      </c>
      <c r="C62" t="s">
        <v>6202</v>
      </c>
      <c r="D62" t="s">
        <v>717</v>
      </c>
      <c r="E62" t="s">
        <v>716</v>
      </c>
      <c r="F62" t="s">
        <v>4230</v>
      </c>
      <c r="G62" t="s">
        <v>218</v>
      </c>
      <c r="H62" s="31">
        <v>45230</v>
      </c>
      <c r="I62" s="31">
        <v>45361</v>
      </c>
      <c r="J62" t="s">
        <v>9</v>
      </c>
      <c r="K62" t="s">
        <v>11624</v>
      </c>
      <c r="L62" t="s">
        <v>11624</v>
      </c>
      <c r="M62" s="154" t="s">
        <v>11623</v>
      </c>
    </row>
    <row r="63" spans="1:13" x14ac:dyDescent="0.25">
      <c r="A63" s="154" t="s">
        <v>6207</v>
      </c>
      <c r="B63" s="154" t="s">
        <v>6206</v>
      </c>
      <c r="C63" t="s">
        <v>6202</v>
      </c>
      <c r="D63" t="s">
        <v>1175</v>
      </c>
      <c r="E63" t="s">
        <v>1174</v>
      </c>
      <c r="F63" t="s">
        <v>4230</v>
      </c>
      <c r="G63" t="s">
        <v>218</v>
      </c>
      <c r="H63" s="31">
        <v>45187</v>
      </c>
      <c r="I63" s="31">
        <v>45362</v>
      </c>
      <c r="J63" t="s">
        <v>9</v>
      </c>
      <c r="K63" t="s">
        <v>11622</v>
      </c>
      <c r="L63" t="s">
        <v>11622</v>
      </c>
      <c r="M63" s="154" t="s">
        <v>6205</v>
      </c>
    </row>
    <row r="64" spans="1:13" x14ac:dyDescent="0.25">
      <c r="A64" s="154" t="s">
        <v>11621</v>
      </c>
      <c r="B64" s="154" t="s">
        <v>11454</v>
      </c>
      <c r="C64" t="s">
        <v>6202</v>
      </c>
      <c r="D64" t="s">
        <v>6256</v>
      </c>
      <c r="E64" t="s">
        <v>6255</v>
      </c>
      <c r="F64">
        <v>12</v>
      </c>
      <c r="G64" t="s">
        <v>218</v>
      </c>
      <c r="H64" s="31">
        <v>45247</v>
      </c>
      <c r="I64" s="31">
        <v>45363</v>
      </c>
      <c r="J64" t="s">
        <v>9</v>
      </c>
      <c r="K64" t="s">
        <v>11453</v>
      </c>
      <c r="L64" t="s">
        <v>11453</v>
      </c>
      <c r="M64" s="154" t="s">
        <v>11620</v>
      </c>
    </row>
    <row r="65" spans="1:13" x14ac:dyDescent="0.25">
      <c r="A65" s="154" t="s">
        <v>11619</v>
      </c>
      <c r="B65" s="154" t="s">
        <v>11618</v>
      </c>
      <c r="C65" t="s">
        <v>6202</v>
      </c>
      <c r="D65" t="s">
        <v>123</v>
      </c>
      <c r="E65" t="s">
        <v>124</v>
      </c>
      <c r="F65" t="s">
        <v>4230</v>
      </c>
      <c r="G65" t="s">
        <v>218</v>
      </c>
      <c r="H65" s="31">
        <v>45219</v>
      </c>
      <c r="I65" s="31">
        <v>45363</v>
      </c>
      <c r="J65" t="s">
        <v>9</v>
      </c>
      <c r="K65" t="s">
        <v>11617</v>
      </c>
      <c r="L65" t="s">
        <v>11617</v>
      </c>
      <c r="M65" s="154" t="s">
        <v>11616</v>
      </c>
    </row>
    <row r="66" spans="1:13" x14ac:dyDescent="0.25">
      <c r="A66" s="154" t="s">
        <v>11615</v>
      </c>
      <c r="B66" s="154" t="s">
        <v>11614</v>
      </c>
      <c r="C66" t="s">
        <v>6202</v>
      </c>
      <c r="D66" t="s">
        <v>11613</v>
      </c>
      <c r="E66" t="s">
        <v>11612</v>
      </c>
      <c r="F66" t="s">
        <v>4230</v>
      </c>
      <c r="G66" t="s">
        <v>218</v>
      </c>
      <c r="H66" s="31">
        <v>45223</v>
      </c>
      <c r="I66" s="31">
        <v>45363</v>
      </c>
      <c r="J66" t="s">
        <v>9</v>
      </c>
      <c r="K66" t="s">
        <v>11611</v>
      </c>
      <c r="L66" t="s">
        <v>11611</v>
      </c>
      <c r="M66" s="154" t="s">
        <v>11610</v>
      </c>
    </row>
    <row r="67" spans="1:13" x14ac:dyDescent="0.25">
      <c r="A67" s="154" t="s">
        <v>11609</v>
      </c>
      <c r="B67" s="154" t="s">
        <v>11608</v>
      </c>
      <c r="C67" t="s">
        <v>6202</v>
      </c>
      <c r="D67" t="s">
        <v>6556</v>
      </c>
      <c r="E67" t="s">
        <v>6555</v>
      </c>
      <c r="F67">
        <v>12</v>
      </c>
      <c r="G67" t="s">
        <v>218</v>
      </c>
      <c r="H67" s="31">
        <v>45253</v>
      </c>
      <c r="I67" s="31">
        <v>45365</v>
      </c>
      <c r="J67" t="s">
        <v>9</v>
      </c>
      <c r="K67" t="s">
        <v>11467</v>
      </c>
      <c r="L67" t="s">
        <v>11467</v>
      </c>
      <c r="M67" s="154" t="s">
        <v>11607</v>
      </c>
    </row>
    <row r="68" spans="1:13" x14ac:dyDescent="0.25">
      <c r="A68" s="154" t="s">
        <v>11606</v>
      </c>
      <c r="B68" s="154" t="s">
        <v>11605</v>
      </c>
      <c r="C68" t="s">
        <v>6202</v>
      </c>
      <c r="D68" t="s">
        <v>6282</v>
      </c>
      <c r="E68" t="s">
        <v>6281</v>
      </c>
      <c r="F68">
        <v>12</v>
      </c>
      <c r="G68" t="s">
        <v>218</v>
      </c>
      <c r="H68" s="31">
        <v>45253</v>
      </c>
      <c r="I68" s="31">
        <v>45366</v>
      </c>
      <c r="J68" t="s">
        <v>9</v>
      </c>
      <c r="K68" t="s">
        <v>11521</v>
      </c>
      <c r="L68" t="s">
        <v>11521</v>
      </c>
      <c r="M68" s="154" t="s">
        <v>11604</v>
      </c>
    </row>
    <row r="69" spans="1:13" x14ac:dyDescent="0.25">
      <c r="A69" s="154" t="s">
        <v>11603</v>
      </c>
      <c r="B69" s="154" t="s">
        <v>11464</v>
      </c>
      <c r="C69" t="s">
        <v>6202</v>
      </c>
      <c r="D69" t="s">
        <v>6321</v>
      </c>
      <c r="E69" t="s">
        <v>6320</v>
      </c>
      <c r="F69" t="s">
        <v>4940</v>
      </c>
      <c r="G69" t="s">
        <v>218</v>
      </c>
      <c r="H69" s="31">
        <v>45246</v>
      </c>
      <c r="I69" s="31">
        <v>45366</v>
      </c>
      <c r="J69" t="s">
        <v>9</v>
      </c>
      <c r="K69" t="s">
        <v>11550</v>
      </c>
      <c r="L69" t="s">
        <v>11550</v>
      </c>
      <c r="M69" s="154" t="s">
        <v>11602</v>
      </c>
    </row>
    <row r="70" spans="1:13" x14ac:dyDescent="0.25">
      <c r="A70" s="154" t="s">
        <v>11601</v>
      </c>
      <c r="B70" s="154" t="s">
        <v>11600</v>
      </c>
      <c r="C70" t="s">
        <v>6202</v>
      </c>
      <c r="D70" t="s">
        <v>1181</v>
      </c>
      <c r="E70" t="s">
        <v>1180</v>
      </c>
      <c r="F70" t="s">
        <v>4230</v>
      </c>
      <c r="G70" t="s">
        <v>218</v>
      </c>
      <c r="H70" s="31">
        <v>45198</v>
      </c>
      <c r="I70" s="31">
        <v>45366</v>
      </c>
      <c r="J70" t="s">
        <v>9</v>
      </c>
      <c r="K70" t="s">
        <v>11573</v>
      </c>
      <c r="L70" t="s">
        <v>11573</v>
      </c>
      <c r="M70" s="154" t="s">
        <v>11599</v>
      </c>
    </row>
    <row r="71" spans="1:13" x14ac:dyDescent="0.25">
      <c r="A71" s="154" t="s">
        <v>11598</v>
      </c>
      <c r="B71" s="154" t="s">
        <v>11597</v>
      </c>
      <c r="C71" t="s">
        <v>6202</v>
      </c>
      <c r="D71" t="s">
        <v>6218</v>
      </c>
      <c r="E71" t="s">
        <v>6217</v>
      </c>
      <c r="F71" t="s">
        <v>3661</v>
      </c>
      <c r="G71" t="s">
        <v>218</v>
      </c>
      <c r="H71" s="31">
        <v>45212</v>
      </c>
      <c r="I71" s="31">
        <v>45366</v>
      </c>
      <c r="J71" t="s">
        <v>9</v>
      </c>
      <c r="K71" t="s">
        <v>11596</v>
      </c>
      <c r="L71" t="s">
        <v>11596</v>
      </c>
      <c r="M71" s="154" t="s">
        <v>11595</v>
      </c>
    </row>
    <row r="72" spans="1:13" x14ac:dyDescent="0.25">
      <c r="A72" s="154" t="s">
        <v>11594</v>
      </c>
      <c r="B72" s="154" t="s">
        <v>11554</v>
      </c>
      <c r="C72" t="s">
        <v>6202</v>
      </c>
      <c r="D72" t="s">
        <v>6311</v>
      </c>
      <c r="E72" t="s">
        <v>6310</v>
      </c>
      <c r="F72" t="s">
        <v>4940</v>
      </c>
      <c r="G72" t="s">
        <v>218</v>
      </c>
      <c r="H72" s="31">
        <v>45245</v>
      </c>
      <c r="I72" s="31">
        <v>45367</v>
      </c>
      <c r="J72" t="s">
        <v>9</v>
      </c>
      <c r="K72" t="s">
        <v>11553</v>
      </c>
      <c r="L72" t="s">
        <v>11553</v>
      </c>
      <c r="M72" s="154" t="s">
        <v>11593</v>
      </c>
    </row>
    <row r="73" spans="1:13" x14ac:dyDescent="0.25">
      <c r="A73" s="154" t="s">
        <v>11592</v>
      </c>
      <c r="B73" s="154" t="s">
        <v>11591</v>
      </c>
      <c r="C73" t="s">
        <v>6202</v>
      </c>
      <c r="D73" t="s">
        <v>499</v>
      </c>
      <c r="E73" t="s">
        <v>498</v>
      </c>
      <c r="F73" t="s">
        <v>4230</v>
      </c>
      <c r="G73" t="s">
        <v>218</v>
      </c>
      <c r="H73" s="31">
        <v>45212</v>
      </c>
      <c r="I73" s="31">
        <v>45367</v>
      </c>
      <c r="J73" t="s">
        <v>9</v>
      </c>
      <c r="K73" t="s">
        <v>11525</v>
      </c>
      <c r="L73" t="s">
        <v>11525</v>
      </c>
      <c r="M73" s="154" t="s">
        <v>11590</v>
      </c>
    </row>
    <row r="74" spans="1:13" x14ac:dyDescent="0.25">
      <c r="A74" s="154" t="s">
        <v>11589</v>
      </c>
      <c r="B74" s="154" t="s">
        <v>11588</v>
      </c>
      <c r="C74" t="s">
        <v>6202</v>
      </c>
      <c r="D74" t="s">
        <v>1175</v>
      </c>
      <c r="E74" t="s">
        <v>1174</v>
      </c>
      <c r="F74" t="s">
        <v>4230</v>
      </c>
      <c r="G74" t="s">
        <v>218</v>
      </c>
      <c r="H74" s="31">
        <v>45217</v>
      </c>
      <c r="I74" s="31">
        <v>45367</v>
      </c>
      <c r="J74" t="s">
        <v>9</v>
      </c>
      <c r="K74" t="s">
        <v>11587</v>
      </c>
      <c r="L74" t="s">
        <v>11587</v>
      </c>
      <c r="M74" s="154" t="s">
        <v>11586</v>
      </c>
    </row>
    <row r="75" spans="1:13" x14ac:dyDescent="0.25">
      <c r="A75" s="154" t="s">
        <v>11585</v>
      </c>
      <c r="B75" s="154" t="s">
        <v>11584</v>
      </c>
      <c r="C75" t="s">
        <v>6202</v>
      </c>
      <c r="D75" t="s">
        <v>11583</v>
      </c>
      <c r="E75" t="s">
        <v>11582</v>
      </c>
      <c r="F75">
        <v>12</v>
      </c>
      <c r="G75" t="s">
        <v>218</v>
      </c>
      <c r="H75" s="31">
        <v>45199</v>
      </c>
      <c r="I75" s="31">
        <v>45370</v>
      </c>
      <c r="J75" t="s">
        <v>9</v>
      </c>
      <c r="K75" t="s">
        <v>11581</v>
      </c>
      <c r="L75" t="s">
        <v>11581</v>
      </c>
      <c r="M75" s="154" t="s">
        <v>11580</v>
      </c>
    </row>
    <row r="76" spans="1:13" x14ac:dyDescent="0.25">
      <c r="A76" s="154" t="s">
        <v>6204</v>
      </c>
      <c r="B76" s="154" t="s">
        <v>6203</v>
      </c>
      <c r="C76" t="s">
        <v>6202</v>
      </c>
      <c r="D76" t="s">
        <v>1173</v>
      </c>
      <c r="E76" t="s">
        <v>1172</v>
      </c>
      <c r="F76" t="s">
        <v>4230</v>
      </c>
      <c r="G76" t="s">
        <v>218</v>
      </c>
      <c r="H76" s="31">
        <v>45191</v>
      </c>
      <c r="I76" s="31">
        <v>45370</v>
      </c>
      <c r="J76" t="s">
        <v>9</v>
      </c>
      <c r="K76" t="s">
        <v>11579</v>
      </c>
      <c r="L76" t="s">
        <v>11579</v>
      </c>
      <c r="M76" s="154" t="s">
        <v>6201</v>
      </c>
    </row>
    <row r="77" spans="1:13" x14ac:dyDescent="0.25">
      <c r="A77" s="154" t="s">
        <v>11578</v>
      </c>
      <c r="B77" s="154" t="s">
        <v>11577</v>
      </c>
      <c r="C77" t="s">
        <v>6202</v>
      </c>
      <c r="D77" t="s">
        <v>6556</v>
      </c>
      <c r="E77" t="s">
        <v>6555</v>
      </c>
      <c r="F77">
        <v>12</v>
      </c>
      <c r="G77" t="s">
        <v>218</v>
      </c>
      <c r="H77" s="31">
        <v>45253</v>
      </c>
      <c r="I77" s="31">
        <v>45371</v>
      </c>
      <c r="J77" t="s">
        <v>9</v>
      </c>
      <c r="K77" t="s">
        <v>11467</v>
      </c>
      <c r="L77" t="s">
        <v>11467</v>
      </c>
      <c r="M77" s="154" t="s">
        <v>11576</v>
      </c>
    </row>
    <row r="78" spans="1:13" x14ac:dyDescent="0.25">
      <c r="A78" s="154" t="s">
        <v>11575</v>
      </c>
      <c r="B78" s="154" t="s">
        <v>11574</v>
      </c>
      <c r="C78" t="s">
        <v>6202</v>
      </c>
      <c r="D78" t="s">
        <v>1181</v>
      </c>
      <c r="E78" t="s">
        <v>1180</v>
      </c>
      <c r="F78" t="s">
        <v>4230</v>
      </c>
      <c r="G78" t="s">
        <v>218</v>
      </c>
      <c r="H78" s="31">
        <v>45198</v>
      </c>
      <c r="I78" s="31">
        <v>45371</v>
      </c>
      <c r="J78" t="s">
        <v>9</v>
      </c>
      <c r="K78" t="s">
        <v>11573</v>
      </c>
      <c r="L78" t="s">
        <v>11573</v>
      </c>
      <c r="M78" s="154" t="s">
        <v>11572</v>
      </c>
    </row>
    <row r="79" spans="1:13" x14ac:dyDescent="0.25">
      <c r="A79" s="154" t="s">
        <v>11571</v>
      </c>
      <c r="B79" s="154" t="s">
        <v>11454</v>
      </c>
      <c r="C79" t="s">
        <v>6202</v>
      </c>
      <c r="D79" t="s">
        <v>6256</v>
      </c>
      <c r="E79" t="s">
        <v>6255</v>
      </c>
      <c r="F79">
        <v>12</v>
      </c>
      <c r="G79" t="s">
        <v>218</v>
      </c>
      <c r="H79" s="31">
        <v>45247</v>
      </c>
      <c r="I79" s="31">
        <v>45372</v>
      </c>
      <c r="J79" t="s">
        <v>9</v>
      </c>
      <c r="K79" t="s">
        <v>11453</v>
      </c>
      <c r="L79" t="s">
        <v>11453</v>
      </c>
      <c r="M79" s="154" t="s">
        <v>11570</v>
      </c>
    </row>
    <row r="80" spans="1:13" x14ac:dyDescent="0.25">
      <c r="A80" s="154" t="s">
        <v>11569</v>
      </c>
      <c r="B80" s="154" t="s">
        <v>11568</v>
      </c>
      <c r="C80" t="s">
        <v>6202</v>
      </c>
      <c r="D80" t="s">
        <v>1175</v>
      </c>
      <c r="E80" t="s">
        <v>1174</v>
      </c>
      <c r="F80" t="s">
        <v>4230</v>
      </c>
      <c r="G80" t="s">
        <v>218</v>
      </c>
      <c r="H80" s="31">
        <v>45217</v>
      </c>
      <c r="I80" s="31">
        <v>45372</v>
      </c>
      <c r="J80" t="s">
        <v>9</v>
      </c>
      <c r="K80" t="s">
        <v>11567</v>
      </c>
      <c r="L80" t="s">
        <v>11567</v>
      </c>
      <c r="M80" s="154" t="s">
        <v>11566</v>
      </c>
    </row>
    <row r="81" spans="1:13" x14ac:dyDescent="0.25">
      <c r="A81" s="154" t="s">
        <v>11565</v>
      </c>
      <c r="B81" s="154" t="s">
        <v>11564</v>
      </c>
      <c r="C81" t="s">
        <v>6202</v>
      </c>
      <c r="D81" t="s">
        <v>499</v>
      </c>
      <c r="E81" t="s">
        <v>498</v>
      </c>
      <c r="F81" t="s">
        <v>4230</v>
      </c>
      <c r="G81" t="s">
        <v>218</v>
      </c>
      <c r="H81" s="31">
        <v>45212</v>
      </c>
      <c r="I81" s="31">
        <v>45374</v>
      </c>
      <c r="J81" t="s">
        <v>9</v>
      </c>
      <c r="K81" t="s">
        <v>11525</v>
      </c>
      <c r="L81" t="s">
        <v>11525</v>
      </c>
      <c r="M81" s="154" t="s">
        <v>11563</v>
      </c>
    </row>
    <row r="82" spans="1:13" x14ac:dyDescent="0.25">
      <c r="A82" s="154" t="s">
        <v>11562</v>
      </c>
      <c r="B82" s="154" t="s">
        <v>11561</v>
      </c>
      <c r="C82" t="s">
        <v>6202</v>
      </c>
      <c r="D82" t="s">
        <v>5651</v>
      </c>
      <c r="E82" t="s">
        <v>5650</v>
      </c>
      <c r="F82">
        <v>12</v>
      </c>
      <c r="G82" t="s">
        <v>218</v>
      </c>
      <c r="H82" s="31">
        <v>45216</v>
      </c>
      <c r="I82" s="31">
        <v>45376</v>
      </c>
      <c r="J82" t="s">
        <v>9</v>
      </c>
      <c r="K82" t="s">
        <v>11560</v>
      </c>
      <c r="L82" t="s">
        <v>11560</v>
      </c>
      <c r="M82" s="154" t="s">
        <v>11559</v>
      </c>
    </row>
    <row r="83" spans="1:13" x14ac:dyDescent="0.25">
      <c r="A83" s="154" t="s">
        <v>11558</v>
      </c>
      <c r="B83" s="154" t="s">
        <v>11557</v>
      </c>
      <c r="C83" t="s">
        <v>6202</v>
      </c>
      <c r="D83" t="s">
        <v>6556</v>
      </c>
      <c r="E83" t="s">
        <v>6555</v>
      </c>
      <c r="F83">
        <v>12</v>
      </c>
      <c r="G83" t="s">
        <v>218</v>
      </c>
      <c r="H83" s="31">
        <v>45253</v>
      </c>
      <c r="I83" s="31">
        <v>45376</v>
      </c>
      <c r="J83" t="s">
        <v>9</v>
      </c>
      <c r="K83" t="s">
        <v>11467</v>
      </c>
      <c r="L83" t="s">
        <v>11467</v>
      </c>
      <c r="M83" s="154" t="s">
        <v>11556</v>
      </c>
    </row>
    <row r="84" spans="1:13" x14ac:dyDescent="0.25">
      <c r="A84" s="154" t="s">
        <v>11555</v>
      </c>
      <c r="B84" s="154" t="s">
        <v>11554</v>
      </c>
      <c r="C84" t="s">
        <v>6202</v>
      </c>
      <c r="D84" t="s">
        <v>6311</v>
      </c>
      <c r="E84" t="s">
        <v>6310</v>
      </c>
      <c r="F84" t="s">
        <v>4940</v>
      </c>
      <c r="G84" t="s">
        <v>218</v>
      </c>
      <c r="H84" s="31">
        <v>45245</v>
      </c>
      <c r="I84" s="31">
        <v>45376</v>
      </c>
      <c r="J84" t="s">
        <v>9</v>
      </c>
      <c r="K84" t="s">
        <v>11553</v>
      </c>
      <c r="L84" t="s">
        <v>11553</v>
      </c>
      <c r="M84" s="154" t="s">
        <v>11552</v>
      </c>
    </row>
    <row r="85" spans="1:13" x14ac:dyDescent="0.25">
      <c r="A85" s="154" t="s">
        <v>11551</v>
      </c>
      <c r="B85" s="154" t="s">
        <v>11464</v>
      </c>
      <c r="C85" t="s">
        <v>6202</v>
      </c>
      <c r="D85" t="s">
        <v>6321</v>
      </c>
      <c r="E85" t="s">
        <v>6320</v>
      </c>
      <c r="F85" t="s">
        <v>4940</v>
      </c>
      <c r="G85" t="s">
        <v>218</v>
      </c>
      <c r="H85" s="31">
        <v>45246</v>
      </c>
      <c r="I85" s="31">
        <v>45376</v>
      </c>
      <c r="J85" t="s">
        <v>9</v>
      </c>
      <c r="K85" t="s">
        <v>11550</v>
      </c>
      <c r="L85" t="s">
        <v>11550</v>
      </c>
      <c r="M85" s="154" t="s">
        <v>11549</v>
      </c>
    </row>
    <row r="86" spans="1:13" x14ac:dyDescent="0.25">
      <c r="A86" s="154" t="s">
        <v>11548</v>
      </c>
      <c r="B86" s="154" t="s">
        <v>11547</v>
      </c>
      <c r="C86" t="s">
        <v>6202</v>
      </c>
      <c r="D86" t="s">
        <v>1181</v>
      </c>
      <c r="E86" t="s">
        <v>1180</v>
      </c>
      <c r="F86" t="s">
        <v>4230</v>
      </c>
      <c r="G86" t="s">
        <v>218</v>
      </c>
      <c r="H86" s="31">
        <v>45198</v>
      </c>
      <c r="I86" s="31">
        <v>45376</v>
      </c>
      <c r="J86" t="s">
        <v>9</v>
      </c>
      <c r="K86" t="s">
        <v>11546</v>
      </c>
      <c r="L86" t="s">
        <v>11546</v>
      </c>
      <c r="M86" s="154" t="s">
        <v>11545</v>
      </c>
    </row>
    <row r="87" spans="1:13" x14ac:dyDescent="0.25">
      <c r="A87" s="154" t="s">
        <v>11544</v>
      </c>
      <c r="B87" s="154" t="s">
        <v>11543</v>
      </c>
      <c r="C87" t="s">
        <v>6202</v>
      </c>
      <c r="D87" t="s">
        <v>1177</v>
      </c>
      <c r="E87" t="s">
        <v>1176</v>
      </c>
      <c r="F87" t="s">
        <v>4230</v>
      </c>
      <c r="G87" t="s">
        <v>218</v>
      </c>
      <c r="H87" s="31">
        <v>45217</v>
      </c>
      <c r="I87" s="31">
        <v>45376</v>
      </c>
      <c r="J87" t="s">
        <v>9</v>
      </c>
      <c r="K87" t="s">
        <v>11542</v>
      </c>
      <c r="L87" t="s">
        <v>11542</v>
      </c>
      <c r="M87" s="154" t="s">
        <v>11541</v>
      </c>
    </row>
    <row r="88" spans="1:13" x14ac:dyDescent="0.25">
      <c r="A88" s="154" t="s">
        <v>11540</v>
      </c>
      <c r="B88" s="154" t="s">
        <v>11539</v>
      </c>
      <c r="C88" t="s">
        <v>6202</v>
      </c>
      <c r="D88" t="s">
        <v>6303</v>
      </c>
      <c r="E88" t="s">
        <v>6302</v>
      </c>
      <c r="F88" t="s">
        <v>4230</v>
      </c>
      <c r="G88" t="s">
        <v>218</v>
      </c>
      <c r="H88" s="31">
        <v>45245</v>
      </c>
      <c r="I88" s="31">
        <v>45376</v>
      </c>
      <c r="J88" t="s">
        <v>9</v>
      </c>
      <c r="K88" t="s">
        <v>11435</v>
      </c>
      <c r="L88" t="s">
        <v>11435</v>
      </c>
      <c r="M88" s="154" t="s">
        <v>11538</v>
      </c>
    </row>
    <row r="89" spans="1:13" x14ac:dyDescent="0.25">
      <c r="A89" s="154" t="s">
        <v>11537</v>
      </c>
      <c r="B89" s="154" t="s">
        <v>11536</v>
      </c>
      <c r="C89" t="s">
        <v>6202</v>
      </c>
      <c r="D89" t="s">
        <v>6485</v>
      </c>
      <c r="E89" t="s">
        <v>6484</v>
      </c>
      <c r="F89" t="s">
        <v>3661</v>
      </c>
      <c r="G89" t="s">
        <v>218</v>
      </c>
      <c r="H89" s="31">
        <v>45212</v>
      </c>
      <c r="I89" s="31">
        <v>45376</v>
      </c>
      <c r="J89" t="s">
        <v>9</v>
      </c>
      <c r="K89" t="s">
        <v>11535</v>
      </c>
      <c r="L89" t="s">
        <v>11535</v>
      </c>
      <c r="M89" s="154" t="s">
        <v>11534</v>
      </c>
    </row>
    <row r="90" spans="1:13" x14ac:dyDescent="0.25">
      <c r="A90" s="154" t="s">
        <v>11533</v>
      </c>
      <c r="B90" s="154" t="s">
        <v>11454</v>
      </c>
      <c r="C90" t="s">
        <v>6202</v>
      </c>
      <c r="D90" t="s">
        <v>6256</v>
      </c>
      <c r="E90" t="s">
        <v>6255</v>
      </c>
      <c r="F90">
        <v>12</v>
      </c>
      <c r="G90" t="s">
        <v>218</v>
      </c>
      <c r="H90" s="31">
        <v>45247</v>
      </c>
      <c r="I90" s="31">
        <v>45377</v>
      </c>
      <c r="J90" t="s">
        <v>9</v>
      </c>
      <c r="K90" t="s">
        <v>11453</v>
      </c>
      <c r="L90" t="s">
        <v>11453</v>
      </c>
      <c r="M90" s="154" t="s">
        <v>11532</v>
      </c>
    </row>
    <row r="91" spans="1:13" x14ac:dyDescent="0.25">
      <c r="A91" s="154" t="s">
        <v>11531</v>
      </c>
      <c r="B91" s="154" t="s">
        <v>11530</v>
      </c>
      <c r="C91" t="s">
        <v>6202</v>
      </c>
      <c r="D91" t="s">
        <v>1175</v>
      </c>
      <c r="E91" t="s">
        <v>1174</v>
      </c>
      <c r="F91" t="s">
        <v>4230</v>
      </c>
      <c r="G91" t="s">
        <v>218</v>
      </c>
      <c r="H91" s="31">
        <v>45217</v>
      </c>
      <c r="I91" s="31">
        <v>45377</v>
      </c>
      <c r="J91" t="s">
        <v>9</v>
      </c>
      <c r="K91" t="s">
        <v>11529</v>
      </c>
      <c r="L91" t="s">
        <v>11529</v>
      </c>
      <c r="M91" s="154" t="s">
        <v>11528</v>
      </c>
    </row>
    <row r="92" spans="1:13" x14ac:dyDescent="0.25">
      <c r="A92" s="154" t="s">
        <v>11527</v>
      </c>
      <c r="B92" s="154" t="s">
        <v>11526</v>
      </c>
      <c r="C92" t="s">
        <v>6202</v>
      </c>
      <c r="D92" t="s">
        <v>499</v>
      </c>
      <c r="E92" t="s">
        <v>498</v>
      </c>
      <c r="F92" t="s">
        <v>4230</v>
      </c>
      <c r="G92" t="s">
        <v>218</v>
      </c>
      <c r="H92" s="31">
        <v>45212</v>
      </c>
      <c r="I92" s="31">
        <v>45379</v>
      </c>
      <c r="J92" t="s">
        <v>9</v>
      </c>
      <c r="K92" t="s">
        <v>11525</v>
      </c>
      <c r="L92" t="s">
        <v>11525</v>
      </c>
      <c r="M92" s="154" t="s">
        <v>11524</v>
      </c>
    </row>
    <row r="93" spans="1:13" x14ac:dyDescent="0.25">
      <c r="A93" s="154" t="s">
        <v>11523</v>
      </c>
      <c r="B93" s="154" t="s">
        <v>11522</v>
      </c>
      <c r="C93" t="s">
        <v>6202</v>
      </c>
      <c r="D93" t="s">
        <v>6282</v>
      </c>
      <c r="E93" t="s">
        <v>6281</v>
      </c>
      <c r="F93">
        <v>12</v>
      </c>
      <c r="G93" t="s">
        <v>218</v>
      </c>
      <c r="H93" s="31">
        <v>45253</v>
      </c>
      <c r="I93" s="31">
        <v>45381</v>
      </c>
      <c r="J93" t="s">
        <v>9</v>
      </c>
      <c r="K93" t="s">
        <v>11521</v>
      </c>
      <c r="L93" t="s">
        <v>11521</v>
      </c>
      <c r="M93" s="154" t="s">
        <v>11520</v>
      </c>
    </row>
    <row r="94" spans="1:13" x14ac:dyDescent="0.25">
      <c r="A94" s="154" t="s">
        <v>11519</v>
      </c>
      <c r="B94" s="154" t="s">
        <v>11518</v>
      </c>
      <c r="C94" t="s">
        <v>6202</v>
      </c>
      <c r="D94" t="s">
        <v>6556</v>
      </c>
      <c r="E94" t="s">
        <v>6555</v>
      </c>
      <c r="F94">
        <v>12</v>
      </c>
      <c r="G94" t="s">
        <v>218</v>
      </c>
      <c r="H94" s="31">
        <v>45253</v>
      </c>
      <c r="I94" s="31">
        <v>45381</v>
      </c>
      <c r="J94" t="s">
        <v>9</v>
      </c>
      <c r="K94" t="s">
        <v>11467</v>
      </c>
      <c r="L94" t="s">
        <v>11467</v>
      </c>
      <c r="M94" s="154" t="s">
        <v>11517</v>
      </c>
    </row>
    <row r="95" spans="1:13" x14ac:dyDescent="0.25">
      <c r="A95" s="154" t="s">
        <v>11516</v>
      </c>
      <c r="B95" s="154" t="s">
        <v>11515</v>
      </c>
      <c r="C95" t="s">
        <v>6202</v>
      </c>
      <c r="D95" t="s">
        <v>1135</v>
      </c>
      <c r="E95" t="s">
        <v>1136</v>
      </c>
      <c r="F95" t="s">
        <v>4230</v>
      </c>
      <c r="G95" t="s">
        <v>218</v>
      </c>
      <c r="H95" s="31">
        <v>45225</v>
      </c>
      <c r="I95" s="31">
        <v>45381</v>
      </c>
      <c r="J95" t="s">
        <v>9</v>
      </c>
      <c r="K95" t="s">
        <v>11514</v>
      </c>
      <c r="L95" t="s">
        <v>11514</v>
      </c>
      <c r="M95" s="154" t="s">
        <v>11513</v>
      </c>
    </row>
    <row r="96" spans="1:13" x14ac:dyDescent="0.25">
      <c r="A96" s="154" t="s">
        <v>11512</v>
      </c>
      <c r="B96" s="154" t="s">
        <v>11511</v>
      </c>
      <c r="C96" t="s">
        <v>6202</v>
      </c>
      <c r="D96" t="s">
        <v>6316</v>
      </c>
      <c r="E96" t="s">
        <v>6315</v>
      </c>
      <c r="F96" t="s">
        <v>4940</v>
      </c>
      <c r="G96" t="s">
        <v>218</v>
      </c>
      <c r="H96" s="31">
        <v>45225</v>
      </c>
      <c r="I96" s="31">
        <v>45382</v>
      </c>
      <c r="J96" t="s">
        <v>9</v>
      </c>
      <c r="K96" t="s">
        <v>11510</v>
      </c>
      <c r="L96" t="s">
        <v>11510</v>
      </c>
      <c r="M96" s="154" t="s">
        <v>11509</v>
      </c>
    </row>
    <row r="97" spans="1:13" x14ac:dyDescent="0.25">
      <c r="A97" s="154" t="s">
        <v>11508</v>
      </c>
      <c r="B97" s="154" t="s">
        <v>11507</v>
      </c>
      <c r="C97" t="s">
        <v>6202</v>
      </c>
      <c r="D97" t="s">
        <v>1175</v>
      </c>
      <c r="E97" t="s">
        <v>1174</v>
      </c>
      <c r="F97" t="s">
        <v>4230</v>
      </c>
      <c r="G97" t="s">
        <v>218</v>
      </c>
      <c r="H97" s="31">
        <v>45217</v>
      </c>
      <c r="I97" s="31">
        <v>45382</v>
      </c>
      <c r="J97" t="s">
        <v>9</v>
      </c>
      <c r="K97" t="s">
        <v>11506</v>
      </c>
      <c r="L97" t="s">
        <v>11506</v>
      </c>
      <c r="M97" s="154" t="s">
        <v>11505</v>
      </c>
    </row>
    <row r="98" spans="1:13" x14ac:dyDescent="0.25">
      <c r="A98" s="154" t="s">
        <v>11504</v>
      </c>
      <c r="B98" s="154" t="s">
        <v>11503</v>
      </c>
      <c r="C98" t="s">
        <v>6202</v>
      </c>
      <c r="D98" t="s">
        <v>6218</v>
      </c>
      <c r="E98" t="s">
        <v>6217</v>
      </c>
      <c r="F98" t="s">
        <v>3661</v>
      </c>
      <c r="G98" t="s">
        <v>218</v>
      </c>
      <c r="H98" s="31">
        <v>45212</v>
      </c>
      <c r="I98" s="31">
        <v>45382</v>
      </c>
      <c r="J98" t="s">
        <v>9</v>
      </c>
      <c r="K98" t="s">
        <v>8324</v>
      </c>
      <c r="L98" t="s">
        <v>8324</v>
      </c>
      <c r="M98" s="154" t="s">
        <v>11502</v>
      </c>
    </row>
    <row r="99" spans="1:13" x14ac:dyDescent="0.25">
      <c r="A99" s="154" t="s">
        <v>11501</v>
      </c>
      <c r="B99" s="154" t="s">
        <v>11500</v>
      </c>
      <c r="C99" t="s">
        <v>6202</v>
      </c>
      <c r="D99" t="s">
        <v>6218</v>
      </c>
      <c r="E99" t="s">
        <v>6217</v>
      </c>
      <c r="F99" t="s">
        <v>3661</v>
      </c>
      <c r="G99" t="s">
        <v>218</v>
      </c>
      <c r="H99" s="31">
        <v>45212</v>
      </c>
      <c r="I99" s="31">
        <v>45382</v>
      </c>
      <c r="J99" t="s">
        <v>9</v>
      </c>
      <c r="K99" t="s">
        <v>11499</v>
      </c>
      <c r="L99" t="s">
        <v>11499</v>
      </c>
      <c r="M99" s="154" t="s">
        <v>11498</v>
      </c>
    </row>
    <row r="100" spans="1:13" x14ac:dyDescent="0.25">
      <c r="A100" s="154" t="s">
        <v>11497</v>
      </c>
      <c r="B100" s="154" t="s">
        <v>11496</v>
      </c>
      <c r="C100" t="s">
        <v>6202</v>
      </c>
      <c r="D100" t="s">
        <v>6470</v>
      </c>
      <c r="E100" t="s">
        <v>6469</v>
      </c>
      <c r="F100" t="s">
        <v>3111</v>
      </c>
      <c r="G100" t="s">
        <v>218</v>
      </c>
      <c r="H100" s="31">
        <v>45246</v>
      </c>
      <c r="I100" s="31">
        <v>45382</v>
      </c>
      <c r="J100" t="s">
        <v>9</v>
      </c>
      <c r="K100" t="s">
        <v>11495</v>
      </c>
      <c r="L100" t="s">
        <v>11495</v>
      </c>
      <c r="M100" s="154" t="s">
        <v>11494</v>
      </c>
    </row>
    <row r="101" spans="1:13" x14ac:dyDescent="0.25">
      <c r="A101" s="154" t="s">
        <v>11493</v>
      </c>
      <c r="B101" s="154" t="s">
        <v>11492</v>
      </c>
      <c r="C101" t="s">
        <v>6202</v>
      </c>
      <c r="D101" t="s">
        <v>6277</v>
      </c>
      <c r="E101" t="s">
        <v>6276</v>
      </c>
      <c r="F101">
        <v>12</v>
      </c>
      <c r="G101" t="s">
        <v>218</v>
      </c>
      <c r="H101" s="31">
        <v>45250</v>
      </c>
      <c r="I101" s="31">
        <v>45387</v>
      </c>
      <c r="J101" t="s">
        <v>9</v>
      </c>
      <c r="K101" t="s">
        <v>11491</v>
      </c>
      <c r="L101" t="s">
        <v>11491</v>
      </c>
      <c r="M101" s="154" t="s">
        <v>11490</v>
      </c>
    </row>
    <row r="102" spans="1:13" x14ac:dyDescent="0.25">
      <c r="A102" s="154" t="s">
        <v>11489</v>
      </c>
      <c r="B102" s="154" t="s">
        <v>11488</v>
      </c>
      <c r="C102" t="s">
        <v>6202</v>
      </c>
      <c r="D102" t="s">
        <v>6282</v>
      </c>
      <c r="E102" t="s">
        <v>6281</v>
      </c>
      <c r="F102">
        <v>12</v>
      </c>
      <c r="G102" t="s">
        <v>218</v>
      </c>
      <c r="H102" s="31">
        <v>45253</v>
      </c>
      <c r="I102" s="31">
        <v>45387</v>
      </c>
      <c r="J102" t="s">
        <v>9</v>
      </c>
      <c r="K102" t="s">
        <v>11487</v>
      </c>
      <c r="L102" t="s">
        <v>11487</v>
      </c>
      <c r="M102" s="154" t="s">
        <v>11486</v>
      </c>
    </row>
    <row r="103" spans="1:13" x14ac:dyDescent="0.25">
      <c r="A103" s="154" t="s">
        <v>11485</v>
      </c>
      <c r="B103" s="154" t="s">
        <v>11484</v>
      </c>
      <c r="C103" t="s">
        <v>6202</v>
      </c>
      <c r="D103" t="s">
        <v>6556</v>
      </c>
      <c r="E103" t="s">
        <v>6555</v>
      </c>
      <c r="F103">
        <v>12</v>
      </c>
      <c r="G103" t="s">
        <v>218</v>
      </c>
      <c r="H103" s="31">
        <v>45253</v>
      </c>
      <c r="I103" s="31">
        <v>45387</v>
      </c>
      <c r="J103" t="s">
        <v>9</v>
      </c>
      <c r="K103" t="s">
        <v>11467</v>
      </c>
      <c r="L103" t="s">
        <v>11467</v>
      </c>
      <c r="M103" s="154" t="s">
        <v>11483</v>
      </c>
    </row>
    <row r="104" spans="1:13" x14ac:dyDescent="0.25">
      <c r="A104" s="154" t="s">
        <v>11482</v>
      </c>
      <c r="B104" s="154" t="s">
        <v>11481</v>
      </c>
      <c r="C104" t="s">
        <v>6202</v>
      </c>
      <c r="D104" t="s">
        <v>1177</v>
      </c>
      <c r="E104" t="s">
        <v>1176</v>
      </c>
      <c r="F104" t="s">
        <v>4230</v>
      </c>
      <c r="G104" t="s">
        <v>218</v>
      </c>
      <c r="H104" s="31">
        <v>45217</v>
      </c>
      <c r="I104" s="31">
        <v>45387</v>
      </c>
      <c r="J104" t="s">
        <v>9</v>
      </c>
      <c r="K104" t="s">
        <v>11480</v>
      </c>
      <c r="L104" t="s">
        <v>11480</v>
      </c>
      <c r="M104" s="154" t="s">
        <v>11479</v>
      </c>
    </row>
    <row r="105" spans="1:13" x14ac:dyDescent="0.25">
      <c r="A105" s="154" t="s">
        <v>11478</v>
      </c>
      <c r="B105" s="154" t="s">
        <v>11477</v>
      </c>
      <c r="C105" t="s">
        <v>6202</v>
      </c>
      <c r="D105" t="s">
        <v>1181</v>
      </c>
      <c r="E105" t="s">
        <v>1180</v>
      </c>
      <c r="F105" t="s">
        <v>4230</v>
      </c>
      <c r="G105" t="s">
        <v>218</v>
      </c>
      <c r="H105" s="31">
        <v>45230</v>
      </c>
      <c r="I105" s="31">
        <v>45387</v>
      </c>
      <c r="J105" t="s">
        <v>9</v>
      </c>
      <c r="K105" t="s">
        <v>8998</v>
      </c>
      <c r="L105" t="s">
        <v>8998</v>
      </c>
      <c r="M105" s="154" t="s">
        <v>11476</v>
      </c>
    </row>
    <row r="106" spans="1:13" x14ac:dyDescent="0.25">
      <c r="A106" s="154" t="s">
        <v>11475</v>
      </c>
      <c r="B106" s="154" t="s">
        <v>11454</v>
      </c>
      <c r="C106" t="s">
        <v>6202</v>
      </c>
      <c r="D106" t="s">
        <v>6256</v>
      </c>
      <c r="E106" t="s">
        <v>6255</v>
      </c>
      <c r="F106">
        <v>12</v>
      </c>
      <c r="G106" t="s">
        <v>218</v>
      </c>
      <c r="H106" s="31">
        <v>45247</v>
      </c>
      <c r="I106" s="31">
        <v>45388</v>
      </c>
      <c r="J106" t="s">
        <v>9</v>
      </c>
      <c r="K106" t="s">
        <v>11453</v>
      </c>
      <c r="L106" t="s">
        <v>11453</v>
      </c>
      <c r="M106" s="154" t="s">
        <v>11474</v>
      </c>
    </row>
    <row r="107" spans="1:13" x14ac:dyDescent="0.25">
      <c r="A107" s="154" t="s">
        <v>11398</v>
      </c>
      <c r="B107" s="154" t="s">
        <v>8289</v>
      </c>
      <c r="E107" t="s">
        <v>11397</v>
      </c>
      <c r="F107" t="s">
        <v>11396</v>
      </c>
      <c r="G107" t="s">
        <v>11395</v>
      </c>
      <c r="H107" t="s">
        <v>11394</v>
      </c>
      <c r="I107" t="s">
        <v>11393</v>
      </c>
      <c r="L107" t="s">
        <v>8285</v>
      </c>
    </row>
    <row r="108" spans="1:13" x14ac:dyDescent="0.25">
      <c r="A108" s="154" t="s">
        <v>11473</v>
      </c>
      <c r="E108" t="s">
        <v>11391</v>
      </c>
      <c r="F108" t="s">
        <v>11390</v>
      </c>
      <c r="G108" t="s">
        <v>11389</v>
      </c>
      <c r="L108" t="s">
        <v>11472</v>
      </c>
    </row>
    <row r="110" spans="1:13" x14ac:dyDescent="0.25">
      <c r="A110" s="154" t="s">
        <v>6272</v>
      </c>
      <c r="B110" s="154" t="s">
        <v>6271</v>
      </c>
      <c r="C110" t="s">
        <v>6270</v>
      </c>
      <c r="D110" t="s">
        <v>94</v>
      </c>
      <c r="E110" t="s">
        <v>95</v>
      </c>
      <c r="F110" t="s">
        <v>6269</v>
      </c>
      <c r="G110" t="s">
        <v>6268</v>
      </c>
      <c r="H110" t="s">
        <v>6267</v>
      </c>
      <c r="I110" t="s">
        <v>198</v>
      </c>
      <c r="J110" t="s">
        <v>6200</v>
      </c>
      <c r="K110" t="s">
        <v>11</v>
      </c>
      <c r="L110" t="s">
        <v>6266</v>
      </c>
      <c r="M110" s="154" t="s">
        <v>6265</v>
      </c>
    </row>
    <row r="111" spans="1:13" x14ac:dyDescent="0.25">
      <c r="A111" s="154" t="s">
        <v>8367</v>
      </c>
      <c r="B111" s="154" t="s">
        <v>8368</v>
      </c>
      <c r="C111" t="s">
        <v>11471</v>
      </c>
      <c r="D111" t="s">
        <v>8368</v>
      </c>
      <c r="E111" t="s">
        <v>8370</v>
      </c>
      <c r="F111" t="s">
        <v>11411</v>
      </c>
      <c r="G111" t="s">
        <v>11411</v>
      </c>
      <c r="H111" t="s">
        <v>8368</v>
      </c>
      <c r="I111" t="s">
        <v>8368</v>
      </c>
      <c r="J111" t="s">
        <v>11404</v>
      </c>
      <c r="K111" t="s">
        <v>8369</v>
      </c>
      <c r="L111" t="s">
        <v>8369</v>
      </c>
      <c r="M111" s="154" t="s">
        <v>11470</v>
      </c>
    </row>
    <row r="112" spans="1:13" x14ac:dyDescent="0.25">
      <c r="A112" s="154" t="s">
        <v>11469</v>
      </c>
      <c r="B112" s="154" t="s">
        <v>11468</v>
      </c>
      <c r="C112" t="s">
        <v>6202</v>
      </c>
      <c r="D112" t="s">
        <v>6556</v>
      </c>
      <c r="E112" t="s">
        <v>6555</v>
      </c>
      <c r="F112">
        <v>12</v>
      </c>
      <c r="G112" t="s">
        <v>218</v>
      </c>
      <c r="H112" s="31">
        <v>45253</v>
      </c>
      <c r="I112" s="31">
        <v>45392</v>
      </c>
      <c r="J112" t="s">
        <v>9</v>
      </c>
      <c r="K112" t="s">
        <v>11467</v>
      </c>
      <c r="L112" t="s">
        <v>11467</v>
      </c>
      <c r="M112" s="154" t="s">
        <v>11466</v>
      </c>
    </row>
    <row r="113" spans="1:13" x14ac:dyDescent="0.25">
      <c r="A113" s="154" t="s">
        <v>11465</v>
      </c>
      <c r="B113" s="154" t="s">
        <v>11464</v>
      </c>
      <c r="C113" t="s">
        <v>6202</v>
      </c>
      <c r="D113" t="s">
        <v>6412</v>
      </c>
      <c r="E113" t="s">
        <v>6411</v>
      </c>
      <c r="F113" t="s">
        <v>4940</v>
      </c>
      <c r="G113" t="s">
        <v>218</v>
      </c>
      <c r="H113" s="31">
        <v>45246</v>
      </c>
      <c r="I113" s="31">
        <v>45392</v>
      </c>
      <c r="J113" t="s">
        <v>9</v>
      </c>
      <c r="K113" t="s">
        <v>11463</v>
      </c>
      <c r="L113" t="s">
        <v>11463</v>
      </c>
      <c r="M113" s="154" t="s">
        <v>11462</v>
      </c>
    </row>
    <row r="114" spans="1:13" x14ac:dyDescent="0.25">
      <c r="A114" s="154" t="s">
        <v>11461</v>
      </c>
      <c r="B114" s="154" t="s">
        <v>11460</v>
      </c>
      <c r="C114" t="s">
        <v>6202</v>
      </c>
      <c r="D114" t="s">
        <v>1181</v>
      </c>
      <c r="E114" t="s">
        <v>1180</v>
      </c>
      <c r="F114" t="s">
        <v>4230</v>
      </c>
      <c r="G114" t="s">
        <v>218</v>
      </c>
      <c r="H114" s="31">
        <v>45230</v>
      </c>
      <c r="I114" s="31">
        <v>45392</v>
      </c>
      <c r="J114" t="s">
        <v>9</v>
      </c>
      <c r="K114" t="s">
        <v>8998</v>
      </c>
      <c r="L114" t="s">
        <v>8998</v>
      </c>
      <c r="M114" s="154" t="s">
        <v>11459</v>
      </c>
    </row>
    <row r="115" spans="1:13" x14ac:dyDescent="0.25">
      <c r="A115" s="154" t="s">
        <v>11458</v>
      </c>
      <c r="B115" s="154" t="s">
        <v>11457</v>
      </c>
      <c r="C115" t="s">
        <v>6202</v>
      </c>
      <c r="D115" t="s">
        <v>6303</v>
      </c>
      <c r="E115" t="s">
        <v>6302</v>
      </c>
      <c r="F115" t="s">
        <v>4230</v>
      </c>
      <c r="G115" t="s">
        <v>218</v>
      </c>
      <c r="H115" s="31">
        <v>45245</v>
      </c>
      <c r="I115" s="31">
        <v>45392</v>
      </c>
      <c r="J115" t="s">
        <v>9</v>
      </c>
      <c r="K115" t="s">
        <v>11435</v>
      </c>
      <c r="L115" t="s">
        <v>11435</v>
      </c>
      <c r="M115" s="154" t="s">
        <v>11456</v>
      </c>
    </row>
    <row r="116" spans="1:13" x14ac:dyDescent="0.25">
      <c r="A116" s="154" t="s">
        <v>11455</v>
      </c>
      <c r="B116" s="154" t="s">
        <v>11454</v>
      </c>
      <c r="C116" t="s">
        <v>6202</v>
      </c>
      <c r="D116" t="s">
        <v>6256</v>
      </c>
      <c r="E116" t="s">
        <v>6255</v>
      </c>
      <c r="F116">
        <v>12</v>
      </c>
      <c r="G116" t="s">
        <v>218</v>
      </c>
      <c r="H116" s="31">
        <v>45247</v>
      </c>
      <c r="I116" s="31">
        <v>45393</v>
      </c>
      <c r="J116" t="s">
        <v>9</v>
      </c>
      <c r="K116" t="s">
        <v>11453</v>
      </c>
      <c r="L116" t="s">
        <v>11453</v>
      </c>
      <c r="M116" s="154" t="s">
        <v>11452</v>
      </c>
    </row>
    <row r="117" spans="1:13" x14ac:dyDescent="0.25">
      <c r="A117" s="154" t="s">
        <v>11451</v>
      </c>
      <c r="B117" s="154" t="s">
        <v>11450</v>
      </c>
      <c r="C117" t="s">
        <v>6202</v>
      </c>
      <c r="D117" t="s">
        <v>1181</v>
      </c>
      <c r="E117" t="s">
        <v>1180</v>
      </c>
      <c r="F117" t="s">
        <v>4230</v>
      </c>
      <c r="G117" t="s">
        <v>218</v>
      </c>
      <c r="H117" s="31">
        <v>45230</v>
      </c>
      <c r="I117" s="31">
        <v>45397</v>
      </c>
      <c r="J117" t="s">
        <v>9</v>
      </c>
      <c r="K117" t="s">
        <v>8998</v>
      </c>
      <c r="L117" t="s">
        <v>8998</v>
      </c>
      <c r="M117" s="154" t="s">
        <v>11449</v>
      </c>
    </row>
    <row r="118" spans="1:13" x14ac:dyDescent="0.25">
      <c r="A118" s="154" t="s">
        <v>11448</v>
      </c>
      <c r="B118" s="154" t="s">
        <v>11447</v>
      </c>
      <c r="C118" t="s">
        <v>6202</v>
      </c>
      <c r="D118" t="s">
        <v>6218</v>
      </c>
      <c r="E118" t="s">
        <v>6217</v>
      </c>
      <c r="F118" t="s">
        <v>3661</v>
      </c>
      <c r="G118" t="s">
        <v>218</v>
      </c>
      <c r="H118" s="31">
        <v>45212</v>
      </c>
      <c r="I118" s="31">
        <v>45397</v>
      </c>
      <c r="J118" t="s">
        <v>9</v>
      </c>
      <c r="K118" t="s">
        <v>11446</v>
      </c>
      <c r="L118" t="s">
        <v>11446</v>
      </c>
      <c r="M118" s="154" t="s">
        <v>11445</v>
      </c>
    </row>
    <row r="119" spans="1:13" x14ac:dyDescent="0.25">
      <c r="A119" s="154" t="s">
        <v>11444</v>
      </c>
      <c r="B119" s="154" t="s">
        <v>11443</v>
      </c>
      <c r="C119" t="s">
        <v>6202</v>
      </c>
      <c r="D119" t="s">
        <v>1173</v>
      </c>
      <c r="E119" t="s">
        <v>1172</v>
      </c>
      <c r="F119" t="s">
        <v>4230</v>
      </c>
      <c r="G119" t="s">
        <v>218</v>
      </c>
      <c r="H119" s="31">
        <v>45223</v>
      </c>
      <c r="I119" s="31">
        <v>45401</v>
      </c>
      <c r="J119" t="s">
        <v>9</v>
      </c>
      <c r="K119" t="s">
        <v>11442</v>
      </c>
      <c r="L119" t="s">
        <v>11442</v>
      </c>
      <c r="M119" s="154" t="s">
        <v>11441</v>
      </c>
    </row>
    <row r="120" spans="1:13" x14ac:dyDescent="0.25">
      <c r="A120" s="154" t="s">
        <v>11440</v>
      </c>
      <c r="B120" s="154" t="s">
        <v>11439</v>
      </c>
      <c r="C120" t="s">
        <v>6202</v>
      </c>
      <c r="D120" t="s">
        <v>1181</v>
      </c>
      <c r="E120" t="s">
        <v>1180</v>
      </c>
      <c r="F120" t="s">
        <v>4230</v>
      </c>
      <c r="G120" t="s">
        <v>218</v>
      </c>
      <c r="H120" s="31">
        <v>45230</v>
      </c>
      <c r="I120" s="31">
        <v>45402</v>
      </c>
      <c r="J120" t="s">
        <v>9</v>
      </c>
      <c r="K120" t="s">
        <v>8998</v>
      </c>
      <c r="L120" t="s">
        <v>8998</v>
      </c>
      <c r="M120" s="154" t="s">
        <v>11438</v>
      </c>
    </row>
    <row r="121" spans="1:13" x14ac:dyDescent="0.25">
      <c r="A121" s="154" t="s">
        <v>11437</v>
      </c>
      <c r="B121" s="154" t="s">
        <v>11436</v>
      </c>
      <c r="C121" t="s">
        <v>6202</v>
      </c>
      <c r="D121" t="s">
        <v>6303</v>
      </c>
      <c r="E121" t="s">
        <v>6302</v>
      </c>
      <c r="F121" t="s">
        <v>4230</v>
      </c>
      <c r="G121" t="s">
        <v>218</v>
      </c>
      <c r="H121" s="31">
        <v>45245</v>
      </c>
      <c r="I121" s="31">
        <v>45402</v>
      </c>
      <c r="J121" t="s">
        <v>9</v>
      </c>
      <c r="K121" t="s">
        <v>11435</v>
      </c>
      <c r="L121" t="s">
        <v>11435</v>
      </c>
      <c r="M121" s="154" t="s">
        <v>11434</v>
      </c>
    </row>
    <row r="122" spans="1:13" x14ac:dyDescent="0.25">
      <c r="A122" s="154" t="s">
        <v>11433</v>
      </c>
      <c r="B122" s="154" t="s">
        <v>11432</v>
      </c>
      <c r="C122" t="s">
        <v>6202</v>
      </c>
      <c r="D122" t="s">
        <v>5651</v>
      </c>
      <c r="E122" t="s">
        <v>5650</v>
      </c>
      <c r="F122">
        <v>12</v>
      </c>
      <c r="G122" t="s">
        <v>218</v>
      </c>
      <c r="H122" s="31">
        <v>45251</v>
      </c>
      <c r="I122" s="31">
        <v>45407</v>
      </c>
      <c r="J122" t="s">
        <v>9</v>
      </c>
      <c r="K122" t="s">
        <v>11431</v>
      </c>
      <c r="L122" t="s">
        <v>11431</v>
      </c>
      <c r="M122" s="154" t="s">
        <v>11430</v>
      </c>
    </row>
    <row r="123" spans="1:13" x14ac:dyDescent="0.25">
      <c r="A123" s="154" t="s">
        <v>11429</v>
      </c>
      <c r="B123" s="154" t="s">
        <v>11428</v>
      </c>
      <c r="C123" t="s">
        <v>6202</v>
      </c>
      <c r="D123" t="s">
        <v>1181</v>
      </c>
      <c r="E123" t="s">
        <v>1180</v>
      </c>
      <c r="F123" t="s">
        <v>4230</v>
      </c>
      <c r="G123" t="s">
        <v>218</v>
      </c>
      <c r="H123" s="31">
        <v>45230</v>
      </c>
      <c r="I123" s="31">
        <v>45407</v>
      </c>
      <c r="J123" t="s">
        <v>9</v>
      </c>
      <c r="K123" t="s">
        <v>11427</v>
      </c>
      <c r="L123" t="s">
        <v>11427</v>
      </c>
      <c r="M123" s="154" t="s">
        <v>11426</v>
      </c>
    </row>
    <row r="124" spans="1:13" x14ac:dyDescent="0.25">
      <c r="K124" t="s">
        <v>8369</v>
      </c>
      <c r="L124" t="s">
        <v>8369</v>
      </c>
    </row>
    <row r="125" spans="1:13" x14ac:dyDescent="0.25">
      <c r="K125" t="s">
        <v>11425</v>
      </c>
      <c r="L125" t="s">
        <v>11425</v>
      </c>
      <c r="M125" s="154" t="s">
        <v>11424</v>
      </c>
    </row>
    <row r="126" spans="1:13" x14ac:dyDescent="0.25">
      <c r="A126" s="154" t="s">
        <v>11398</v>
      </c>
      <c r="B126" s="154" t="s">
        <v>8289</v>
      </c>
      <c r="E126" t="s">
        <v>11397</v>
      </c>
      <c r="F126" t="s">
        <v>11396</v>
      </c>
      <c r="G126" t="s">
        <v>11395</v>
      </c>
      <c r="H126" t="s">
        <v>11394</v>
      </c>
      <c r="I126" t="s">
        <v>11393</v>
      </c>
      <c r="L126" t="s">
        <v>8285</v>
      </c>
    </row>
    <row r="127" spans="1:13" x14ac:dyDescent="0.25">
      <c r="A127" s="154" t="s">
        <v>11423</v>
      </c>
      <c r="E127" t="s">
        <v>11391</v>
      </c>
      <c r="F127" t="s">
        <v>11390</v>
      </c>
      <c r="G127" t="s">
        <v>11389</v>
      </c>
      <c r="L127" t="s">
        <v>11422</v>
      </c>
    </row>
    <row r="129" spans="1:12" x14ac:dyDescent="0.25">
      <c r="A129" s="154" t="s">
        <v>6200</v>
      </c>
      <c r="B129" s="154" t="s">
        <v>61</v>
      </c>
      <c r="C129" t="s">
        <v>11421</v>
      </c>
      <c r="D129" t="s">
        <v>11420</v>
      </c>
      <c r="E129" t="s">
        <v>11419</v>
      </c>
      <c r="H129" t="s">
        <v>11418</v>
      </c>
      <c r="I129" t="s">
        <v>11417</v>
      </c>
      <c r="J129" t="s">
        <v>11416</v>
      </c>
      <c r="K129" t="s">
        <v>11415</v>
      </c>
    </row>
    <row r="130" spans="1:12" x14ac:dyDescent="0.25">
      <c r="A130" s="154" t="s">
        <v>11414</v>
      </c>
      <c r="B130" s="154" t="s">
        <v>8367</v>
      </c>
      <c r="C130" t="s">
        <v>11413</v>
      </c>
      <c r="D130" t="s">
        <v>8368</v>
      </c>
      <c r="E130" t="s">
        <v>11412</v>
      </c>
      <c r="F130" t="s">
        <v>11411</v>
      </c>
      <c r="G130" t="s">
        <v>11411</v>
      </c>
      <c r="H130" t="s">
        <v>8367</v>
      </c>
      <c r="I130" t="s">
        <v>11410</v>
      </c>
      <c r="J130" t="s">
        <v>11405</v>
      </c>
      <c r="K130" t="s">
        <v>11405</v>
      </c>
    </row>
    <row r="132" spans="1:12" x14ac:dyDescent="0.25">
      <c r="A132" s="154" t="s">
        <v>9</v>
      </c>
      <c r="B132" s="154" t="s">
        <v>11409</v>
      </c>
      <c r="C132" t="s">
        <v>11408</v>
      </c>
      <c r="D132" t="s">
        <v>11407</v>
      </c>
      <c r="E132" t="s">
        <v>11406</v>
      </c>
      <c r="H132">
        <v>716.3</v>
      </c>
      <c r="I132" s="610">
        <v>16558</v>
      </c>
      <c r="K132" t="s">
        <v>11402</v>
      </c>
    </row>
    <row r="134" spans="1:12" x14ac:dyDescent="0.25">
      <c r="C134" t="s">
        <v>8368</v>
      </c>
      <c r="D134" t="s">
        <v>8368</v>
      </c>
      <c r="G134" t="s">
        <v>11404</v>
      </c>
      <c r="H134" t="s">
        <v>8367</v>
      </c>
      <c r="I134" t="s">
        <v>8367</v>
      </c>
      <c r="J134" t="s">
        <v>11405</v>
      </c>
      <c r="K134" t="s">
        <v>11404</v>
      </c>
    </row>
    <row r="135" spans="1:12" x14ac:dyDescent="0.25">
      <c r="C135">
        <v>71</v>
      </c>
      <c r="D135" t="s">
        <v>11403</v>
      </c>
      <c r="H135">
        <v>716.3</v>
      </c>
      <c r="I135" s="610">
        <v>16558</v>
      </c>
      <c r="K135" t="s">
        <v>11402</v>
      </c>
    </row>
    <row r="138" spans="1:12" x14ac:dyDescent="0.25">
      <c r="E138" t="s">
        <v>11401</v>
      </c>
      <c r="F138" t="s">
        <v>11400</v>
      </c>
      <c r="G138" t="s">
        <v>11399</v>
      </c>
    </row>
    <row r="139" spans="1:12" x14ac:dyDescent="0.25">
      <c r="A139" s="154" t="s">
        <v>11398</v>
      </c>
      <c r="B139" s="154" t="s">
        <v>8289</v>
      </c>
      <c r="E139" t="s">
        <v>11397</v>
      </c>
      <c r="F139" t="s">
        <v>11396</v>
      </c>
      <c r="G139" t="s">
        <v>11395</v>
      </c>
      <c r="H139" t="s">
        <v>11394</v>
      </c>
      <c r="I139" t="s">
        <v>11393</v>
      </c>
      <c r="L139" t="s">
        <v>8285</v>
      </c>
    </row>
    <row r="140" spans="1:12" x14ac:dyDescent="0.25">
      <c r="A140" s="154" t="s">
        <v>11392</v>
      </c>
      <c r="E140" t="s">
        <v>11391</v>
      </c>
      <c r="F140" t="s">
        <v>11390</v>
      </c>
      <c r="G140" t="s">
        <v>11389</v>
      </c>
      <c r="L140" t="s">
        <v>11388</v>
      </c>
    </row>
    <row r="145" spans="1:8" x14ac:dyDescent="0.25">
      <c r="A145" s="154" t="s">
        <v>11387</v>
      </c>
      <c r="B145" s="154" t="s">
        <v>11386</v>
      </c>
      <c r="E145" t="s">
        <v>11385</v>
      </c>
      <c r="F145" t="s">
        <v>11384</v>
      </c>
      <c r="G145" t="s">
        <v>11383</v>
      </c>
    </row>
    <row r="147" spans="1:8" x14ac:dyDescent="0.25">
      <c r="A147" s="154" t="s">
        <v>11382</v>
      </c>
      <c r="B147" s="154" t="s">
        <v>11381</v>
      </c>
      <c r="E147" t="s">
        <v>8262</v>
      </c>
    </row>
    <row r="148" spans="1:8" x14ac:dyDescent="0.25">
      <c r="A148" s="154" t="s">
        <v>11360</v>
      </c>
      <c r="B148" s="154" t="s">
        <v>11380</v>
      </c>
      <c r="E148" t="s">
        <v>8262</v>
      </c>
    </row>
    <row r="149" spans="1:8" x14ac:dyDescent="0.25">
      <c r="B149" s="154" t="s">
        <v>11379</v>
      </c>
      <c r="E149" t="s">
        <v>8262</v>
      </c>
    </row>
    <row r="150" spans="1:8" x14ac:dyDescent="0.25">
      <c r="A150" s="154" t="s">
        <v>11378</v>
      </c>
      <c r="B150" s="154" t="s">
        <v>11377</v>
      </c>
      <c r="E150" t="s">
        <v>8262</v>
      </c>
    </row>
    <row r="151" spans="1:8" x14ac:dyDescent="0.25">
      <c r="A151" s="154" t="s">
        <v>11376</v>
      </c>
      <c r="B151" s="154" t="s">
        <v>11375</v>
      </c>
      <c r="E151" t="s">
        <v>8262</v>
      </c>
    </row>
    <row r="152" spans="1:8" x14ac:dyDescent="0.25">
      <c r="A152" s="154" t="s">
        <v>6</v>
      </c>
      <c r="B152" s="154" t="s">
        <v>11370</v>
      </c>
      <c r="E152" t="s">
        <v>11374</v>
      </c>
    </row>
    <row r="153" spans="1:8" x14ac:dyDescent="0.25">
      <c r="B153" s="154" t="s">
        <v>11373</v>
      </c>
      <c r="E153" t="s">
        <v>8262</v>
      </c>
    </row>
    <row r="154" spans="1:8" x14ac:dyDescent="0.25">
      <c r="B154" s="154" t="s">
        <v>8276</v>
      </c>
    </row>
    <row r="155" spans="1:8" x14ac:dyDescent="0.25">
      <c r="A155" s="154" t="s">
        <v>11372</v>
      </c>
      <c r="B155" s="154" t="s">
        <v>11371</v>
      </c>
      <c r="C155" t="s">
        <v>218</v>
      </c>
    </row>
    <row r="156" spans="1:8" x14ac:dyDescent="0.25">
      <c r="B156" s="154" t="s">
        <v>11370</v>
      </c>
      <c r="C156" t="s">
        <v>11369</v>
      </c>
    </row>
    <row r="157" spans="1:8" x14ac:dyDescent="0.25">
      <c r="A157" s="154" t="s">
        <v>11368</v>
      </c>
      <c r="B157" s="154" t="s">
        <v>11367</v>
      </c>
      <c r="C157" t="s">
        <v>11366</v>
      </c>
      <c r="D157" t="s">
        <v>11365</v>
      </c>
      <c r="E157" t="s">
        <v>11364</v>
      </c>
    </row>
    <row r="158" spans="1:8" x14ac:dyDescent="0.25">
      <c r="A158" s="154" t="s">
        <v>11363</v>
      </c>
      <c r="B158" s="154" t="s">
        <v>11362</v>
      </c>
      <c r="C158" t="s">
        <v>11361</v>
      </c>
    </row>
    <row r="159" spans="1:8" x14ac:dyDescent="0.25">
      <c r="A159" s="154" t="s">
        <v>11360</v>
      </c>
      <c r="B159" s="154" t="s">
        <v>11359</v>
      </c>
      <c r="C159">
        <v>3</v>
      </c>
    </row>
    <row r="160" spans="1:8" x14ac:dyDescent="0.25">
      <c r="B160" s="154" t="s">
        <v>11358</v>
      </c>
      <c r="E160" t="s">
        <v>11357</v>
      </c>
      <c r="F160" t="s">
        <v>11356</v>
      </c>
      <c r="G160" t="s">
        <v>11355</v>
      </c>
      <c r="H160" t="s">
        <v>11354</v>
      </c>
    </row>
    <row r="161" spans="5:7" x14ac:dyDescent="0.25">
      <c r="E161" t="s">
        <v>11353</v>
      </c>
      <c r="F161" t="s">
        <v>11352</v>
      </c>
      <c r="G161" t="s">
        <v>11351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DA23D-420A-4673-987B-CC2EF484596A}">
  <dimension ref="A1:G1742"/>
  <sheetViews>
    <sheetView topLeftCell="A68" workbookViewId="0">
      <selection activeCell="J80" sqref="J80"/>
    </sheetView>
  </sheetViews>
  <sheetFormatPr baseColWidth="10" defaultRowHeight="15" x14ac:dyDescent="0.25"/>
  <cols>
    <col min="1" max="1" width="9" bestFit="1" customWidth="1"/>
    <col min="2" max="2" width="8.140625" bestFit="1" customWidth="1"/>
    <col min="3" max="3" width="34.42578125" bestFit="1" customWidth="1"/>
    <col min="4" max="4" width="11.140625" style="13" bestFit="1" customWidth="1"/>
    <col min="5" max="6" width="10.7109375" bestFit="1" customWidth="1"/>
    <col min="7" max="7" width="26.85546875" bestFit="1" customWidth="1"/>
  </cols>
  <sheetData>
    <row r="1" spans="1:7" x14ac:dyDescent="0.25">
      <c r="A1" s="154" t="s">
        <v>2940</v>
      </c>
      <c r="B1" t="s">
        <v>94</v>
      </c>
      <c r="C1" t="s">
        <v>95</v>
      </c>
      <c r="D1" s="13" t="s">
        <v>597</v>
      </c>
      <c r="E1" t="s">
        <v>6</v>
      </c>
      <c r="F1" t="s">
        <v>2939</v>
      </c>
      <c r="G1" t="s">
        <v>2938</v>
      </c>
    </row>
    <row r="2" spans="1:7" x14ac:dyDescent="0.25">
      <c r="A2" s="154" t="s">
        <v>9095</v>
      </c>
      <c r="B2" t="s">
        <v>9094</v>
      </c>
      <c r="C2" t="s">
        <v>9093</v>
      </c>
      <c r="D2" s="13">
        <v>274.10500000000002</v>
      </c>
      <c r="E2" s="31">
        <v>45252</v>
      </c>
      <c r="F2" s="31">
        <v>45271</v>
      </c>
      <c r="G2" t="s">
        <v>9091</v>
      </c>
    </row>
    <row r="3" spans="1:7" x14ac:dyDescent="0.25">
      <c r="A3" s="154" t="s">
        <v>9979</v>
      </c>
      <c r="B3" t="s">
        <v>4439</v>
      </c>
      <c r="C3" t="s">
        <v>4438</v>
      </c>
      <c r="D3" s="13">
        <v>145</v>
      </c>
      <c r="E3" s="31">
        <v>45254</v>
      </c>
      <c r="F3" s="31">
        <v>45271</v>
      </c>
      <c r="G3" t="s">
        <v>9977</v>
      </c>
    </row>
    <row r="4" spans="1:7" x14ac:dyDescent="0.25">
      <c r="A4" s="154" t="s">
        <v>8607</v>
      </c>
      <c r="B4" t="s">
        <v>8597</v>
      </c>
      <c r="C4" t="s">
        <v>8596</v>
      </c>
      <c r="D4" s="13">
        <v>5412.3130000000001</v>
      </c>
      <c r="E4" s="31">
        <v>45255</v>
      </c>
      <c r="F4" s="31">
        <v>45271</v>
      </c>
      <c r="G4" t="s">
        <v>8605</v>
      </c>
    </row>
    <row r="5" spans="1:7" x14ac:dyDescent="0.25">
      <c r="A5" s="154" t="s">
        <v>10036</v>
      </c>
      <c r="B5" t="s">
        <v>1045</v>
      </c>
      <c r="C5" t="s">
        <v>1046</v>
      </c>
      <c r="D5" s="13">
        <v>2000</v>
      </c>
      <c r="E5" s="31">
        <v>45254</v>
      </c>
      <c r="F5" s="31">
        <v>45271</v>
      </c>
      <c r="G5" t="s">
        <v>10035</v>
      </c>
    </row>
    <row r="6" spans="1:7" x14ac:dyDescent="0.25">
      <c r="A6" s="154" t="s">
        <v>10180</v>
      </c>
      <c r="B6" t="s">
        <v>10179</v>
      </c>
      <c r="C6" t="s">
        <v>10178</v>
      </c>
      <c r="D6" s="13">
        <v>8538.2279999999992</v>
      </c>
      <c r="E6" s="31">
        <v>45254</v>
      </c>
      <c r="F6" s="31">
        <v>45271</v>
      </c>
      <c r="G6" t="s">
        <v>10176</v>
      </c>
    </row>
    <row r="7" spans="1:7" x14ac:dyDescent="0.25">
      <c r="A7" s="154" t="s">
        <v>10592</v>
      </c>
      <c r="B7" t="s">
        <v>10591</v>
      </c>
      <c r="C7" t="s">
        <v>10590</v>
      </c>
      <c r="D7" s="13">
        <v>1167</v>
      </c>
      <c r="E7" s="31">
        <v>45253</v>
      </c>
      <c r="F7" s="31">
        <v>45271</v>
      </c>
      <c r="G7" t="s">
        <v>10588</v>
      </c>
    </row>
    <row r="8" spans="1:7" x14ac:dyDescent="0.25">
      <c r="A8" s="154" t="s">
        <v>10493</v>
      </c>
      <c r="B8" t="s">
        <v>10492</v>
      </c>
      <c r="C8" t="s">
        <v>5102</v>
      </c>
      <c r="D8" s="13">
        <v>11426.18</v>
      </c>
      <c r="E8" s="31">
        <v>45253</v>
      </c>
      <c r="F8" s="31">
        <v>45271</v>
      </c>
      <c r="G8" t="s">
        <v>10490</v>
      </c>
    </row>
    <row r="9" spans="1:7" x14ac:dyDescent="0.25">
      <c r="A9" s="154" t="s">
        <v>10040</v>
      </c>
      <c r="B9" t="s">
        <v>1045</v>
      </c>
      <c r="C9" t="s">
        <v>1046</v>
      </c>
      <c r="D9" s="13">
        <v>3000</v>
      </c>
      <c r="E9" s="31">
        <v>45254</v>
      </c>
      <c r="F9" s="31">
        <v>45271</v>
      </c>
      <c r="G9" t="s">
        <v>10039</v>
      </c>
    </row>
    <row r="10" spans="1:7" x14ac:dyDescent="0.25">
      <c r="A10" s="154" t="s">
        <v>9816</v>
      </c>
      <c r="B10" t="s">
        <v>1043</v>
      </c>
      <c r="C10" t="s">
        <v>1044</v>
      </c>
      <c r="D10" s="13">
        <v>4666.8969999999999</v>
      </c>
      <c r="E10" s="31">
        <v>45252</v>
      </c>
      <c r="F10" s="31">
        <v>45271</v>
      </c>
      <c r="G10" t="s">
        <v>9814</v>
      </c>
    </row>
    <row r="11" spans="1:7" x14ac:dyDescent="0.25">
      <c r="A11" s="154" t="s">
        <v>9186</v>
      </c>
      <c r="B11" t="s">
        <v>674</v>
      </c>
      <c r="C11" t="s">
        <v>673</v>
      </c>
      <c r="D11" s="13">
        <v>500</v>
      </c>
      <c r="E11" s="31">
        <v>45253</v>
      </c>
      <c r="F11" s="31">
        <v>45271</v>
      </c>
      <c r="G11" t="s">
        <v>9184</v>
      </c>
    </row>
    <row r="12" spans="1:7" x14ac:dyDescent="0.25">
      <c r="A12" s="154" t="s">
        <v>10626</v>
      </c>
      <c r="B12" t="s">
        <v>10625</v>
      </c>
      <c r="C12" t="s">
        <v>10624</v>
      </c>
      <c r="D12" s="13">
        <v>2070.9409999999998</v>
      </c>
      <c r="E12" s="31">
        <v>45257</v>
      </c>
      <c r="F12" s="31">
        <v>45271</v>
      </c>
      <c r="G12" t="s">
        <v>10622</v>
      </c>
    </row>
    <row r="13" spans="1:7" x14ac:dyDescent="0.25">
      <c r="A13" s="154" t="s">
        <v>12159</v>
      </c>
      <c r="B13" t="s">
        <v>2829</v>
      </c>
      <c r="C13" t="s">
        <v>2828</v>
      </c>
      <c r="D13" s="13">
        <v>697.15099999999995</v>
      </c>
      <c r="E13" s="31">
        <v>45264</v>
      </c>
      <c r="F13" s="31">
        <v>45271</v>
      </c>
      <c r="G13" t="s">
        <v>12158</v>
      </c>
    </row>
    <row r="14" spans="1:7" x14ac:dyDescent="0.25">
      <c r="A14" s="154" t="s">
        <v>12157</v>
      </c>
      <c r="B14" t="s">
        <v>12134</v>
      </c>
      <c r="C14" t="s">
        <v>12133</v>
      </c>
      <c r="D14" s="13">
        <v>653.28</v>
      </c>
      <c r="E14" s="31">
        <v>45262</v>
      </c>
      <c r="F14" s="31">
        <v>45271</v>
      </c>
      <c r="G14" t="s">
        <v>12132</v>
      </c>
    </row>
    <row r="15" spans="1:7" x14ac:dyDescent="0.25">
      <c r="A15" s="154" t="s">
        <v>10587</v>
      </c>
      <c r="B15" t="s">
        <v>10586</v>
      </c>
      <c r="C15" t="s">
        <v>10585</v>
      </c>
      <c r="D15" s="13">
        <v>1100</v>
      </c>
      <c r="E15" s="31">
        <v>45253</v>
      </c>
      <c r="F15" s="31">
        <v>45271</v>
      </c>
      <c r="G15" t="s">
        <v>10584</v>
      </c>
    </row>
    <row r="16" spans="1:7" x14ac:dyDescent="0.25">
      <c r="A16" s="154" t="s">
        <v>12156</v>
      </c>
      <c r="B16" t="s">
        <v>12155</v>
      </c>
      <c r="C16" t="s">
        <v>12154</v>
      </c>
      <c r="D16" s="13">
        <v>2375.0500000000002</v>
      </c>
      <c r="E16" s="31">
        <v>45265</v>
      </c>
      <c r="F16" s="31">
        <v>45271</v>
      </c>
      <c r="G16" t="s">
        <v>12153</v>
      </c>
    </row>
    <row r="17" spans="1:7" x14ac:dyDescent="0.25">
      <c r="A17" s="154" t="s">
        <v>12152</v>
      </c>
      <c r="B17" t="s">
        <v>3723</v>
      </c>
      <c r="C17" t="s">
        <v>3722</v>
      </c>
      <c r="D17" s="13">
        <v>500</v>
      </c>
      <c r="E17" s="31">
        <v>45266</v>
      </c>
      <c r="F17" s="31">
        <v>45271</v>
      </c>
      <c r="G17" t="s">
        <v>3721</v>
      </c>
    </row>
    <row r="18" spans="1:7" x14ac:dyDescent="0.25">
      <c r="A18" s="154" t="s">
        <v>12151</v>
      </c>
      <c r="B18" t="s">
        <v>674</v>
      </c>
      <c r="C18" t="s">
        <v>673</v>
      </c>
      <c r="D18" s="13">
        <v>1500</v>
      </c>
      <c r="E18" s="31">
        <v>45267</v>
      </c>
      <c r="F18" s="31">
        <v>45271</v>
      </c>
      <c r="G18" t="s">
        <v>12150</v>
      </c>
    </row>
    <row r="19" spans="1:7" x14ac:dyDescent="0.25">
      <c r="A19" s="154" t="s">
        <v>12149</v>
      </c>
      <c r="B19" t="s">
        <v>674</v>
      </c>
      <c r="C19" t="s">
        <v>673</v>
      </c>
      <c r="D19" s="13">
        <v>100</v>
      </c>
      <c r="E19" s="31">
        <v>45267</v>
      </c>
      <c r="F19" s="31">
        <v>45271</v>
      </c>
      <c r="G19" t="s">
        <v>12148</v>
      </c>
    </row>
    <row r="20" spans="1:7" x14ac:dyDescent="0.25">
      <c r="A20" s="154" t="s">
        <v>12147</v>
      </c>
      <c r="B20" t="s">
        <v>12146</v>
      </c>
      <c r="C20" t="s">
        <v>12145</v>
      </c>
      <c r="D20" s="13">
        <v>32044.757000000001</v>
      </c>
      <c r="E20" s="31">
        <v>45265</v>
      </c>
      <c r="F20" s="31">
        <v>45271</v>
      </c>
      <c r="G20" t="s">
        <v>12144</v>
      </c>
    </row>
    <row r="21" spans="1:7" x14ac:dyDescent="0.25">
      <c r="A21" s="154" t="s">
        <v>12143</v>
      </c>
      <c r="B21" t="s">
        <v>4067</v>
      </c>
      <c r="C21" t="s">
        <v>4066</v>
      </c>
      <c r="D21" s="13">
        <v>360</v>
      </c>
      <c r="E21" s="31">
        <v>45268</v>
      </c>
      <c r="F21" s="31">
        <v>45271</v>
      </c>
      <c r="G21" t="s">
        <v>12142</v>
      </c>
    </row>
    <row r="22" spans="1:7" x14ac:dyDescent="0.25">
      <c r="A22" s="154" t="s">
        <v>8631</v>
      </c>
      <c r="B22" t="s">
        <v>8630</v>
      </c>
      <c r="C22" t="s">
        <v>8629</v>
      </c>
      <c r="D22" s="13">
        <v>1248.67</v>
      </c>
      <c r="E22" s="31">
        <v>45255</v>
      </c>
      <c r="F22" s="31">
        <v>45271</v>
      </c>
      <c r="G22" t="s">
        <v>8627</v>
      </c>
    </row>
    <row r="23" spans="1:7" x14ac:dyDescent="0.25">
      <c r="A23" s="154" t="s">
        <v>5809</v>
      </c>
      <c r="B23" t="s">
        <v>456</v>
      </c>
      <c r="C23" t="s">
        <v>455</v>
      </c>
      <c r="D23" s="13">
        <v>2000</v>
      </c>
      <c r="E23" s="31">
        <v>45159</v>
      </c>
      <c r="F23" s="31">
        <v>45271</v>
      </c>
      <c r="G23" t="s">
        <v>5563</v>
      </c>
    </row>
    <row r="24" spans="1:7" x14ac:dyDescent="0.25">
      <c r="A24" s="154" t="s">
        <v>9636</v>
      </c>
      <c r="B24" t="s">
        <v>134</v>
      </c>
      <c r="C24" t="s">
        <v>135</v>
      </c>
      <c r="D24" s="13">
        <v>4200</v>
      </c>
      <c r="E24" s="31">
        <v>45210</v>
      </c>
      <c r="F24" s="31">
        <v>45271</v>
      </c>
      <c r="G24" t="s">
        <v>9634</v>
      </c>
    </row>
    <row r="25" spans="1:7" x14ac:dyDescent="0.25">
      <c r="A25" s="154" t="s">
        <v>3770</v>
      </c>
      <c r="B25" t="s">
        <v>1147</v>
      </c>
      <c r="C25" t="s">
        <v>1148</v>
      </c>
      <c r="D25" s="13">
        <v>668.78599999999994</v>
      </c>
      <c r="E25" s="31">
        <v>45197</v>
      </c>
      <c r="F25" s="31">
        <v>45271</v>
      </c>
      <c r="G25" t="s">
        <v>3769</v>
      </c>
    </row>
    <row r="26" spans="1:7" x14ac:dyDescent="0.25">
      <c r="A26" s="154" t="s">
        <v>8751</v>
      </c>
      <c r="B26" t="s">
        <v>966</v>
      </c>
      <c r="C26" t="s">
        <v>965</v>
      </c>
      <c r="D26" s="13">
        <v>42405.432999999997</v>
      </c>
      <c r="E26" s="31">
        <v>45226</v>
      </c>
      <c r="F26" s="31">
        <v>45271</v>
      </c>
      <c r="G26" t="s">
        <v>8749</v>
      </c>
    </row>
    <row r="27" spans="1:7" x14ac:dyDescent="0.25">
      <c r="A27" s="154" t="s">
        <v>5031</v>
      </c>
      <c r="B27" t="s">
        <v>660</v>
      </c>
      <c r="C27" t="s">
        <v>582</v>
      </c>
      <c r="D27" s="13">
        <v>4000</v>
      </c>
      <c r="E27" s="31">
        <v>45190</v>
      </c>
      <c r="F27" s="31">
        <v>45271</v>
      </c>
      <c r="G27" t="s">
        <v>5030</v>
      </c>
    </row>
    <row r="28" spans="1:7" x14ac:dyDescent="0.25">
      <c r="A28" s="154" t="s">
        <v>5612</v>
      </c>
      <c r="B28" t="s">
        <v>546</v>
      </c>
      <c r="C28" t="s">
        <v>545</v>
      </c>
      <c r="D28" s="13">
        <v>1627.423</v>
      </c>
      <c r="E28" s="31">
        <v>45180</v>
      </c>
      <c r="F28" s="31">
        <v>45271</v>
      </c>
      <c r="G28" t="s">
        <v>5611</v>
      </c>
    </row>
    <row r="29" spans="1:7" x14ac:dyDescent="0.25">
      <c r="A29" s="154" t="s">
        <v>5245</v>
      </c>
      <c r="B29" t="s">
        <v>355</v>
      </c>
      <c r="C29" t="s">
        <v>188</v>
      </c>
      <c r="D29" s="13">
        <v>866.8</v>
      </c>
      <c r="E29" s="31">
        <v>45168</v>
      </c>
      <c r="F29" s="31">
        <v>45271</v>
      </c>
      <c r="G29" t="s">
        <v>5244</v>
      </c>
    </row>
    <row r="30" spans="1:7" x14ac:dyDescent="0.25">
      <c r="A30" s="154" t="s">
        <v>10993</v>
      </c>
      <c r="B30" t="s">
        <v>10984</v>
      </c>
      <c r="C30" t="s">
        <v>1127</v>
      </c>
      <c r="D30" s="13">
        <v>1754.066</v>
      </c>
      <c r="E30" s="31">
        <v>45259</v>
      </c>
      <c r="F30" s="31">
        <v>45271</v>
      </c>
      <c r="G30" t="s">
        <v>10991</v>
      </c>
    </row>
    <row r="31" spans="1:7" x14ac:dyDescent="0.25">
      <c r="A31" s="154" t="s">
        <v>6104</v>
      </c>
      <c r="B31" t="s">
        <v>505</v>
      </c>
      <c r="C31" t="s">
        <v>103</v>
      </c>
      <c r="D31" s="13">
        <v>3185.6149999999998</v>
      </c>
      <c r="E31" s="31">
        <v>45183</v>
      </c>
      <c r="F31" s="31">
        <v>45271</v>
      </c>
      <c r="G31" t="s">
        <v>6103</v>
      </c>
    </row>
    <row r="32" spans="1:7" x14ac:dyDescent="0.25">
      <c r="A32" s="154" t="s">
        <v>5274</v>
      </c>
      <c r="B32" t="s">
        <v>337</v>
      </c>
      <c r="C32" t="s">
        <v>203</v>
      </c>
      <c r="D32" s="13">
        <v>856.09799999999996</v>
      </c>
      <c r="E32" s="31">
        <v>45197</v>
      </c>
      <c r="F32" s="31">
        <v>45271</v>
      </c>
      <c r="G32" t="s">
        <v>5273</v>
      </c>
    </row>
    <row r="33" spans="1:7" x14ac:dyDescent="0.25">
      <c r="A33" s="154" t="s">
        <v>6100</v>
      </c>
      <c r="B33" t="s">
        <v>5227</v>
      </c>
      <c r="C33" t="s">
        <v>5226</v>
      </c>
      <c r="D33" s="13">
        <v>2000</v>
      </c>
      <c r="E33" s="31">
        <v>45202</v>
      </c>
      <c r="F33" s="31">
        <v>45271</v>
      </c>
      <c r="G33" t="s">
        <v>4956</v>
      </c>
    </row>
    <row r="34" spans="1:7" x14ac:dyDescent="0.25">
      <c r="A34" s="154" t="s">
        <v>5969</v>
      </c>
      <c r="B34" t="s">
        <v>112</v>
      </c>
      <c r="C34" t="s">
        <v>113</v>
      </c>
      <c r="D34" s="13">
        <v>1010.833</v>
      </c>
      <c r="E34" s="31">
        <v>45138</v>
      </c>
      <c r="F34" s="31">
        <v>45271</v>
      </c>
      <c r="G34" t="s">
        <v>5398</v>
      </c>
    </row>
    <row r="35" spans="1:7" x14ac:dyDescent="0.25">
      <c r="A35" s="154" t="s">
        <v>5501</v>
      </c>
      <c r="B35" t="s">
        <v>309</v>
      </c>
      <c r="C35" t="s">
        <v>267</v>
      </c>
      <c r="D35" s="13">
        <v>3415</v>
      </c>
      <c r="E35" s="31">
        <v>45163</v>
      </c>
      <c r="F35" s="31">
        <v>45271</v>
      </c>
      <c r="G35" t="s">
        <v>5500</v>
      </c>
    </row>
    <row r="36" spans="1:7" x14ac:dyDescent="0.25">
      <c r="A36" s="154" t="s">
        <v>11168</v>
      </c>
      <c r="B36" t="s">
        <v>1107</v>
      </c>
      <c r="C36" t="s">
        <v>1108</v>
      </c>
      <c r="D36" s="13">
        <v>21382.550999999999</v>
      </c>
      <c r="E36" s="31">
        <v>45230</v>
      </c>
      <c r="F36" s="31">
        <v>45271</v>
      </c>
      <c r="G36" t="s">
        <v>11166</v>
      </c>
    </row>
    <row r="37" spans="1:7" x14ac:dyDescent="0.25">
      <c r="A37" s="154" t="s">
        <v>5868</v>
      </c>
      <c r="B37" t="s">
        <v>306</v>
      </c>
      <c r="C37" t="s">
        <v>115</v>
      </c>
      <c r="D37" s="13">
        <v>3198.5219999999999</v>
      </c>
      <c r="E37" s="31">
        <v>45161</v>
      </c>
      <c r="F37" s="31">
        <v>45271</v>
      </c>
      <c r="G37" t="s">
        <v>5867</v>
      </c>
    </row>
    <row r="38" spans="1:7" x14ac:dyDescent="0.25">
      <c r="A38" s="154" t="s">
        <v>5584</v>
      </c>
      <c r="B38" t="s">
        <v>330</v>
      </c>
      <c r="C38" t="s">
        <v>329</v>
      </c>
      <c r="D38" s="13">
        <v>2075.7820000000002</v>
      </c>
      <c r="E38" s="31">
        <v>45182</v>
      </c>
      <c r="F38" s="31">
        <v>45271</v>
      </c>
      <c r="G38" t="s">
        <v>5583</v>
      </c>
    </row>
    <row r="39" spans="1:7" x14ac:dyDescent="0.25">
      <c r="A39" s="154" t="s">
        <v>5056</v>
      </c>
      <c r="B39" t="s">
        <v>753</v>
      </c>
      <c r="C39" t="s">
        <v>902</v>
      </c>
      <c r="D39" s="13">
        <v>1621.8040000000001</v>
      </c>
      <c r="E39" s="31">
        <v>45195</v>
      </c>
      <c r="F39" s="31">
        <v>45271</v>
      </c>
      <c r="G39" t="s">
        <v>5053</v>
      </c>
    </row>
    <row r="40" spans="1:7" x14ac:dyDescent="0.25">
      <c r="A40" s="154" t="s">
        <v>5058</v>
      </c>
      <c r="B40" t="s">
        <v>5000</v>
      </c>
      <c r="C40" t="s">
        <v>4999</v>
      </c>
      <c r="D40" s="13">
        <v>7500</v>
      </c>
      <c r="E40" s="31">
        <v>45195</v>
      </c>
      <c r="F40" s="31">
        <v>45271</v>
      </c>
      <c r="G40" t="s">
        <v>4998</v>
      </c>
    </row>
    <row r="41" spans="1:7" x14ac:dyDescent="0.25">
      <c r="A41" s="154" t="s">
        <v>5620</v>
      </c>
      <c r="B41" t="s">
        <v>542</v>
      </c>
      <c r="C41" t="s">
        <v>200</v>
      </c>
      <c r="D41" s="13">
        <v>1000</v>
      </c>
      <c r="E41" s="31">
        <v>45169</v>
      </c>
      <c r="F41" s="31">
        <v>45271</v>
      </c>
      <c r="G41" t="s">
        <v>5073</v>
      </c>
    </row>
    <row r="42" spans="1:7" x14ac:dyDescent="0.25">
      <c r="A42" s="154" t="s">
        <v>5596</v>
      </c>
      <c r="B42" t="s">
        <v>464</v>
      </c>
      <c r="C42" t="s">
        <v>202</v>
      </c>
      <c r="D42" s="13">
        <v>4299.7370000000001</v>
      </c>
      <c r="E42" s="31">
        <v>45155</v>
      </c>
      <c r="F42" s="31">
        <v>45271</v>
      </c>
      <c r="G42" t="s">
        <v>5595</v>
      </c>
    </row>
    <row r="43" spans="1:7" x14ac:dyDescent="0.25">
      <c r="A43" s="154" t="s">
        <v>10876</v>
      </c>
      <c r="B43" t="s">
        <v>5157</v>
      </c>
      <c r="C43" t="s">
        <v>5156</v>
      </c>
      <c r="D43" s="13">
        <v>1500</v>
      </c>
      <c r="E43" s="31">
        <v>45227</v>
      </c>
      <c r="F43" s="31">
        <v>45271</v>
      </c>
      <c r="G43" t="s">
        <v>10875</v>
      </c>
    </row>
    <row r="44" spans="1:7" x14ac:dyDescent="0.25">
      <c r="A44" s="154" t="s">
        <v>10962</v>
      </c>
      <c r="B44" t="s">
        <v>757</v>
      </c>
      <c r="C44" t="s">
        <v>756</v>
      </c>
      <c r="D44" s="13">
        <v>1080.8820000000001</v>
      </c>
      <c r="E44" s="31">
        <v>45230</v>
      </c>
      <c r="F44" s="31">
        <v>45271</v>
      </c>
      <c r="G44" t="s">
        <v>10960</v>
      </c>
    </row>
    <row r="45" spans="1:7" x14ac:dyDescent="0.25">
      <c r="A45" s="154" t="s">
        <v>5331</v>
      </c>
      <c r="B45" t="s">
        <v>374</v>
      </c>
      <c r="C45" t="s">
        <v>339</v>
      </c>
      <c r="D45" s="13">
        <v>1236.1469999999999</v>
      </c>
      <c r="E45" s="31">
        <v>45198</v>
      </c>
      <c r="F45" s="31">
        <v>45271</v>
      </c>
      <c r="G45" t="s">
        <v>5321</v>
      </c>
    </row>
    <row r="46" spans="1:7" x14ac:dyDescent="0.25">
      <c r="A46" s="154" t="s">
        <v>5424</v>
      </c>
      <c r="B46" t="s">
        <v>629</v>
      </c>
      <c r="C46" t="s">
        <v>146</v>
      </c>
      <c r="D46" s="13">
        <v>6545.4809999999998</v>
      </c>
      <c r="E46" s="31">
        <v>45162</v>
      </c>
      <c r="F46" s="31">
        <v>45271</v>
      </c>
      <c r="G46" t="s">
        <v>5423</v>
      </c>
    </row>
    <row r="47" spans="1:7" x14ac:dyDescent="0.25">
      <c r="A47" s="154" t="s">
        <v>5499</v>
      </c>
      <c r="B47" t="s">
        <v>598</v>
      </c>
      <c r="C47" t="s">
        <v>599</v>
      </c>
      <c r="D47" s="13">
        <v>1386.511</v>
      </c>
      <c r="E47" s="31">
        <v>45163</v>
      </c>
      <c r="F47" s="31">
        <v>45271</v>
      </c>
      <c r="G47" t="s">
        <v>5498</v>
      </c>
    </row>
    <row r="48" spans="1:7" x14ac:dyDescent="0.25">
      <c r="A48" s="154" t="s">
        <v>5300</v>
      </c>
      <c r="B48" t="s">
        <v>373</v>
      </c>
      <c r="C48" t="s">
        <v>243</v>
      </c>
      <c r="D48" s="13">
        <v>5000</v>
      </c>
      <c r="E48" s="31">
        <v>45198</v>
      </c>
      <c r="F48" s="31">
        <v>45271</v>
      </c>
      <c r="G48" t="s">
        <v>5299</v>
      </c>
    </row>
    <row r="49" spans="1:7" x14ac:dyDescent="0.25">
      <c r="A49" s="154" t="s">
        <v>12141</v>
      </c>
      <c r="B49" t="s">
        <v>5174</v>
      </c>
      <c r="C49" t="s">
        <v>5173</v>
      </c>
      <c r="D49" s="13">
        <v>2000</v>
      </c>
      <c r="E49" s="31">
        <v>45266</v>
      </c>
      <c r="F49" s="31">
        <v>45271</v>
      </c>
      <c r="G49" t="s">
        <v>12140</v>
      </c>
    </row>
    <row r="50" spans="1:7" x14ac:dyDescent="0.25">
      <c r="A50" s="154" t="s">
        <v>5268</v>
      </c>
      <c r="B50" t="s">
        <v>306</v>
      </c>
      <c r="C50" t="s">
        <v>115</v>
      </c>
      <c r="D50" s="13">
        <v>2787.7910000000002</v>
      </c>
      <c r="E50" s="31">
        <v>45197</v>
      </c>
      <c r="F50" s="31">
        <v>45271</v>
      </c>
      <c r="G50" t="s">
        <v>5267</v>
      </c>
    </row>
    <row r="51" spans="1:7" x14ac:dyDescent="0.25">
      <c r="A51" s="154" t="s">
        <v>10441</v>
      </c>
      <c r="B51" t="s">
        <v>1105</v>
      </c>
      <c r="C51" t="s">
        <v>1106</v>
      </c>
      <c r="D51" s="13">
        <v>2448.799</v>
      </c>
      <c r="E51" s="31">
        <v>45229</v>
      </c>
      <c r="F51" s="31">
        <v>45271</v>
      </c>
      <c r="G51" t="s">
        <v>5134</v>
      </c>
    </row>
    <row r="52" spans="1:7" x14ac:dyDescent="0.25">
      <c r="A52" s="154" t="s">
        <v>10687</v>
      </c>
      <c r="B52" t="s">
        <v>10686</v>
      </c>
      <c r="C52" t="s">
        <v>10685</v>
      </c>
      <c r="D52" s="13">
        <v>3168.8040000000001</v>
      </c>
      <c r="E52" s="31">
        <v>45254</v>
      </c>
      <c r="F52" s="31">
        <v>45271</v>
      </c>
      <c r="G52" t="s">
        <v>10683</v>
      </c>
    </row>
    <row r="53" spans="1:7" x14ac:dyDescent="0.25">
      <c r="A53" s="154" t="s">
        <v>10264</v>
      </c>
      <c r="B53" t="s">
        <v>546</v>
      </c>
      <c r="C53" t="s">
        <v>545</v>
      </c>
      <c r="D53" s="13">
        <v>1195.0999999999999</v>
      </c>
      <c r="E53" s="31">
        <v>45247</v>
      </c>
      <c r="F53" s="31">
        <v>45271</v>
      </c>
      <c r="G53" t="s">
        <v>10262</v>
      </c>
    </row>
    <row r="54" spans="1:7" x14ac:dyDescent="0.25">
      <c r="A54" s="154" t="s">
        <v>9751</v>
      </c>
      <c r="B54" t="s">
        <v>357</v>
      </c>
      <c r="C54" t="s">
        <v>356</v>
      </c>
      <c r="D54" s="13">
        <v>939.29899999999998</v>
      </c>
      <c r="E54" s="31">
        <v>45208</v>
      </c>
      <c r="F54" s="31">
        <v>45271</v>
      </c>
      <c r="G54" t="s">
        <v>9749</v>
      </c>
    </row>
    <row r="55" spans="1:7" x14ac:dyDescent="0.25">
      <c r="A55" s="154" t="s">
        <v>4582</v>
      </c>
      <c r="B55" t="s">
        <v>341</v>
      </c>
      <c r="C55" t="s">
        <v>340</v>
      </c>
      <c r="D55" s="13">
        <v>7500</v>
      </c>
      <c r="E55" s="31">
        <v>45164</v>
      </c>
      <c r="F55" s="31">
        <v>45271</v>
      </c>
      <c r="G55" t="s">
        <v>4581</v>
      </c>
    </row>
    <row r="56" spans="1:7" x14ac:dyDescent="0.25">
      <c r="A56" s="154" t="s">
        <v>4348</v>
      </c>
      <c r="B56" t="s">
        <v>4253</v>
      </c>
      <c r="C56" t="s">
        <v>4252</v>
      </c>
      <c r="D56" s="13">
        <v>2619.69</v>
      </c>
      <c r="E56" s="31">
        <v>45138</v>
      </c>
      <c r="F56" s="31">
        <v>45271</v>
      </c>
      <c r="G56" t="s">
        <v>4347</v>
      </c>
    </row>
    <row r="57" spans="1:7" x14ac:dyDescent="0.25">
      <c r="A57" s="154" t="s">
        <v>4342</v>
      </c>
      <c r="B57" t="s">
        <v>4341</v>
      </c>
      <c r="C57" t="s">
        <v>170</v>
      </c>
      <c r="D57" s="13">
        <v>4250</v>
      </c>
      <c r="E57" s="31">
        <v>45149</v>
      </c>
      <c r="F57" s="31">
        <v>45271</v>
      </c>
      <c r="G57" t="s">
        <v>4340</v>
      </c>
    </row>
    <row r="58" spans="1:7" x14ac:dyDescent="0.25">
      <c r="A58" s="154" t="s">
        <v>4394</v>
      </c>
      <c r="B58" t="s">
        <v>577</v>
      </c>
      <c r="C58" t="s">
        <v>576</v>
      </c>
      <c r="D58" s="13">
        <v>2346.1509999999998</v>
      </c>
      <c r="E58" s="31">
        <v>45171</v>
      </c>
      <c r="F58" s="31">
        <v>45271</v>
      </c>
      <c r="G58" t="s">
        <v>4393</v>
      </c>
    </row>
    <row r="59" spans="1:7" x14ac:dyDescent="0.25">
      <c r="A59" s="154" t="s">
        <v>4771</v>
      </c>
      <c r="B59" t="s">
        <v>119</v>
      </c>
      <c r="C59" t="s">
        <v>120</v>
      </c>
      <c r="D59" s="13">
        <v>2500</v>
      </c>
      <c r="E59" s="31">
        <v>45182</v>
      </c>
      <c r="F59" s="31">
        <v>45271</v>
      </c>
      <c r="G59" t="s">
        <v>4770</v>
      </c>
    </row>
    <row r="60" spans="1:7" x14ac:dyDescent="0.25">
      <c r="A60" s="154" t="s">
        <v>4618</v>
      </c>
      <c r="B60" t="s">
        <v>380</v>
      </c>
      <c r="C60" t="s">
        <v>379</v>
      </c>
      <c r="D60" s="13">
        <v>1350</v>
      </c>
      <c r="E60" s="31">
        <v>45160</v>
      </c>
      <c r="F60" s="31">
        <v>45271</v>
      </c>
      <c r="G60" t="s">
        <v>4617</v>
      </c>
    </row>
    <row r="61" spans="1:7" x14ac:dyDescent="0.25">
      <c r="A61" s="154" t="s">
        <v>4075</v>
      </c>
      <c r="B61" t="s">
        <v>3925</v>
      </c>
      <c r="C61" t="s">
        <v>3924</v>
      </c>
      <c r="D61" s="13">
        <v>5500</v>
      </c>
      <c r="E61" s="31">
        <v>45169</v>
      </c>
      <c r="F61" s="31">
        <v>45271</v>
      </c>
      <c r="G61" t="s">
        <v>4074</v>
      </c>
    </row>
    <row r="62" spans="1:7" x14ac:dyDescent="0.25">
      <c r="A62" s="154" t="s">
        <v>3876</v>
      </c>
      <c r="B62" t="s">
        <v>302</v>
      </c>
      <c r="C62" t="s">
        <v>301</v>
      </c>
      <c r="D62" s="13">
        <v>1191.3510000000001</v>
      </c>
      <c r="E62" s="31">
        <v>45138</v>
      </c>
      <c r="F62" s="31">
        <v>45271</v>
      </c>
      <c r="G62" t="s">
        <v>3875</v>
      </c>
    </row>
    <row r="63" spans="1:7" x14ac:dyDescent="0.25">
      <c r="A63" s="154" t="s">
        <v>3965</v>
      </c>
      <c r="B63" t="s">
        <v>1216</v>
      </c>
      <c r="C63" t="s">
        <v>1215</v>
      </c>
      <c r="D63" s="13">
        <v>773.78800000000001</v>
      </c>
      <c r="E63" s="31">
        <v>45202</v>
      </c>
      <c r="F63" s="31">
        <v>45271</v>
      </c>
      <c r="G63" t="s">
        <v>3964</v>
      </c>
    </row>
    <row r="64" spans="1:7" x14ac:dyDescent="0.25">
      <c r="A64" s="154" t="s">
        <v>4172</v>
      </c>
      <c r="B64" t="s">
        <v>819</v>
      </c>
      <c r="C64" t="s">
        <v>818</v>
      </c>
      <c r="D64" s="13">
        <v>2500</v>
      </c>
      <c r="E64" s="31">
        <v>45136</v>
      </c>
      <c r="F64" s="31">
        <v>45271</v>
      </c>
      <c r="G64" t="s">
        <v>4171</v>
      </c>
    </row>
    <row r="65" spans="1:7" x14ac:dyDescent="0.25">
      <c r="A65" s="154" t="s">
        <v>4192</v>
      </c>
      <c r="B65" t="s">
        <v>3745</v>
      </c>
      <c r="C65" t="s">
        <v>3744</v>
      </c>
      <c r="D65" s="13">
        <v>2205.1129999999998</v>
      </c>
      <c r="E65" s="31">
        <v>45188</v>
      </c>
      <c r="F65" s="31">
        <v>45271</v>
      </c>
      <c r="G65" t="s">
        <v>3743</v>
      </c>
    </row>
    <row r="66" spans="1:7" x14ac:dyDescent="0.25">
      <c r="A66" s="154" t="s">
        <v>9158</v>
      </c>
      <c r="B66" t="s">
        <v>992</v>
      </c>
      <c r="C66" t="s">
        <v>991</v>
      </c>
      <c r="D66" s="13">
        <v>2290.6149999999998</v>
      </c>
      <c r="E66" s="31">
        <v>45227</v>
      </c>
      <c r="F66" s="31">
        <v>45271</v>
      </c>
      <c r="G66" t="s">
        <v>9156</v>
      </c>
    </row>
    <row r="67" spans="1:7" x14ac:dyDescent="0.25">
      <c r="A67" s="154" t="s">
        <v>3314</v>
      </c>
      <c r="B67" t="s">
        <v>3276</v>
      </c>
      <c r="C67" t="s">
        <v>266</v>
      </c>
      <c r="D67" s="13">
        <v>4228.1040000000003</v>
      </c>
      <c r="E67" s="31">
        <v>45162</v>
      </c>
      <c r="F67" s="31">
        <v>45271</v>
      </c>
      <c r="G67" t="s">
        <v>3313</v>
      </c>
    </row>
    <row r="68" spans="1:7" x14ac:dyDescent="0.25">
      <c r="A68" s="154" t="s">
        <v>3447</v>
      </c>
      <c r="B68" t="s">
        <v>890</v>
      </c>
      <c r="C68" t="s">
        <v>889</v>
      </c>
      <c r="D68" s="13">
        <v>4991.1450000000004</v>
      </c>
      <c r="E68" s="31">
        <v>45191</v>
      </c>
      <c r="F68" s="31">
        <v>45271</v>
      </c>
      <c r="G68" t="s">
        <v>3446</v>
      </c>
    </row>
    <row r="69" spans="1:7" x14ac:dyDescent="0.25">
      <c r="A69" s="154" t="s">
        <v>3336</v>
      </c>
      <c r="B69" t="s">
        <v>754</v>
      </c>
      <c r="C69" t="s">
        <v>192</v>
      </c>
      <c r="D69" s="13">
        <v>2312.42</v>
      </c>
      <c r="E69" s="31">
        <v>45168</v>
      </c>
      <c r="F69" s="31">
        <v>45271</v>
      </c>
      <c r="G69" t="s">
        <v>3335</v>
      </c>
    </row>
    <row r="70" spans="1:7" x14ac:dyDescent="0.25">
      <c r="A70" s="154" t="s">
        <v>3424</v>
      </c>
      <c r="B70" t="s">
        <v>296</v>
      </c>
      <c r="C70" t="s">
        <v>287</v>
      </c>
      <c r="D70" s="13">
        <v>1250</v>
      </c>
      <c r="E70" s="31">
        <v>45166</v>
      </c>
      <c r="F70" s="31">
        <v>45271</v>
      </c>
      <c r="G70" t="s">
        <v>3423</v>
      </c>
    </row>
    <row r="71" spans="1:7" x14ac:dyDescent="0.25">
      <c r="A71" s="154" t="s">
        <v>3320</v>
      </c>
      <c r="B71" t="s">
        <v>296</v>
      </c>
      <c r="C71" t="s">
        <v>287</v>
      </c>
      <c r="D71" s="13">
        <v>1250</v>
      </c>
      <c r="E71" s="31">
        <v>45166</v>
      </c>
      <c r="F71" s="31">
        <v>45271</v>
      </c>
      <c r="G71" t="s">
        <v>3319</v>
      </c>
    </row>
    <row r="72" spans="1:7" x14ac:dyDescent="0.25">
      <c r="A72" s="154" t="s">
        <v>3185</v>
      </c>
      <c r="B72" t="s">
        <v>186</v>
      </c>
      <c r="C72" t="s">
        <v>187</v>
      </c>
      <c r="D72" s="13">
        <v>2943.3649999999998</v>
      </c>
      <c r="E72" s="31">
        <v>45199</v>
      </c>
      <c r="F72" s="31">
        <v>45271</v>
      </c>
      <c r="G72" t="s">
        <v>3184</v>
      </c>
    </row>
    <row r="73" spans="1:7" x14ac:dyDescent="0.25">
      <c r="A73" s="154" t="s">
        <v>8692</v>
      </c>
      <c r="B73" t="s">
        <v>412</v>
      </c>
      <c r="C73" t="s">
        <v>444</v>
      </c>
      <c r="D73" s="13">
        <v>2603.2399999999998</v>
      </c>
      <c r="E73" s="31">
        <v>45215</v>
      </c>
      <c r="F73" s="31">
        <v>45271</v>
      </c>
      <c r="G73" t="s">
        <v>8690</v>
      </c>
    </row>
    <row r="74" spans="1:7" x14ac:dyDescent="0.25">
      <c r="A74" s="154" t="s">
        <v>8551</v>
      </c>
      <c r="B74" t="s">
        <v>396</v>
      </c>
      <c r="C74" t="s">
        <v>395</v>
      </c>
      <c r="D74" s="13">
        <v>2890</v>
      </c>
      <c r="E74" s="31">
        <v>45253</v>
      </c>
      <c r="F74" s="31">
        <v>45271</v>
      </c>
      <c r="G74" t="s">
        <v>8489</v>
      </c>
    </row>
    <row r="75" spans="1:7" x14ac:dyDescent="0.25">
      <c r="A75" s="154" t="s">
        <v>3017</v>
      </c>
      <c r="B75" t="s">
        <v>346</v>
      </c>
      <c r="C75" t="s">
        <v>345</v>
      </c>
      <c r="D75" s="13">
        <v>2000</v>
      </c>
      <c r="E75" s="31">
        <v>45197</v>
      </c>
      <c r="F75" s="31">
        <v>45271</v>
      </c>
      <c r="G75" t="s">
        <v>2883</v>
      </c>
    </row>
    <row r="76" spans="1:7" x14ac:dyDescent="0.25">
      <c r="A76" s="154" t="s">
        <v>8341</v>
      </c>
      <c r="B76" t="s">
        <v>2870</v>
      </c>
      <c r="C76" t="s">
        <v>2869</v>
      </c>
      <c r="D76" s="13">
        <v>4274.7259999999997</v>
      </c>
      <c r="E76" s="31">
        <v>45234</v>
      </c>
      <c r="F76" s="31">
        <v>45271</v>
      </c>
      <c r="G76" t="s">
        <v>8339</v>
      </c>
    </row>
    <row r="77" spans="1:7" x14ac:dyDescent="0.25">
      <c r="A77" s="154" t="s">
        <v>8481</v>
      </c>
      <c r="B77" t="s">
        <v>2904</v>
      </c>
      <c r="C77" t="s">
        <v>2903</v>
      </c>
      <c r="D77" s="13">
        <v>3821.462</v>
      </c>
      <c r="E77" s="31">
        <v>45246</v>
      </c>
      <c r="F77" s="31">
        <v>45271</v>
      </c>
      <c r="G77" t="s">
        <v>8479</v>
      </c>
    </row>
    <row r="78" spans="1:7" x14ac:dyDescent="0.25">
      <c r="A78" s="154" t="s">
        <v>3097</v>
      </c>
      <c r="B78" t="s">
        <v>121</v>
      </c>
      <c r="C78" t="s">
        <v>122</v>
      </c>
      <c r="D78" s="13">
        <v>1100</v>
      </c>
      <c r="E78" s="31">
        <v>45176</v>
      </c>
      <c r="F78" s="31">
        <v>45271</v>
      </c>
      <c r="G78" t="s">
        <v>3096</v>
      </c>
    </row>
    <row r="79" spans="1:7" x14ac:dyDescent="0.25">
      <c r="A79" s="154" t="s">
        <v>5028</v>
      </c>
      <c r="B79" t="s">
        <v>951</v>
      </c>
      <c r="C79" t="s">
        <v>950</v>
      </c>
      <c r="D79" s="13">
        <v>1000</v>
      </c>
      <c r="E79" s="31">
        <v>45191</v>
      </c>
      <c r="F79" s="31">
        <v>45271</v>
      </c>
      <c r="G79" t="s">
        <v>4943</v>
      </c>
    </row>
    <row r="80" spans="1:7" x14ac:dyDescent="0.25">
      <c r="A80" s="154" t="s">
        <v>5409</v>
      </c>
      <c r="B80" t="s">
        <v>808</v>
      </c>
      <c r="C80" t="s">
        <v>807</v>
      </c>
      <c r="D80" s="13">
        <v>1500</v>
      </c>
      <c r="E80" s="31">
        <v>45203</v>
      </c>
      <c r="F80" s="31">
        <v>45271</v>
      </c>
      <c r="G80" t="s">
        <v>5408</v>
      </c>
    </row>
    <row r="81" spans="1:7" x14ac:dyDescent="0.25">
      <c r="A81" s="154" t="s">
        <v>11267</v>
      </c>
      <c r="B81" t="s">
        <v>377</v>
      </c>
      <c r="C81" t="s">
        <v>173</v>
      </c>
      <c r="D81" s="13">
        <v>2206.087</v>
      </c>
      <c r="E81" s="31">
        <v>45225</v>
      </c>
      <c r="F81" s="31">
        <v>45271</v>
      </c>
      <c r="G81" t="s">
        <v>6079</v>
      </c>
    </row>
    <row r="82" spans="1:7" x14ac:dyDescent="0.25">
      <c r="A82" s="154" t="s">
        <v>5739</v>
      </c>
      <c r="B82" t="s">
        <v>260</v>
      </c>
      <c r="C82" t="s">
        <v>163</v>
      </c>
      <c r="D82" s="13">
        <v>2457.0990000000002</v>
      </c>
      <c r="E82" s="31">
        <v>45153</v>
      </c>
      <c r="F82" s="31">
        <v>45271</v>
      </c>
      <c r="G82" t="s">
        <v>5738</v>
      </c>
    </row>
    <row r="83" spans="1:7" x14ac:dyDescent="0.25">
      <c r="A83" s="154" t="s">
        <v>10399</v>
      </c>
      <c r="B83" t="s">
        <v>1071</v>
      </c>
      <c r="C83" t="s">
        <v>1072</v>
      </c>
      <c r="D83" s="13">
        <v>1300</v>
      </c>
      <c r="E83" s="31">
        <v>45243</v>
      </c>
      <c r="F83" s="31">
        <v>45271</v>
      </c>
      <c r="G83" t="s">
        <v>10398</v>
      </c>
    </row>
    <row r="84" spans="1:7" x14ac:dyDescent="0.25">
      <c r="A84" s="154" t="s">
        <v>9707</v>
      </c>
      <c r="B84" t="s">
        <v>9706</v>
      </c>
      <c r="C84" t="s">
        <v>9705</v>
      </c>
      <c r="D84" s="13">
        <v>2615.5430000000001</v>
      </c>
      <c r="E84" s="31">
        <v>45220</v>
      </c>
      <c r="F84" s="31">
        <v>45271</v>
      </c>
      <c r="G84" t="s">
        <v>9703</v>
      </c>
    </row>
    <row r="85" spans="1:7" x14ac:dyDescent="0.25">
      <c r="A85" s="154" t="s">
        <v>9675</v>
      </c>
      <c r="B85" t="s">
        <v>430</v>
      </c>
      <c r="C85" t="s">
        <v>429</v>
      </c>
      <c r="D85" s="13">
        <v>1241</v>
      </c>
      <c r="E85" s="31">
        <v>45223</v>
      </c>
      <c r="F85" s="31">
        <v>45271</v>
      </c>
      <c r="G85" t="s">
        <v>9673</v>
      </c>
    </row>
    <row r="86" spans="1:7" x14ac:dyDescent="0.25">
      <c r="A86" s="154" t="s">
        <v>9998</v>
      </c>
      <c r="B86" t="s">
        <v>804</v>
      </c>
      <c r="C86" t="s">
        <v>114</v>
      </c>
      <c r="D86" s="13">
        <v>1930</v>
      </c>
      <c r="E86" s="31">
        <v>45206</v>
      </c>
      <c r="F86" s="31">
        <v>45271</v>
      </c>
      <c r="G86" t="s">
        <v>9996</v>
      </c>
    </row>
    <row r="87" spans="1:7" x14ac:dyDescent="0.25">
      <c r="A87" s="154" t="s">
        <v>4859</v>
      </c>
      <c r="B87" t="s">
        <v>184</v>
      </c>
      <c r="C87" t="s">
        <v>185</v>
      </c>
      <c r="D87" s="13">
        <v>2411.5140000000001</v>
      </c>
      <c r="E87" s="31">
        <v>45166</v>
      </c>
      <c r="F87" s="31">
        <v>45271</v>
      </c>
      <c r="G87" t="s">
        <v>4858</v>
      </c>
    </row>
    <row r="88" spans="1:7" x14ac:dyDescent="0.25">
      <c r="A88" s="154" t="s">
        <v>11099</v>
      </c>
      <c r="B88" t="s">
        <v>5834</v>
      </c>
      <c r="C88" t="s">
        <v>5833</v>
      </c>
      <c r="D88" s="13">
        <v>2225.1660000000002</v>
      </c>
      <c r="E88" s="31">
        <v>45218</v>
      </c>
      <c r="F88" s="31">
        <v>45272</v>
      </c>
      <c r="G88" t="s">
        <v>11097</v>
      </c>
    </row>
    <row r="89" spans="1:7" x14ac:dyDescent="0.25">
      <c r="A89" s="154" t="s">
        <v>11110</v>
      </c>
      <c r="B89" t="s">
        <v>373</v>
      </c>
      <c r="C89" t="s">
        <v>243</v>
      </c>
      <c r="D89" s="13">
        <v>8562.5</v>
      </c>
      <c r="E89" s="31">
        <v>45224</v>
      </c>
      <c r="F89" s="31">
        <v>45272</v>
      </c>
      <c r="G89" t="s">
        <v>11109</v>
      </c>
    </row>
    <row r="90" spans="1:7" x14ac:dyDescent="0.25">
      <c r="A90" s="154" t="s">
        <v>10854</v>
      </c>
      <c r="B90" t="s">
        <v>367</v>
      </c>
      <c r="C90" t="s">
        <v>366</v>
      </c>
      <c r="D90" s="13">
        <v>1120</v>
      </c>
      <c r="E90" s="31">
        <v>45224</v>
      </c>
      <c r="F90" s="31">
        <v>45272</v>
      </c>
      <c r="G90" t="s">
        <v>10852</v>
      </c>
    </row>
    <row r="91" spans="1:7" x14ac:dyDescent="0.25">
      <c r="A91" s="154" t="s">
        <v>4705</v>
      </c>
      <c r="B91" t="s">
        <v>541</v>
      </c>
      <c r="C91" t="s">
        <v>540</v>
      </c>
      <c r="D91" s="13">
        <v>4150</v>
      </c>
      <c r="E91" s="31">
        <v>45146</v>
      </c>
      <c r="F91" s="31">
        <v>45272</v>
      </c>
      <c r="G91" t="s">
        <v>4704</v>
      </c>
    </row>
    <row r="92" spans="1:7" x14ac:dyDescent="0.25">
      <c r="A92" s="154" t="s">
        <v>9589</v>
      </c>
      <c r="B92" t="s">
        <v>4315</v>
      </c>
      <c r="C92" t="s">
        <v>4314</v>
      </c>
      <c r="D92" s="13">
        <v>3048.8939999999998</v>
      </c>
      <c r="E92" s="31">
        <v>45236</v>
      </c>
      <c r="F92" s="31">
        <v>45272</v>
      </c>
      <c r="G92" t="s">
        <v>9587</v>
      </c>
    </row>
    <row r="93" spans="1:7" x14ac:dyDescent="0.25">
      <c r="A93" s="154" t="s">
        <v>4544</v>
      </c>
      <c r="B93" t="s">
        <v>136</v>
      </c>
      <c r="C93" t="s">
        <v>137</v>
      </c>
      <c r="D93" s="13">
        <v>900</v>
      </c>
      <c r="E93" s="31">
        <v>45174</v>
      </c>
      <c r="F93" s="31">
        <v>45272</v>
      </c>
      <c r="G93" t="s">
        <v>4543</v>
      </c>
    </row>
    <row r="94" spans="1:7" x14ac:dyDescent="0.25">
      <c r="A94" s="154" t="s">
        <v>3988</v>
      </c>
      <c r="B94" t="s">
        <v>171</v>
      </c>
      <c r="C94" t="s">
        <v>172</v>
      </c>
      <c r="D94" s="13">
        <v>1500</v>
      </c>
      <c r="E94" s="31">
        <v>45129</v>
      </c>
      <c r="F94" s="31">
        <v>45272</v>
      </c>
      <c r="G94" t="s">
        <v>3843</v>
      </c>
    </row>
    <row r="95" spans="1:7" x14ac:dyDescent="0.25">
      <c r="A95" s="154" t="s">
        <v>8858</v>
      </c>
      <c r="B95" t="s">
        <v>604</v>
      </c>
      <c r="C95" t="s">
        <v>581</v>
      </c>
      <c r="D95" s="13">
        <v>750</v>
      </c>
      <c r="E95" s="31">
        <v>45226</v>
      </c>
      <c r="F95" s="31">
        <v>45272</v>
      </c>
      <c r="G95" t="s">
        <v>8856</v>
      </c>
    </row>
    <row r="96" spans="1:7" x14ac:dyDescent="0.25">
      <c r="A96" s="154" t="s">
        <v>3649</v>
      </c>
      <c r="B96" t="s">
        <v>649</v>
      </c>
      <c r="C96" t="s">
        <v>571</v>
      </c>
      <c r="D96" s="13">
        <v>1862.2550000000001</v>
      </c>
      <c r="E96" s="31">
        <v>45190</v>
      </c>
      <c r="F96" s="31">
        <v>45272</v>
      </c>
      <c r="G96" t="s">
        <v>3329</v>
      </c>
    </row>
    <row r="97" spans="1:7" x14ac:dyDescent="0.25">
      <c r="A97" s="154" t="s">
        <v>5011</v>
      </c>
      <c r="B97" t="s">
        <v>487</v>
      </c>
      <c r="C97" t="s">
        <v>486</v>
      </c>
      <c r="D97" s="13">
        <v>1900.1569999999999</v>
      </c>
      <c r="E97" s="31">
        <v>45191</v>
      </c>
      <c r="F97" s="31">
        <v>45273</v>
      </c>
      <c r="G97" t="s">
        <v>4963</v>
      </c>
    </row>
    <row r="98" spans="1:7" x14ac:dyDescent="0.25">
      <c r="A98" s="154" t="s">
        <v>10849</v>
      </c>
      <c r="B98" t="s">
        <v>570</v>
      </c>
      <c r="C98" t="s">
        <v>569</v>
      </c>
      <c r="D98" s="13">
        <v>30104.06</v>
      </c>
      <c r="E98" s="31">
        <v>45230</v>
      </c>
      <c r="F98" s="31">
        <v>45273</v>
      </c>
      <c r="G98" t="s">
        <v>10847</v>
      </c>
    </row>
    <row r="99" spans="1:7" x14ac:dyDescent="0.25">
      <c r="A99" s="154" t="s">
        <v>11196</v>
      </c>
      <c r="B99" t="s">
        <v>620</v>
      </c>
      <c r="C99" t="s">
        <v>619</v>
      </c>
      <c r="D99" s="13">
        <v>2496.5630000000001</v>
      </c>
      <c r="E99" s="31">
        <v>45237</v>
      </c>
      <c r="F99" s="31">
        <v>45273</v>
      </c>
      <c r="G99" t="s">
        <v>11094</v>
      </c>
    </row>
    <row r="100" spans="1:7" x14ac:dyDescent="0.25">
      <c r="A100" s="154" t="s">
        <v>5082</v>
      </c>
      <c r="B100" t="s">
        <v>1128</v>
      </c>
      <c r="C100" t="s">
        <v>450</v>
      </c>
      <c r="D100" s="13">
        <v>1061.454</v>
      </c>
      <c r="E100" s="31">
        <v>45191</v>
      </c>
      <c r="F100" s="31">
        <v>45273</v>
      </c>
      <c r="G100" t="s">
        <v>5081</v>
      </c>
    </row>
    <row r="101" spans="1:7" x14ac:dyDescent="0.25">
      <c r="A101" s="154" t="s">
        <v>10098</v>
      </c>
      <c r="B101" t="s">
        <v>748</v>
      </c>
      <c r="C101" t="s">
        <v>749</v>
      </c>
      <c r="D101" s="13">
        <v>2200</v>
      </c>
      <c r="E101" s="31">
        <v>45225</v>
      </c>
      <c r="F101" s="31">
        <v>45273</v>
      </c>
      <c r="G101" t="s">
        <v>10097</v>
      </c>
    </row>
    <row r="102" spans="1:7" x14ac:dyDescent="0.25">
      <c r="A102" s="154" t="s">
        <v>12139</v>
      </c>
      <c r="B102" t="s">
        <v>674</v>
      </c>
      <c r="C102" t="s">
        <v>673</v>
      </c>
      <c r="D102" s="13">
        <v>3500</v>
      </c>
      <c r="E102" s="31">
        <v>45267</v>
      </c>
      <c r="F102" s="31">
        <v>45273</v>
      </c>
      <c r="G102" t="s">
        <v>12138</v>
      </c>
    </row>
    <row r="103" spans="1:7" x14ac:dyDescent="0.25">
      <c r="A103" s="154" t="s">
        <v>3583</v>
      </c>
      <c r="B103" t="s">
        <v>382</v>
      </c>
      <c r="C103" t="s">
        <v>381</v>
      </c>
      <c r="D103" s="13">
        <v>1200</v>
      </c>
      <c r="E103" s="31">
        <v>45198</v>
      </c>
      <c r="F103" s="31">
        <v>45273</v>
      </c>
      <c r="G103" t="s">
        <v>3582</v>
      </c>
    </row>
    <row r="104" spans="1:7" x14ac:dyDescent="0.25">
      <c r="A104" s="154" t="s">
        <v>3034</v>
      </c>
      <c r="B104" t="s">
        <v>2892</v>
      </c>
      <c r="C104" t="s">
        <v>2891</v>
      </c>
      <c r="D104" s="13">
        <v>999</v>
      </c>
      <c r="E104" s="31">
        <v>45203</v>
      </c>
      <c r="F104" s="31">
        <v>45273</v>
      </c>
      <c r="G104" t="s">
        <v>3033</v>
      </c>
    </row>
    <row r="105" spans="1:7" x14ac:dyDescent="0.25">
      <c r="A105" s="154" t="s">
        <v>5114</v>
      </c>
      <c r="B105" t="s">
        <v>1102</v>
      </c>
      <c r="C105" t="s">
        <v>1103</v>
      </c>
      <c r="D105" s="13">
        <v>1200</v>
      </c>
      <c r="E105" s="31">
        <v>45189</v>
      </c>
      <c r="F105" s="31">
        <v>45274</v>
      </c>
      <c r="G105" t="s">
        <v>5113</v>
      </c>
    </row>
    <row r="106" spans="1:7" x14ac:dyDescent="0.25">
      <c r="A106" s="154" t="s">
        <v>6162</v>
      </c>
      <c r="B106" t="s">
        <v>112</v>
      </c>
      <c r="C106" t="s">
        <v>113</v>
      </c>
      <c r="D106" s="13">
        <v>896.524</v>
      </c>
      <c r="E106" s="31">
        <v>45168</v>
      </c>
      <c r="F106" s="31">
        <v>45274</v>
      </c>
      <c r="G106" t="s">
        <v>6161</v>
      </c>
    </row>
    <row r="107" spans="1:7" x14ac:dyDescent="0.25">
      <c r="A107" s="154" t="s">
        <v>6055</v>
      </c>
      <c r="B107" t="s">
        <v>284</v>
      </c>
      <c r="C107" t="s">
        <v>128</v>
      </c>
      <c r="D107" s="13">
        <v>880</v>
      </c>
      <c r="E107" s="31">
        <v>45135</v>
      </c>
      <c r="F107" s="31">
        <v>45274</v>
      </c>
      <c r="G107" t="s">
        <v>6054</v>
      </c>
    </row>
    <row r="108" spans="1:7" x14ac:dyDescent="0.25">
      <c r="A108" s="154" t="s">
        <v>10732</v>
      </c>
      <c r="B108" t="s">
        <v>6009</v>
      </c>
      <c r="C108" t="s">
        <v>6008</v>
      </c>
      <c r="D108" s="13">
        <v>1036.4190000000001</v>
      </c>
      <c r="E108" s="31">
        <v>45257</v>
      </c>
      <c r="F108" s="31">
        <v>45274</v>
      </c>
      <c r="G108" t="s">
        <v>10730</v>
      </c>
    </row>
    <row r="109" spans="1:7" x14ac:dyDescent="0.25">
      <c r="A109" s="154" t="s">
        <v>4925</v>
      </c>
      <c r="B109" t="s">
        <v>142</v>
      </c>
      <c r="C109" t="s">
        <v>143</v>
      </c>
      <c r="D109" s="13">
        <v>2360</v>
      </c>
      <c r="E109" s="31">
        <v>45195</v>
      </c>
      <c r="F109" s="31">
        <v>45274</v>
      </c>
      <c r="G109" t="s">
        <v>4924</v>
      </c>
    </row>
    <row r="110" spans="1:7" x14ac:dyDescent="0.25">
      <c r="A110" s="154" t="s">
        <v>4873</v>
      </c>
      <c r="B110" t="s">
        <v>193</v>
      </c>
      <c r="C110" t="s">
        <v>194</v>
      </c>
      <c r="D110" s="13">
        <v>3078.5529999999999</v>
      </c>
      <c r="E110" s="31">
        <v>45170</v>
      </c>
      <c r="F110" s="31">
        <v>45274</v>
      </c>
      <c r="G110" t="s">
        <v>4872</v>
      </c>
    </row>
    <row r="111" spans="1:7" x14ac:dyDescent="0.25">
      <c r="A111" s="154" t="s">
        <v>4053</v>
      </c>
      <c r="B111" t="s">
        <v>1074</v>
      </c>
      <c r="C111" t="s">
        <v>1075</v>
      </c>
      <c r="D111" s="13">
        <v>3290.0360000000001</v>
      </c>
      <c r="E111" s="31">
        <v>45162</v>
      </c>
      <c r="F111" s="31">
        <v>45274</v>
      </c>
      <c r="G111" t="s">
        <v>4052</v>
      </c>
    </row>
    <row r="112" spans="1:7" x14ac:dyDescent="0.25">
      <c r="A112" s="154" t="s">
        <v>3748</v>
      </c>
      <c r="B112" t="s">
        <v>803</v>
      </c>
      <c r="C112" t="s">
        <v>802</v>
      </c>
      <c r="D112" s="13">
        <v>4025.27</v>
      </c>
      <c r="E112" s="31">
        <v>45180</v>
      </c>
      <c r="F112" s="31">
        <v>45274</v>
      </c>
      <c r="G112" t="s">
        <v>3747</v>
      </c>
    </row>
    <row r="113" spans="1:7" x14ac:dyDescent="0.25">
      <c r="A113" s="154" t="s">
        <v>8661</v>
      </c>
      <c r="B113" t="s">
        <v>8630</v>
      </c>
      <c r="C113" t="s">
        <v>8629</v>
      </c>
      <c r="D113" s="13">
        <v>1000</v>
      </c>
      <c r="E113" s="31">
        <v>45255</v>
      </c>
      <c r="F113" s="31">
        <v>45274</v>
      </c>
      <c r="G113" t="s">
        <v>8627</v>
      </c>
    </row>
    <row r="114" spans="1:7" x14ac:dyDescent="0.25">
      <c r="A114" s="154" t="s">
        <v>2995</v>
      </c>
      <c r="B114" t="s">
        <v>204</v>
      </c>
      <c r="C114" t="s">
        <v>205</v>
      </c>
      <c r="D114" s="13">
        <v>12935.922</v>
      </c>
      <c r="E114" s="31">
        <v>45125</v>
      </c>
      <c r="F114" s="31">
        <v>45274</v>
      </c>
      <c r="G114" t="s">
        <v>2994</v>
      </c>
    </row>
    <row r="115" spans="1:7" x14ac:dyDescent="0.25">
      <c r="A115" s="154" t="s">
        <v>4977</v>
      </c>
      <c r="B115" t="s">
        <v>949</v>
      </c>
      <c r="C115" t="s">
        <v>948</v>
      </c>
      <c r="D115" s="13">
        <v>1830.31</v>
      </c>
      <c r="E115" s="31">
        <v>45191</v>
      </c>
      <c r="F115" s="31">
        <v>45275</v>
      </c>
      <c r="G115" t="s">
        <v>4956</v>
      </c>
    </row>
    <row r="116" spans="1:7" x14ac:dyDescent="0.25">
      <c r="A116" s="154" t="s">
        <v>4976</v>
      </c>
      <c r="B116" t="s">
        <v>461</v>
      </c>
      <c r="C116" t="s">
        <v>161</v>
      </c>
      <c r="D116" s="13">
        <v>5000</v>
      </c>
      <c r="E116" s="31">
        <v>45191</v>
      </c>
      <c r="F116" s="31">
        <v>45275</v>
      </c>
      <c r="G116" t="s">
        <v>4965</v>
      </c>
    </row>
    <row r="117" spans="1:7" x14ac:dyDescent="0.25">
      <c r="A117" s="154" t="s">
        <v>5234</v>
      </c>
      <c r="B117" t="s">
        <v>265</v>
      </c>
      <c r="C117" t="s">
        <v>148</v>
      </c>
      <c r="D117" s="13">
        <v>8625.1990000000005</v>
      </c>
      <c r="E117" s="31">
        <v>45168</v>
      </c>
      <c r="F117" s="31">
        <v>45275</v>
      </c>
      <c r="G117" t="s">
        <v>5233</v>
      </c>
    </row>
    <row r="118" spans="1:7" x14ac:dyDescent="0.25">
      <c r="A118" s="154" t="s">
        <v>10874</v>
      </c>
      <c r="B118" t="s">
        <v>5109</v>
      </c>
      <c r="C118" t="s">
        <v>5108</v>
      </c>
      <c r="D118" s="13">
        <v>5403.4440000000004</v>
      </c>
      <c r="E118" s="31">
        <v>45223</v>
      </c>
      <c r="F118" s="31">
        <v>45275</v>
      </c>
      <c r="G118" t="s">
        <v>10873</v>
      </c>
    </row>
    <row r="119" spans="1:7" x14ac:dyDescent="0.25">
      <c r="A119" s="154" t="s">
        <v>5887</v>
      </c>
      <c r="B119" t="s">
        <v>255</v>
      </c>
      <c r="C119" t="s">
        <v>104</v>
      </c>
      <c r="D119" s="13">
        <v>13470</v>
      </c>
      <c r="E119" s="31">
        <v>45183</v>
      </c>
      <c r="F119" s="31">
        <v>45275</v>
      </c>
      <c r="G119" t="s">
        <v>5301</v>
      </c>
    </row>
    <row r="120" spans="1:7" x14ac:dyDescent="0.25">
      <c r="A120" s="154" t="s">
        <v>5150</v>
      </c>
      <c r="B120" t="s">
        <v>531</v>
      </c>
      <c r="C120" t="s">
        <v>190</v>
      </c>
      <c r="D120" s="13">
        <v>31136.264999999999</v>
      </c>
      <c r="E120" s="31">
        <v>45192</v>
      </c>
      <c r="F120" s="31">
        <v>45275</v>
      </c>
      <c r="G120" t="s">
        <v>5149</v>
      </c>
    </row>
    <row r="121" spans="1:7" x14ac:dyDescent="0.25">
      <c r="A121" s="154" t="s">
        <v>5411</v>
      </c>
      <c r="B121" t="s">
        <v>532</v>
      </c>
      <c r="C121" t="s">
        <v>160</v>
      </c>
      <c r="D121" s="13">
        <v>7282.9809999999998</v>
      </c>
      <c r="E121" s="31">
        <v>45192</v>
      </c>
      <c r="F121" s="31">
        <v>45275</v>
      </c>
      <c r="G121" t="s">
        <v>5410</v>
      </c>
    </row>
    <row r="122" spans="1:7" x14ac:dyDescent="0.25">
      <c r="A122" s="154" t="s">
        <v>5511</v>
      </c>
      <c r="B122" t="s">
        <v>387</v>
      </c>
      <c r="C122" t="s">
        <v>145</v>
      </c>
      <c r="D122" s="13">
        <v>1035.7049999999999</v>
      </c>
      <c r="E122" s="31">
        <v>45169</v>
      </c>
      <c r="F122" s="31">
        <v>45275</v>
      </c>
      <c r="G122" t="s">
        <v>5083</v>
      </c>
    </row>
    <row r="123" spans="1:7" x14ac:dyDescent="0.25">
      <c r="A123" s="154" t="s">
        <v>5497</v>
      </c>
      <c r="B123" t="s">
        <v>598</v>
      </c>
      <c r="C123" t="s">
        <v>599</v>
      </c>
      <c r="D123" s="13">
        <v>1387.2</v>
      </c>
      <c r="E123" s="31">
        <v>45163</v>
      </c>
      <c r="F123" s="31">
        <v>45275</v>
      </c>
      <c r="G123" t="s">
        <v>5496</v>
      </c>
    </row>
    <row r="124" spans="1:7" x14ac:dyDescent="0.25">
      <c r="A124" s="154" t="s">
        <v>5561</v>
      </c>
      <c r="B124" t="s">
        <v>5560</v>
      </c>
      <c r="C124" t="s">
        <v>5559</v>
      </c>
      <c r="D124" s="13">
        <v>12934.884</v>
      </c>
      <c r="E124" s="31">
        <v>45140</v>
      </c>
      <c r="F124" s="31">
        <v>45275</v>
      </c>
      <c r="G124" t="s">
        <v>5558</v>
      </c>
    </row>
    <row r="125" spans="1:7" x14ac:dyDescent="0.25">
      <c r="A125" s="154" t="s">
        <v>5615</v>
      </c>
      <c r="B125" t="s">
        <v>328</v>
      </c>
      <c r="C125" t="s">
        <v>147</v>
      </c>
      <c r="D125" s="13">
        <v>2242.741</v>
      </c>
      <c r="E125" s="31">
        <v>45180</v>
      </c>
      <c r="F125" s="31">
        <v>45275</v>
      </c>
      <c r="G125" t="s">
        <v>5614</v>
      </c>
    </row>
    <row r="126" spans="1:7" x14ac:dyDescent="0.25">
      <c r="A126" s="154" t="s">
        <v>5872</v>
      </c>
      <c r="B126" t="s">
        <v>306</v>
      </c>
      <c r="C126" t="s">
        <v>115</v>
      </c>
      <c r="D126" s="13">
        <v>3198.5219999999999</v>
      </c>
      <c r="E126" s="31">
        <v>45161</v>
      </c>
      <c r="F126" s="31">
        <v>45275</v>
      </c>
      <c r="G126" t="s">
        <v>5871</v>
      </c>
    </row>
    <row r="127" spans="1:7" x14ac:dyDescent="0.25">
      <c r="A127" s="154" t="s">
        <v>5670</v>
      </c>
      <c r="B127" t="s">
        <v>472</v>
      </c>
      <c r="C127" t="s">
        <v>102</v>
      </c>
      <c r="D127" s="13">
        <v>1861.799</v>
      </c>
      <c r="E127" s="31">
        <v>45204</v>
      </c>
      <c r="F127" s="31">
        <v>45275</v>
      </c>
      <c r="G127" t="s">
        <v>5669</v>
      </c>
    </row>
    <row r="128" spans="1:7" x14ac:dyDescent="0.25">
      <c r="A128" s="154" t="s">
        <v>5422</v>
      </c>
      <c r="B128" t="s">
        <v>1026</v>
      </c>
      <c r="C128" t="s">
        <v>1027</v>
      </c>
      <c r="D128" s="13">
        <v>959.62300000000005</v>
      </c>
      <c r="E128" s="31">
        <v>45204</v>
      </c>
      <c r="F128" s="31">
        <v>45275</v>
      </c>
      <c r="G128" t="s">
        <v>5421</v>
      </c>
    </row>
    <row r="129" spans="1:7" x14ac:dyDescent="0.25">
      <c r="A129" s="154" t="s">
        <v>5600</v>
      </c>
      <c r="B129" t="s">
        <v>1038</v>
      </c>
      <c r="C129" t="s">
        <v>1039</v>
      </c>
      <c r="D129" s="13">
        <v>7000</v>
      </c>
      <c r="E129" s="31">
        <v>45153</v>
      </c>
      <c r="F129" s="31">
        <v>45275</v>
      </c>
      <c r="G129" t="s">
        <v>5599</v>
      </c>
    </row>
    <row r="130" spans="1:7" x14ac:dyDescent="0.25">
      <c r="A130" s="154" t="s">
        <v>5598</v>
      </c>
      <c r="B130" t="s">
        <v>5241</v>
      </c>
      <c r="C130" t="s">
        <v>5185</v>
      </c>
      <c r="D130" s="13">
        <v>6301.7659999999996</v>
      </c>
      <c r="E130" s="31">
        <v>45133</v>
      </c>
      <c r="F130" s="31">
        <v>45275</v>
      </c>
      <c r="G130" t="s">
        <v>5597</v>
      </c>
    </row>
    <row r="131" spans="1:7" x14ac:dyDescent="0.25">
      <c r="A131" s="154" t="s">
        <v>11016</v>
      </c>
      <c r="B131" t="s">
        <v>4960</v>
      </c>
      <c r="C131" t="s">
        <v>4959</v>
      </c>
      <c r="D131" s="13">
        <v>37307.614000000001</v>
      </c>
      <c r="E131" s="31">
        <v>45210</v>
      </c>
      <c r="F131" s="31">
        <v>45275</v>
      </c>
      <c r="G131" t="s">
        <v>10605</v>
      </c>
    </row>
    <row r="132" spans="1:7" x14ac:dyDescent="0.25">
      <c r="A132" s="154" t="s">
        <v>5285</v>
      </c>
      <c r="B132" t="s">
        <v>1024</v>
      </c>
      <c r="C132" t="s">
        <v>1025</v>
      </c>
      <c r="D132" s="13">
        <v>10237.888999999999</v>
      </c>
      <c r="E132" s="31">
        <v>45197</v>
      </c>
      <c r="F132" s="31">
        <v>45275</v>
      </c>
      <c r="G132" t="s">
        <v>5280</v>
      </c>
    </row>
    <row r="133" spans="1:7" x14ac:dyDescent="0.25">
      <c r="A133" s="154" t="s">
        <v>10663</v>
      </c>
      <c r="B133" t="s">
        <v>466</v>
      </c>
      <c r="C133" t="s">
        <v>140</v>
      </c>
      <c r="D133" s="13">
        <v>1618.9749999999999</v>
      </c>
      <c r="E133" s="31">
        <v>45231</v>
      </c>
      <c r="F133" s="31">
        <v>45275</v>
      </c>
      <c r="G133" t="s">
        <v>10661</v>
      </c>
    </row>
    <row r="134" spans="1:7" x14ac:dyDescent="0.25">
      <c r="A134" s="154" t="s">
        <v>12137</v>
      </c>
      <c r="B134" t="s">
        <v>1151</v>
      </c>
      <c r="C134" t="s">
        <v>1152</v>
      </c>
      <c r="D134" s="13">
        <v>386.91699999999997</v>
      </c>
      <c r="E134" s="31">
        <v>45268</v>
      </c>
      <c r="F134" s="31">
        <v>45275</v>
      </c>
      <c r="G134" t="s">
        <v>12136</v>
      </c>
    </row>
    <row r="135" spans="1:7" x14ac:dyDescent="0.25">
      <c r="A135" s="154" t="s">
        <v>10407</v>
      </c>
      <c r="B135" t="s">
        <v>4948</v>
      </c>
      <c r="C135" t="s">
        <v>4947</v>
      </c>
      <c r="D135" s="13">
        <v>180.61600000000001</v>
      </c>
      <c r="E135" s="31">
        <v>45245</v>
      </c>
      <c r="F135" s="31">
        <v>45275</v>
      </c>
      <c r="G135" t="s">
        <v>10405</v>
      </c>
    </row>
    <row r="136" spans="1:7" x14ac:dyDescent="0.25">
      <c r="A136" s="154" t="s">
        <v>10235</v>
      </c>
      <c r="B136" t="s">
        <v>10234</v>
      </c>
      <c r="C136" t="s">
        <v>10233</v>
      </c>
      <c r="D136" s="13">
        <v>835.452</v>
      </c>
      <c r="E136" s="31">
        <v>45260</v>
      </c>
      <c r="F136" s="31">
        <v>45275</v>
      </c>
      <c r="G136" t="s">
        <v>10231</v>
      </c>
    </row>
    <row r="137" spans="1:7" x14ac:dyDescent="0.25">
      <c r="A137" s="154" t="s">
        <v>4883</v>
      </c>
      <c r="B137" t="s">
        <v>364</v>
      </c>
      <c r="C137" t="s">
        <v>363</v>
      </c>
      <c r="D137" s="13">
        <v>2300</v>
      </c>
      <c r="E137" s="31">
        <v>45199</v>
      </c>
      <c r="F137" s="31">
        <v>45275</v>
      </c>
      <c r="G137" t="s">
        <v>4882</v>
      </c>
    </row>
    <row r="138" spans="1:7" x14ac:dyDescent="0.25">
      <c r="A138" s="154" t="s">
        <v>9748</v>
      </c>
      <c r="B138" t="s">
        <v>357</v>
      </c>
      <c r="C138" t="s">
        <v>356</v>
      </c>
      <c r="D138" s="13">
        <v>939.16600000000005</v>
      </c>
      <c r="E138" s="31">
        <v>45208</v>
      </c>
      <c r="F138" s="31">
        <v>45275</v>
      </c>
      <c r="G138" t="s">
        <v>9746</v>
      </c>
    </row>
    <row r="139" spans="1:7" x14ac:dyDescent="0.25">
      <c r="A139" s="154" t="s">
        <v>4374</v>
      </c>
      <c r="B139" t="s">
        <v>169</v>
      </c>
      <c r="C139" t="s">
        <v>170</v>
      </c>
      <c r="D139" s="13">
        <v>4353.7179999999998</v>
      </c>
      <c r="E139" s="31">
        <v>45149</v>
      </c>
      <c r="F139" s="31">
        <v>45275</v>
      </c>
      <c r="G139" t="s">
        <v>4373</v>
      </c>
    </row>
    <row r="140" spans="1:7" x14ac:dyDescent="0.25">
      <c r="A140" s="154" t="s">
        <v>4284</v>
      </c>
      <c r="B140" t="s">
        <v>130</v>
      </c>
      <c r="C140" t="s">
        <v>131</v>
      </c>
      <c r="D140" s="13">
        <v>3500</v>
      </c>
      <c r="E140" s="31">
        <v>45169</v>
      </c>
      <c r="F140" s="31">
        <v>45275</v>
      </c>
      <c r="G140" t="s">
        <v>4283</v>
      </c>
    </row>
    <row r="141" spans="1:7" x14ac:dyDescent="0.25">
      <c r="A141" s="154" t="s">
        <v>4747</v>
      </c>
      <c r="B141" t="s">
        <v>899</v>
      </c>
      <c r="C141" t="s">
        <v>898</v>
      </c>
      <c r="D141" s="13">
        <v>3315.0410000000002</v>
      </c>
      <c r="E141" s="31">
        <v>45199</v>
      </c>
      <c r="F141" s="31">
        <v>45275</v>
      </c>
      <c r="G141" t="s">
        <v>4746</v>
      </c>
    </row>
    <row r="142" spans="1:7" x14ac:dyDescent="0.25">
      <c r="A142" s="154" t="s">
        <v>4667</v>
      </c>
      <c r="B142" t="s">
        <v>168</v>
      </c>
      <c r="C142" t="s">
        <v>268</v>
      </c>
      <c r="D142" s="13">
        <v>8532.9269999999997</v>
      </c>
      <c r="E142" s="31">
        <v>45199</v>
      </c>
      <c r="F142" s="31">
        <v>45275</v>
      </c>
      <c r="G142" t="s">
        <v>4666</v>
      </c>
    </row>
    <row r="143" spans="1:7" x14ac:dyDescent="0.25">
      <c r="A143" s="154" t="s">
        <v>4620</v>
      </c>
      <c r="B143" t="s">
        <v>338</v>
      </c>
      <c r="C143" t="s">
        <v>166</v>
      </c>
      <c r="D143" s="13">
        <v>1714.2070000000001</v>
      </c>
      <c r="E143" s="31">
        <v>45201</v>
      </c>
      <c r="F143" s="31">
        <v>45275</v>
      </c>
      <c r="G143" t="s">
        <v>4619</v>
      </c>
    </row>
    <row r="144" spans="1:7" x14ac:dyDescent="0.25">
      <c r="A144" s="154" t="s">
        <v>9604</v>
      </c>
      <c r="B144" t="s">
        <v>1045</v>
      </c>
      <c r="C144" t="s">
        <v>1046</v>
      </c>
      <c r="D144" s="13">
        <v>2000</v>
      </c>
      <c r="E144" s="31">
        <v>45212</v>
      </c>
      <c r="F144" s="31">
        <v>45275</v>
      </c>
      <c r="G144" t="s">
        <v>9603</v>
      </c>
    </row>
    <row r="145" spans="1:7" x14ac:dyDescent="0.25">
      <c r="A145" s="154" t="s">
        <v>4775</v>
      </c>
      <c r="B145" t="s">
        <v>119</v>
      </c>
      <c r="C145" t="s">
        <v>120</v>
      </c>
      <c r="D145" s="13">
        <v>2500</v>
      </c>
      <c r="E145" s="31">
        <v>45182</v>
      </c>
      <c r="F145" s="31">
        <v>45275</v>
      </c>
      <c r="G145" t="s">
        <v>4774</v>
      </c>
    </row>
    <row r="146" spans="1:7" x14ac:dyDescent="0.25">
      <c r="A146" s="154" t="s">
        <v>4504</v>
      </c>
      <c r="B146" t="s">
        <v>1154</v>
      </c>
      <c r="C146" t="s">
        <v>1155</v>
      </c>
      <c r="D146" s="13">
        <v>6152.277</v>
      </c>
      <c r="E146" s="31">
        <v>45171</v>
      </c>
      <c r="F146" s="31">
        <v>45275</v>
      </c>
      <c r="G146" t="s">
        <v>4503</v>
      </c>
    </row>
    <row r="147" spans="1:7" x14ac:dyDescent="0.25">
      <c r="A147" s="154" t="s">
        <v>4606</v>
      </c>
      <c r="B147" t="s">
        <v>180</v>
      </c>
      <c r="C147" t="s">
        <v>181</v>
      </c>
      <c r="D147" s="13">
        <v>5000</v>
      </c>
      <c r="E147" s="31">
        <v>45182</v>
      </c>
      <c r="F147" s="31">
        <v>45275</v>
      </c>
      <c r="G147" t="s">
        <v>4605</v>
      </c>
    </row>
    <row r="148" spans="1:7" x14ac:dyDescent="0.25">
      <c r="A148" s="154" t="s">
        <v>3844</v>
      </c>
      <c r="B148" t="s">
        <v>171</v>
      </c>
      <c r="C148" t="s">
        <v>172</v>
      </c>
      <c r="D148" s="13">
        <v>1500</v>
      </c>
      <c r="E148" s="31">
        <v>45129</v>
      </c>
      <c r="F148" s="31">
        <v>45275</v>
      </c>
      <c r="G148" t="s">
        <v>3843</v>
      </c>
    </row>
    <row r="149" spans="1:7" x14ac:dyDescent="0.25">
      <c r="A149" s="154" t="s">
        <v>3695</v>
      </c>
      <c r="B149" t="s">
        <v>132</v>
      </c>
      <c r="C149" t="s">
        <v>133</v>
      </c>
      <c r="D149" s="13">
        <v>3000</v>
      </c>
      <c r="E149" s="31">
        <v>45198</v>
      </c>
      <c r="F149" s="31">
        <v>45275</v>
      </c>
      <c r="G149" t="s">
        <v>3694</v>
      </c>
    </row>
    <row r="150" spans="1:7" x14ac:dyDescent="0.25">
      <c r="A150" s="154" t="s">
        <v>4041</v>
      </c>
      <c r="B150" t="s">
        <v>4040</v>
      </c>
      <c r="C150" t="s">
        <v>4039</v>
      </c>
      <c r="D150" s="13">
        <v>8896.0550000000003</v>
      </c>
      <c r="E150" s="31">
        <v>45184</v>
      </c>
      <c r="F150" s="31">
        <v>45275</v>
      </c>
      <c r="G150" t="s">
        <v>4038</v>
      </c>
    </row>
    <row r="151" spans="1:7" x14ac:dyDescent="0.25">
      <c r="A151" s="154" t="s">
        <v>4157</v>
      </c>
      <c r="B151" t="s">
        <v>579</v>
      </c>
      <c r="C151" t="s">
        <v>578</v>
      </c>
      <c r="D151" s="13">
        <v>2621.357</v>
      </c>
      <c r="E151" s="31">
        <v>45133</v>
      </c>
      <c r="F151" s="31">
        <v>45275</v>
      </c>
      <c r="G151" t="s">
        <v>4156</v>
      </c>
    </row>
    <row r="152" spans="1:7" x14ac:dyDescent="0.25">
      <c r="A152" s="154" t="s">
        <v>3821</v>
      </c>
      <c r="B152" t="s">
        <v>289</v>
      </c>
      <c r="C152" t="s">
        <v>291</v>
      </c>
      <c r="D152" s="13">
        <v>1147.7280000000001</v>
      </c>
      <c r="E152" s="31">
        <v>45190</v>
      </c>
      <c r="F152" s="31">
        <v>45275</v>
      </c>
      <c r="G152" t="s">
        <v>3820</v>
      </c>
    </row>
    <row r="153" spans="1:7" x14ac:dyDescent="0.25">
      <c r="A153" s="154" t="s">
        <v>4033</v>
      </c>
      <c r="B153" t="s">
        <v>177</v>
      </c>
      <c r="C153" t="s">
        <v>98</v>
      </c>
      <c r="D153" s="13">
        <v>2109.5529999999999</v>
      </c>
      <c r="E153" s="31">
        <v>45162</v>
      </c>
      <c r="F153" s="31">
        <v>45275</v>
      </c>
      <c r="G153" t="s">
        <v>4032</v>
      </c>
    </row>
    <row r="154" spans="1:7" x14ac:dyDescent="0.25">
      <c r="A154" s="154" t="s">
        <v>4161</v>
      </c>
      <c r="B154" t="s">
        <v>302</v>
      </c>
      <c r="C154" t="s">
        <v>301</v>
      </c>
      <c r="D154" s="13">
        <v>1418.7739999999999</v>
      </c>
      <c r="E154" s="31">
        <v>45166</v>
      </c>
      <c r="F154" s="31">
        <v>45275</v>
      </c>
      <c r="G154" t="s">
        <v>3717</v>
      </c>
    </row>
    <row r="155" spans="1:7" x14ac:dyDescent="0.25">
      <c r="A155" s="154" t="s">
        <v>9119</v>
      </c>
      <c r="B155" t="s">
        <v>674</v>
      </c>
      <c r="C155" t="s">
        <v>673</v>
      </c>
      <c r="D155" s="13">
        <v>1000</v>
      </c>
      <c r="E155" s="31">
        <v>45253</v>
      </c>
      <c r="F155" s="31">
        <v>45275</v>
      </c>
      <c r="G155" t="s">
        <v>9118</v>
      </c>
    </row>
    <row r="156" spans="1:7" x14ac:dyDescent="0.25">
      <c r="A156" s="154" t="s">
        <v>3529</v>
      </c>
      <c r="B156" t="s">
        <v>613</v>
      </c>
      <c r="C156" t="s">
        <v>612</v>
      </c>
      <c r="D156" s="13">
        <v>2070.9499999999998</v>
      </c>
      <c r="E156" s="31">
        <v>45197</v>
      </c>
      <c r="F156" s="31">
        <v>45275</v>
      </c>
      <c r="G156" t="s">
        <v>3528</v>
      </c>
    </row>
    <row r="157" spans="1:7" x14ac:dyDescent="0.25">
      <c r="A157" s="154" t="s">
        <v>9007</v>
      </c>
      <c r="B157" t="s">
        <v>1222</v>
      </c>
      <c r="C157" t="s">
        <v>1221</v>
      </c>
      <c r="D157" s="13">
        <v>8880.3089999999993</v>
      </c>
      <c r="E157" s="31">
        <v>45229</v>
      </c>
      <c r="F157" s="31">
        <v>45275</v>
      </c>
      <c r="G157" t="s">
        <v>9005</v>
      </c>
    </row>
    <row r="158" spans="1:7" x14ac:dyDescent="0.25">
      <c r="A158" s="154" t="s">
        <v>3650</v>
      </c>
      <c r="B158" t="s">
        <v>3405</v>
      </c>
      <c r="C158" t="s">
        <v>3404</v>
      </c>
      <c r="D158" s="13">
        <v>6984.7669999999998</v>
      </c>
      <c r="E158" s="31">
        <v>45204</v>
      </c>
      <c r="F158" s="31">
        <v>45275</v>
      </c>
      <c r="G158" t="s">
        <v>3403</v>
      </c>
    </row>
    <row r="159" spans="1:7" x14ac:dyDescent="0.25">
      <c r="A159" s="154" t="s">
        <v>3401</v>
      </c>
      <c r="B159" t="s">
        <v>296</v>
      </c>
      <c r="C159" t="s">
        <v>287</v>
      </c>
      <c r="D159" s="13">
        <v>1250</v>
      </c>
      <c r="E159" s="31">
        <v>45166</v>
      </c>
      <c r="F159" s="31">
        <v>45275</v>
      </c>
      <c r="G159" t="s">
        <v>3400</v>
      </c>
    </row>
    <row r="160" spans="1:7" x14ac:dyDescent="0.25">
      <c r="A160" s="154" t="s">
        <v>3488</v>
      </c>
      <c r="B160" t="s">
        <v>625</v>
      </c>
      <c r="C160" t="s">
        <v>624</v>
      </c>
      <c r="D160" s="13">
        <v>626.88199999999995</v>
      </c>
      <c r="E160" s="31">
        <v>45190</v>
      </c>
      <c r="F160" s="31">
        <v>45275</v>
      </c>
      <c r="G160" t="s">
        <v>3487</v>
      </c>
    </row>
    <row r="161" spans="1:7" x14ac:dyDescent="0.25">
      <c r="A161" s="154" t="s">
        <v>8792</v>
      </c>
      <c r="B161" t="s">
        <v>3343</v>
      </c>
      <c r="C161" t="s">
        <v>3342</v>
      </c>
      <c r="D161" s="13">
        <v>2120.299</v>
      </c>
      <c r="E161" s="31">
        <v>45224</v>
      </c>
      <c r="F161" s="31">
        <v>45275</v>
      </c>
      <c r="G161" t="s">
        <v>8790</v>
      </c>
    </row>
    <row r="162" spans="1:7" x14ac:dyDescent="0.25">
      <c r="A162" s="154" t="s">
        <v>3283</v>
      </c>
      <c r="B162" t="s">
        <v>296</v>
      </c>
      <c r="C162" t="s">
        <v>287</v>
      </c>
      <c r="D162" s="13">
        <v>1250</v>
      </c>
      <c r="E162" s="31">
        <v>45166</v>
      </c>
      <c r="F162" s="31">
        <v>45275</v>
      </c>
      <c r="G162" t="s">
        <v>3282</v>
      </c>
    </row>
    <row r="163" spans="1:7" x14ac:dyDescent="0.25">
      <c r="A163" s="154" t="s">
        <v>8743</v>
      </c>
      <c r="B163" t="s">
        <v>8742</v>
      </c>
      <c r="C163" t="s">
        <v>8741</v>
      </c>
      <c r="D163" s="13">
        <v>525.79</v>
      </c>
      <c r="E163" s="31">
        <v>45238</v>
      </c>
      <c r="F163" s="31">
        <v>45275</v>
      </c>
      <c r="G163" t="s">
        <v>8739</v>
      </c>
    </row>
    <row r="164" spans="1:7" x14ac:dyDescent="0.25">
      <c r="A164" s="154" t="s">
        <v>3267</v>
      </c>
      <c r="B164" t="s">
        <v>606</v>
      </c>
      <c r="C164" t="s">
        <v>605</v>
      </c>
      <c r="D164" s="13">
        <v>6062.0150000000003</v>
      </c>
      <c r="E164" s="31">
        <v>45203</v>
      </c>
      <c r="F164" s="31">
        <v>45275</v>
      </c>
      <c r="G164" t="s">
        <v>3146</v>
      </c>
    </row>
    <row r="165" spans="1:7" x14ac:dyDescent="0.25">
      <c r="A165" s="154" t="s">
        <v>3207</v>
      </c>
      <c r="B165" t="s">
        <v>352</v>
      </c>
      <c r="C165" t="s">
        <v>351</v>
      </c>
      <c r="D165" s="13">
        <v>10407.579</v>
      </c>
      <c r="E165" s="31">
        <v>45188</v>
      </c>
      <c r="F165" s="31">
        <v>45275</v>
      </c>
      <c r="G165" t="s">
        <v>3206</v>
      </c>
    </row>
    <row r="166" spans="1:7" x14ac:dyDescent="0.25">
      <c r="A166" s="154" t="s">
        <v>8652</v>
      </c>
      <c r="B166" t="s">
        <v>611</v>
      </c>
      <c r="C166" t="s">
        <v>610</v>
      </c>
      <c r="D166" s="13">
        <v>2800.3609999999999</v>
      </c>
      <c r="E166" s="31">
        <v>45227</v>
      </c>
      <c r="F166" s="31">
        <v>45275</v>
      </c>
      <c r="G166" t="s">
        <v>8616</v>
      </c>
    </row>
    <row r="167" spans="1:7" x14ac:dyDescent="0.25">
      <c r="A167" s="154" t="s">
        <v>8728</v>
      </c>
      <c r="B167" t="s">
        <v>966</v>
      </c>
      <c r="C167" t="s">
        <v>965</v>
      </c>
      <c r="D167" s="13">
        <v>32037.83</v>
      </c>
      <c r="E167" s="31">
        <v>45226</v>
      </c>
      <c r="F167" s="31">
        <v>45275</v>
      </c>
      <c r="G167" t="s">
        <v>8726</v>
      </c>
    </row>
    <row r="168" spans="1:7" x14ac:dyDescent="0.25">
      <c r="A168" s="154" t="s">
        <v>8639</v>
      </c>
      <c r="B168" t="s">
        <v>3142</v>
      </c>
      <c r="C168" t="s">
        <v>3141</v>
      </c>
      <c r="D168" s="13">
        <v>4000</v>
      </c>
      <c r="E168" s="31">
        <v>45230</v>
      </c>
      <c r="F168" s="31">
        <v>45275</v>
      </c>
      <c r="G168" t="s">
        <v>8638</v>
      </c>
    </row>
    <row r="169" spans="1:7" x14ac:dyDescent="0.25">
      <c r="A169" s="154" t="s">
        <v>3197</v>
      </c>
      <c r="B169" t="s">
        <v>399</v>
      </c>
      <c r="C169" t="s">
        <v>398</v>
      </c>
      <c r="D169" s="13">
        <v>4338</v>
      </c>
      <c r="E169" s="31">
        <v>45199</v>
      </c>
      <c r="F169" s="31">
        <v>45275</v>
      </c>
      <c r="G169" t="s">
        <v>3196</v>
      </c>
    </row>
    <row r="170" spans="1:7" x14ac:dyDescent="0.25">
      <c r="A170" s="154" t="s">
        <v>3213</v>
      </c>
      <c r="B170" t="s">
        <v>186</v>
      </c>
      <c r="C170" t="s">
        <v>187</v>
      </c>
      <c r="D170" s="13">
        <v>5000</v>
      </c>
      <c r="E170" s="31">
        <v>45199</v>
      </c>
      <c r="F170" s="31">
        <v>45275</v>
      </c>
      <c r="G170" t="s">
        <v>3212</v>
      </c>
    </row>
    <row r="171" spans="1:7" x14ac:dyDescent="0.25">
      <c r="A171" s="154" t="s">
        <v>2849</v>
      </c>
      <c r="B171" t="s">
        <v>2835</v>
      </c>
      <c r="C171" t="s">
        <v>2834</v>
      </c>
      <c r="D171" s="13">
        <v>6284.1480000000001</v>
      </c>
      <c r="E171" s="31">
        <v>45187</v>
      </c>
      <c r="F171" s="31">
        <v>45275</v>
      </c>
      <c r="G171" t="s">
        <v>2848</v>
      </c>
    </row>
    <row r="172" spans="1:7" x14ac:dyDescent="0.25">
      <c r="A172" s="154" t="s">
        <v>3016</v>
      </c>
      <c r="B172" t="s">
        <v>252</v>
      </c>
      <c r="C172" t="s">
        <v>251</v>
      </c>
      <c r="D172" s="13">
        <v>6000</v>
      </c>
      <c r="E172" s="31">
        <v>45187</v>
      </c>
      <c r="F172" s="31">
        <v>45275</v>
      </c>
      <c r="G172" t="s">
        <v>3015</v>
      </c>
    </row>
    <row r="173" spans="1:7" x14ac:dyDescent="0.25">
      <c r="A173" s="154" t="s">
        <v>2857</v>
      </c>
      <c r="B173" t="s">
        <v>728</v>
      </c>
      <c r="C173" t="s">
        <v>727</v>
      </c>
      <c r="D173" s="13">
        <v>13590.47</v>
      </c>
      <c r="E173" s="31">
        <v>45187</v>
      </c>
      <c r="F173" s="31">
        <v>45275</v>
      </c>
      <c r="G173" t="s">
        <v>2856</v>
      </c>
    </row>
    <row r="174" spans="1:7" x14ac:dyDescent="0.25">
      <c r="A174" s="154" t="s">
        <v>6047</v>
      </c>
      <c r="B174" t="s">
        <v>284</v>
      </c>
      <c r="C174" t="s">
        <v>128</v>
      </c>
      <c r="D174" s="13">
        <v>875</v>
      </c>
      <c r="E174" s="31">
        <v>45135</v>
      </c>
      <c r="F174" s="31">
        <v>45276</v>
      </c>
      <c r="G174" t="s">
        <v>6046</v>
      </c>
    </row>
    <row r="175" spans="1:7" x14ac:dyDescent="0.25">
      <c r="A175" s="154" t="s">
        <v>10462</v>
      </c>
      <c r="B175" t="s">
        <v>5339</v>
      </c>
      <c r="C175" t="s">
        <v>5338</v>
      </c>
      <c r="D175" s="13">
        <v>2829.1559999999999</v>
      </c>
      <c r="E175" s="31">
        <v>45229</v>
      </c>
      <c r="F175" s="31">
        <v>45276</v>
      </c>
      <c r="G175" t="s">
        <v>5337</v>
      </c>
    </row>
    <row r="176" spans="1:7" x14ac:dyDescent="0.25">
      <c r="A176" s="154" t="s">
        <v>9971</v>
      </c>
      <c r="B176" t="s">
        <v>134</v>
      </c>
      <c r="C176" t="s">
        <v>135</v>
      </c>
      <c r="D176" s="13">
        <v>4200</v>
      </c>
      <c r="E176" s="31">
        <v>45210</v>
      </c>
      <c r="F176" s="31">
        <v>45276</v>
      </c>
      <c r="G176" t="s">
        <v>9970</v>
      </c>
    </row>
    <row r="177" spans="1:7" x14ac:dyDescent="0.25">
      <c r="A177" s="154" t="s">
        <v>4787</v>
      </c>
      <c r="B177" t="s">
        <v>748</v>
      </c>
      <c r="C177" t="s">
        <v>749</v>
      </c>
      <c r="D177" s="13">
        <v>1150</v>
      </c>
      <c r="E177" s="31">
        <v>45192</v>
      </c>
      <c r="F177" s="31">
        <v>45276</v>
      </c>
      <c r="G177" t="s">
        <v>4786</v>
      </c>
    </row>
    <row r="178" spans="1:7" x14ac:dyDescent="0.25">
      <c r="A178" s="154" t="s">
        <v>4548</v>
      </c>
      <c r="B178" t="s">
        <v>541</v>
      </c>
      <c r="C178" t="s">
        <v>540</v>
      </c>
      <c r="D178" s="13">
        <v>4150</v>
      </c>
      <c r="E178" s="31">
        <v>45160</v>
      </c>
      <c r="F178" s="31">
        <v>45276</v>
      </c>
      <c r="G178" t="s">
        <v>4547</v>
      </c>
    </row>
    <row r="179" spans="1:7" x14ac:dyDescent="0.25">
      <c r="A179" s="154" t="s">
        <v>3926</v>
      </c>
      <c r="B179" t="s">
        <v>3925</v>
      </c>
      <c r="C179" t="s">
        <v>3924</v>
      </c>
      <c r="D179" s="13">
        <v>5662.1109999999999</v>
      </c>
      <c r="E179" s="31">
        <v>45169</v>
      </c>
      <c r="F179" s="31">
        <v>45276</v>
      </c>
      <c r="G179" t="s">
        <v>3923</v>
      </c>
    </row>
    <row r="180" spans="1:7" x14ac:dyDescent="0.25">
      <c r="A180" s="154" t="s">
        <v>3521</v>
      </c>
      <c r="B180" t="s">
        <v>3347</v>
      </c>
      <c r="C180" t="s">
        <v>3346</v>
      </c>
      <c r="D180" s="13">
        <v>2000</v>
      </c>
      <c r="E180" s="31">
        <v>45197</v>
      </c>
      <c r="F180" s="31">
        <v>45276</v>
      </c>
      <c r="G180" t="s">
        <v>3520</v>
      </c>
    </row>
    <row r="181" spans="1:7" x14ac:dyDescent="0.25">
      <c r="A181" s="154" t="s">
        <v>8718</v>
      </c>
      <c r="B181" t="s">
        <v>100</v>
      </c>
      <c r="C181" t="s">
        <v>101</v>
      </c>
      <c r="D181" s="13">
        <v>4370</v>
      </c>
      <c r="E181" s="31">
        <v>45225</v>
      </c>
      <c r="F181" s="31">
        <v>45276</v>
      </c>
      <c r="G181" t="s">
        <v>8716</v>
      </c>
    </row>
    <row r="182" spans="1:7" x14ac:dyDescent="0.25">
      <c r="A182" s="154" t="s">
        <v>11074</v>
      </c>
      <c r="B182" t="s">
        <v>373</v>
      </c>
      <c r="C182" t="s">
        <v>243</v>
      </c>
      <c r="D182" s="13">
        <v>8562.5</v>
      </c>
      <c r="E182" s="31">
        <v>45224</v>
      </c>
      <c r="F182" s="31">
        <v>45277</v>
      </c>
      <c r="G182" t="s">
        <v>11073</v>
      </c>
    </row>
    <row r="183" spans="1:7" x14ac:dyDescent="0.25">
      <c r="A183" s="154" t="s">
        <v>10042</v>
      </c>
      <c r="B183" t="s">
        <v>1043</v>
      </c>
      <c r="C183" t="s">
        <v>1044</v>
      </c>
      <c r="D183" s="13">
        <v>5200</v>
      </c>
      <c r="E183" s="31">
        <v>45225</v>
      </c>
      <c r="F183" s="31">
        <v>45277</v>
      </c>
      <c r="G183" t="s">
        <v>10041</v>
      </c>
    </row>
    <row r="184" spans="1:7" x14ac:dyDescent="0.25">
      <c r="A184" s="154" t="s">
        <v>10019</v>
      </c>
      <c r="B184" t="s">
        <v>1076</v>
      </c>
      <c r="C184" t="s">
        <v>1077</v>
      </c>
      <c r="D184" s="13">
        <v>5652</v>
      </c>
      <c r="E184" s="31">
        <v>45251</v>
      </c>
      <c r="F184" s="31">
        <v>45277</v>
      </c>
      <c r="G184" t="s">
        <v>10017</v>
      </c>
    </row>
    <row r="185" spans="1:7" x14ac:dyDescent="0.25">
      <c r="A185" s="154" t="s">
        <v>10069</v>
      </c>
      <c r="B185" t="s">
        <v>357</v>
      </c>
      <c r="C185" t="s">
        <v>356</v>
      </c>
      <c r="D185" s="13">
        <v>939.16600000000005</v>
      </c>
      <c r="E185" s="31">
        <v>45208</v>
      </c>
      <c r="F185" s="31">
        <v>45277</v>
      </c>
      <c r="G185" t="s">
        <v>10068</v>
      </c>
    </row>
    <row r="186" spans="1:7" x14ac:dyDescent="0.25">
      <c r="A186" s="154" t="s">
        <v>4638</v>
      </c>
      <c r="B186" t="s">
        <v>895</v>
      </c>
      <c r="C186" t="s">
        <v>747</v>
      </c>
      <c r="D186" s="13">
        <v>2394.3890000000001</v>
      </c>
      <c r="E186" s="31">
        <v>45153</v>
      </c>
      <c r="F186" s="31">
        <v>45277</v>
      </c>
      <c r="G186" t="s">
        <v>4637</v>
      </c>
    </row>
    <row r="187" spans="1:7" x14ac:dyDescent="0.25">
      <c r="A187" s="154" t="s">
        <v>4564</v>
      </c>
      <c r="B187" t="s">
        <v>895</v>
      </c>
      <c r="C187" t="s">
        <v>747</v>
      </c>
      <c r="D187" s="13">
        <v>2000</v>
      </c>
      <c r="E187" s="31">
        <v>45153</v>
      </c>
      <c r="F187" s="31">
        <v>45277</v>
      </c>
      <c r="G187" t="s">
        <v>4563</v>
      </c>
    </row>
    <row r="188" spans="1:7" x14ac:dyDescent="0.25">
      <c r="A188" s="154" t="s">
        <v>4895</v>
      </c>
      <c r="B188" t="s">
        <v>164</v>
      </c>
      <c r="C188" t="s">
        <v>165</v>
      </c>
      <c r="D188" s="13">
        <v>2227.6030000000001</v>
      </c>
      <c r="E188" s="31">
        <v>45162</v>
      </c>
      <c r="F188" s="31">
        <v>45277</v>
      </c>
      <c r="G188" t="s">
        <v>4894</v>
      </c>
    </row>
    <row r="189" spans="1:7" x14ac:dyDescent="0.25">
      <c r="A189" s="154" t="s">
        <v>3941</v>
      </c>
      <c r="B189" t="s">
        <v>319</v>
      </c>
      <c r="C189" t="s">
        <v>314</v>
      </c>
      <c r="D189" s="13">
        <v>2000</v>
      </c>
      <c r="E189" s="31">
        <v>45169</v>
      </c>
      <c r="F189" s="31">
        <v>45277</v>
      </c>
      <c r="G189" t="s">
        <v>3903</v>
      </c>
    </row>
    <row r="190" spans="1:7" x14ac:dyDescent="0.25">
      <c r="A190" s="154" t="s">
        <v>8843</v>
      </c>
      <c r="B190" t="s">
        <v>844</v>
      </c>
      <c r="C190" t="s">
        <v>474</v>
      </c>
      <c r="D190" s="13">
        <v>1000</v>
      </c>
      <c r="E190" s="31">
        <v>45219</v>
      </c>
      <c r="F190" s="31">
        <v>45277</v>
      </c>
      <c r="G190" t="s">
        <v>8842</v>
      </c>
    </row>
    <row r="191" spans="1:7" x14ac:dyDescent="0.25">
      <c r="A191" s="154" t="s">
        <v>3046</v>
      </c>
      <c r="B191" t="s">
        <v>175</v>
      </c>
      <c r="C191" t="s">
        <v>176</v>
      </c>
      <c r="D191" s="13">
        <v>7000</v>
      </c>
      <c r="E191" s="31">
        <v>45175</v>
      </c>
      <c r="F191" s="31">
        <v>45277</v>
      </c>
      <c r="G191" t="s">
        <v>3045</v>
      </c>
    </row>
    <row r="192" spans="1:7" x14ac:dyDescent="0.25">
      <c r="A192" s="154" t="s">
        <v>2977</v>
      </c>
      <c r="B192" t="s">
        <v>204</v>
      </c>
      <c r="C192" t="s">
        <v>205</v>
      </c>
      <c r="D192" s="13">
        <v>12935.922</v>
      </c>
      <c r="E192" s="31">
        <v>45125</v>
      </c>
      <c r="F192" s="31">
        <v>45277</v>
      </c>
      <c r="G192" t="s">
        <v>2976</v>
      </c>
    </row>
    <row r="193" spans="1:7" x14ac:dyDescent="0.25">
      <c r="A193" s="154" t="s">
        <v>4944</v>
      </c>
      <c r="B193" t="s">
        <v>951</v>
      </c>
      <c r="C193" t="s">
        <v>950</v>
      </c>
      <c r="D193" s="13">
        <v>1000</v>
      </c>
      <c r="E193" s="31">
        <v>45191</v>
      </c>
      <c r="F193" s="31">
        <v>45278</v>
      </c>
      <c r="G193" t="s">
        <v>4943</v>
      </c>
    </row>
    <row r="194" spans="1:7" x14ac:dyDescent="0.25">
      <c r="A194" s="154" t="s">
        <v>6159</v>
      </c>
      <c r="B194" t="s">
        <v>112</v>
      </c>
      <c r="C194" t="s">
        <v>113</v>
      </c>
      <c r="D194" s="13">
        <v>896.524</v>
      </c>
      <c r="E194" s="31">
        <v>45168</v>
      </c>
      <c r="F194" s="31">
        <v>45278</v>
      </c>
      <c r="G194" t="s">
        <v>6158</v>
      </c>
    </row>
    <row r="195" spans="1:7" x14ac:dyDescent="0.25">
      <c r="A195" s="154" t="s">
        <v>5025</v>
      </c>
      <c r="B195" t="s">
        <v>5024</v>
      </c>
      <c r="C195" t="s">
        <v>5023</v>
      </c>
      <c r="D195" s="13">
        <v>1383.3610000000001</v>
      </c>
      <c r="E195" s="31">
        <v>45201</v>
      </c>
      <c r="F195" s="31">
        <v>45278</v>
      </c>
      <c r="G195" t="s">
        <v>5022</v>
      </c>
    </row>
    <row r="196" spans="1:7" x14ac:dyDescent="0.25">
      <c r="A196" s="154" t="s">
        <v>6051</v>
      </c>
      <c r="B196" t="s">
        <v>284</v>
      </c>
      <c r="C196" t="s">
        <v>128</v>
      </c>
      <c r="D196" s="13">
        <v>870</v>
      </c>
      <c r="E196" s="31">
        <v>45135</v>
      </c>
      <c r="F196" s="31">
        <v>45278</v>
      </c>
      <c r="G196" t="s">
        <v>6050</v>
      </c>
    </row>
    <row r="197" spans="1:7" x14ac:dyDescent="0.25">
      <c r="A197" s="154" t="s">
        <v>10857</v>
      </c>
      <c r="B197" t="s">
        <v>367</v>
      </c>
      <c r="C197" t="s">
        <v>366</v>
      </c>
      <c r="D197" s="13">
        <v>1153.585</v>
      </c>
      <c r="E197" s="31">
        <v>45224</v>
      </c>
      <c r="F197" s="31">
        <v>45278</v>
      </c>
      <c r="G197" t="s">
        <v>10855</v>
      </c>
    </row>
    <row r="198" spans="1:7" x14ac:dyDescent="0.25">
      <c r="A198" s="154" t="s">
        <v>10397</v>
      </c>
      <c r="B198" t="s">
        <v>1071</v>
      </c>
      <c r="C198" t="s">
        <v>1072</v>
      </c>
      <c r="D198" s="13">
        <v>1300</v>
      </c>
      <c r="E198" s="31">
        <v>45243</v>
      </c>
      <c r="F198" s="31">
        <v>45278</v>
      </c>
      <c r="G198" t="s">
        <v>10395</v>
      </c>
    </row>
    <row r="199" spans="1:7" x14ac:dyDescent="0.25">
      <c r="A199" s="154" t="s">
        <v>4831</v>
      </c>
      <c r="B199" t="s">
        <v>322</v>
      </c>
      <c r="C199" t="s">
        <v>321</v>
      </c>
      <c r="D199" s="13">
        <v>2251.915</v>
      </c>
      <c r="E199" s="31">
        <v>45205</v>
      </c>
      <c r="F199" s="31">
        <v>45278</v>
      </c>
      <c r="G199" t="s">
        <v>4830</v>
      </c>
    </row>
    <row r="200" spans="1:7" x14ac:dyDescent="0.25">
      <c r="A200" s="154" t="s">
        <v>4685</v>
      </c>
      <c r="B200" t="s">
        <v>541</v>
      </c>
      <c r="C200" t="s">
        <v>540</v>
      </c>
      <c r="D200" s="13">
        <v>4150</v>
      </c>
      <c r="E200" s="31">
        <v>45160</v>
      </c>
      <c r="F200" s="31">
        <v>45278</v>
      </c>
      <c r="G200" t="s">
        <v>4684</v>
      </c>
    </row>
    <row r="201" spans="1:7" x14ac:dyDescent="0.25">
      <c r="A201" s="154" t="s">
        <v>3780</v>
      </c>
      <c r="B201" t="s">
        <v>852</v>
      </c>
      <c r="C201" t="s">
        <v>894</v>
      </c>
      <c r="D201" s="13">
        <v>870</v>
      </c>
      <c r="E201" s="31">
        <v>45197</v>
      </c>
      <c r="F201" s="31">
        <v>45278</v>
      </c>
      <c r="G201" t="s">
        <v>3779</v>
      </c>
    </row>
    <row r="202" spans="1:7" x14ac:dyDescent="0.25">
      <c r="A202" s="154" t="s">
        <v>9182</v>
      </c>
      <c r="B202" t="s">
        <v>674</v>
      </c>
      <c r="C202" t="s">
        <v>673</v>
      </c>
      <c r="D202" s="13">
        <v>560</v>
      </c>
      <c r="E202" s="31">
        <v>45253</v>
      </c>
      <c r="F202" s="31">
        <v>45278</v>
      </c>
      <c r="G202" t="s">
        <v>9180</v>
      </c>
    </row>
    <row r="203" spans="1:7" x14ac:dyDescent="0.25">
      <c r="A203" s="154" t="s">
        <v>3567</v>
      </c>
      <c r="B203" t="s">
        <v>370</v>
      </c>
      <c r="C203" t="s">
        <v>290</v>
      </c>
      <c r="D203" s="13">
        <v>3000</v>
      </c>
      <c r="E203" s="31">
        <v>45204</v>
      </c>
      <c r="F203" s="31">
        <v>45278</v>
      </c>
      <c r="G203" t="s">
        <v>3566</v>
      </c>
    </row>
    <row r="204" spans="1:7" x14ac:dyDescent="0.25">
      <c r="A204" s="154" t="s">
        <v>3416</v>
      </c>
      <c r="B204" t="s">
        <v>625</v>
      </c>
      <c r="C204" t="s">
        <v>624</v>
      </c>
      <c r="D204" s="13">
        <v>626.88199999999995</v>
      </c>
      <c r="E204" s="31">
        <v>45190</v>
      </c>
      <c r="F204" s="31">
        <v>45278</v>
      </c>
      <c r="G204" t="s">
        <v>3415</v>
      </c>
    </row>
    <row r="205" spans="1:7" x14ac:dyDescent="0.25">
      <c r="A205" s="154" t="s">
        <v>3679</v>
      </c>
      <c r="B205" t="s">
        <v>860</v>
      </c>
      <c r="C205" t="s">
        <v>859</v>
      </c>
      <c r="D205" s="13">
        <v>10290</v>
      </c>
      <c r="E205" s="31">
        <v>45190</v>
      </c>
      <c r="F205" s="31">
        <v>45279</v>
      </c>
      <c r="G205" t="s">
        <v>3678</v>
      </c>
    </row>
    <row r="206" spans="1:7" x14ac:dyDescent="0.25">
      <c r="A206" s="154" t="s">
        <v>3874</v>
      </c>
      <c r="B206" t="s">
        <v>171</v>
      </c>
      <c r="C206" t="s">
        <v>172</v>
      </c>
      <c r="D206" s="13">
        <v>1500</v>
      </c>
      <c r="E206" s="31">
        <v>45129</v>
      </c>
      <c r="F206" s="31">
        <v>45279</v>
      </c>
      <c r="G206" t="s">
        <v>3845</v>
      </c>
    </row>
    <row r="207" spans="1:7" x14ac:dyDescent="0.25">
      <c r="A207" s="154" t="s">
        <v>8660</v>
      </c>
      <c r="B207" t="s">
        <v>8630</v>
      </c>
      <c r="C207" t="s">
        <v>8629</v>
      </c>
      <c r="D207" s="13">
        <v>1200</v>
      </c>
      <c r="E207" s="31">
        <v>45255</v>
      </c>
      <c r="F207" s="31">
        <v>45279</v>
      </c>
      <c r="G207" t="s">
        <v>8627</v>
      </c>
    </row>
    <row r="208" spans="1:7" x14ac:dyDescent="0.25">
      <c r="A208" s="154" t="s">
        <v>8397</v>
      </c>
      <c r="B208" t="s">
        <v>346</v>
      </c>
      <c r="C208" t="s">
        <v>345</v>
      </c>
      <c r="D208" s="13">
        <v>2500</v>
      </c>
      <c r="E208" s="31">
        <v>45234</v>
      </c>
      <c r="F208" s="31">
        <v>45279</v>
      </c>
      <c r="G208" t="s">
        <v>8395</v>
      </c>
    </row>
    <row r="209" spans="1:7" x14ac:dyDescent="0.25">
      <c r="A209" s="154" t="s">
        <v>5036</v>
      </c>
      <c r="B209" t="s">
        <v>5035</v>
      </c>
      <c r="C209" t="s">
        <v>5034</v>
      </c>
      <c r="D209" s="13">
        <v>8471.0969999999998</v>
      </c>
      <c r="E209" s="31">
        <v>45190</v>
      </c>
      <c r="F209" s="31">
        <v>45280</v>
      </c>
      <c r="G209" t="s">
        <v>5033</v>
      </c>
    </row>
    <row r="210" spans="1:7" x14ac:dyDescent="0.25">
      <c r="A210" s="154" t="s">
        <v>5699</v>
      </c>
      <c r="B210" t="s">
        <v>546</v>
      </c>
      <c r="C210" t="s">
        <v>545</v>
      </c>
      <c r="D210" s="13">
        <v>1627.423</v>
      </c>
      <c r="E210" s="31">
        <v>45180</v>
      </c>
      <c r="F210" s="31">
        <v>45280</v>
      </c>
      <c r="G210" t="s">
        <v>5698</v>
      </c>
    </row>
    <row r="211" spans="1:7" x14ac:dyDescent="0.25">
      <c r="A211" s="154" t="s">
        <v>5495</v>
      </c>
      <c r="B211" t="s">
        <v>598</v>
      </c>
      <c r="C211" t="s">
        <v>599</v>
      </c>
      <c r="D211" s="13">
        <v>1388.4</v>
      </c>
      <c r="E211" s="31">
        <v>45163</v>
      </c>
      <c r="F211" s="31">
        <v>45280</v>
      </c>
      <c r="G211" t="s">
        <v>5494</v>
      </c>
    </row>
    <row r="212" spans="1:7" x14ac:dyDescent="0.25">
      <c r="A212" s="154" t="s">
        <v>4955</v>
      </c>
      <c r="B212" t="s">
        <v>309</v>
      </c>
      <c r="C212" t="s">
        <v>267</v>
      </c>
      <c r="D212" s="13">
        <v>4062</v>
      </c>
      <c r="E212" s="31">
        <v>45194</v>
      </c>
      <c r="F212" s="31">
        <v>45280</v>
      </c>
      <c r="G212" t="s">
        <v>4954</v>
      </c>
    </row>
    <row r="213" spans="1:7" x14ac:dyDescent="0.25">
      <c r="A213" s="154" t="s">
        <v>5977</v>
      </c>
      <c r="B213" t="s">
        <v>284</v>
      </c>
      <c r="C213" t="s">
        <v>128</v>
      </c>
      <c r="D213" s="13">
        <v>860</v>
      </c>
      <c r="E213" s="31">
        <v>45162</v>
      </c>
      <c r="F213" s="31">
        <v>45280</v>
      </c>
      <c r="G213" t="s">
        <v>5976</v>
      </c>
    </row>
    <row r="214" spans="1:7" x14ac:dyDescent="0.25">
      <c r="A214" s="154" t="s">
        <v>12135</v>
      </c>
      <c r="B214" t="s">
        <v>12134</v>
      </c>
      <c r="C214" t="s">
        <v>12133</v>
      </c>
      <c r="D214" s="13">
        <v>680</v>
      </c>
      <c r="E214" s="31">
        <v>45262</v>
      </c>
      <c r="F214" s="31">
        <v>45280</v>
      </c>
      <c r="G214" t="s">
        <v>12132</v>
      </c>
    </row>
    <row r="215" spans="1:7" x14ac:dyDescent="0.25">
      <c r="A215" s="154" t="s">
        <v>10823</v>
      </c>
      <c r="B215" t="s">
        <v>1010</v>
      </c>
      <c r="C215" t="s">
        <v>1011</v>
      </c>
      <c r="D215" s="13">
        <v>2873.8589999999999</v>
      </c>
      <c r="E215" s="31">
        <v>45225</v>
      </c>
      <c r="F215" s="31">
        <v>45280</v>
      </c>
      <c r="G215" t="s">
        <v>10821</v>
      </c>
    </row>
    <row r="216" spans="1:7" x14ac:dyDescent="0.25">
      <c r="A216" s="154" t="s">
        <v>5057</v>
      </c>
      <c r="B216" t="s">
        <v>5000</v>
      </c>
      <c r="C216" t="s">
        <v>4999</v>
      </c>
      <c r="D216" s="13">
        <v>7500</v>
      </c>
      <c r="E216" s="31">
        <v>45195</v>
      </c>
      <c r="F216" s="31">
        <v>45280</v>
      </c>
      <c r="G216" t="s">
        <v>4998</v>
      </c>
    </row>
    <row r="217" spans="1:7" x14ac:dyDescent="0.25">
      <c r="A217" s="154" t="s">
        <v>5610</v>
      </c>
      <c r="B217" t="s">
        <v>482</v>
      </c>
      <c r="C217" t="s">
        <v>107</v>
      </c>
      <c r="D217" s="13">
        <v>4082.0680000000002</v>
      </c>
      <c r="E217" s="31">
        <v>45170</v>
      </c>
      <c r="F217" s="31">
        <v>45280</v>
      </c>
      <c r="G217" t="s">
        <v>5609</v>
      </c>
    </row>
    <row r="218" spans="1:7" x14ac:dyDescent="0.25">
      <c r="A218" s="154" t="s">
        <v>6066</v>
      </c>
      <c r="B218" t="s">
        <v>284</v>
      </c>
      <c r="C218" t="s">
        <v>128</v>
      </c>
      <c r="D218" s="13">
        <v>865</v>
      </c>
      <c r="E218" s="31">
        <v>45135</v>
      </c>
      <c r="F218" s="31">
        <v>45280</v>
      </c>
      <c r="G218" t="s">
        <v>6065</v>
      </c>
    </row>
    <row r="219" spans="1:7" x14ac:dyDescent="0.25">
      <c r="A219" s="154" t="s">
        <v>11070</v>
      </c>
      <c r="B219" t="s">
        <v>383</v>
      </c>
      <c r="C219" t="s">
        <v>116</v>
      </c>
      <c r="D219" s="13">
        <v>7217.2240000000002</v>
      </c>
      <c r="E219" s="31">
        <v>45219</v>
      </c>
      <c r="F219" s="31">
        <v>45280</v>
      </c>
      <c r="G219" t="s">
        <v>6024</v>
      </c>
    </row>
    <row r="220" spans="1:7" x14ac:dyDescent="0.25">
      <c r="A220" s="154" t="s">
        <v>10788</v>
      </c>
      <c r="B220" t="s">
        <v>5325</v>
      </c>
      <c r="C220" t="s">
        <v>5324</v>
      </c>
      <c r="D220" s="13">
        <v>281.7</v>
      </c>
      <c r="E220" s="31">
        <v>45226</v>
      </c>
      <c r="F220" s="31">
        <v>45280</v>
      </c>
      <c r="G220" t="s">
        <v>5323</v>
      </c>
    </row>
    <row r="221" spans="1:7" x14ac:dyDescent="0.25">
      <c r="A221" s="154" t="s">
        <v>10793</v>
      </c>
      <c r="B221" t="s">
        <v>5625</v>
      </c>
      <c r="C221" t="s">
        <v>5624</v>
      </c>
      <c r="D221" s="13">
        <v>1772.6010000000001</v>
      </c>
      <c r="E221" s="31">
        <v>45226</v>
      </c>
      <c r="F221" s="31">
        <v>45280</v>
      </c>
      <c r="G221" t="s">
        <v>10791</v>
      </c>
    </row>
    <row r="222" spans="1:7" x14ac:dyDescent="0.25">
      <c r="A222" s="154" t="s">
        <v>5588</v>
      </c>
      <c r="B222" t="s">
        <v>330</v>
      </c>
      <c r="C222" t="s">
        <v>329</v>
      </c>
      <c r="D222" s="13">
        <v>2500</v>
      </c>
      <c r="E222" s="31">
        <v>45182</v>
      </c>
      <c r="F222" s="31">
        <v>45280</v>
      </c>
      <c r="G222" t="s">
        <v>5587</v>
      </c>
    </row>
    <row r="223" spans="1:7" x14ac:dyDescent="0.25">
      <c r="A223" s="154" t="s">
        <v>5315</v>
      </c>
      <c r="B223" t="s">
        <v>487</v>
      </c>
      <c r="C223" t="s">
        <v>486</v>
      </c>
      <c r="D223" s="13">
        <v>1900.1569999999999</v>
      </c>
      <c r="E223" s="31">
        <v>45191</v>
      </c>
      <c r="F223" s="31">
        <v>45280</v>
      </c>
      <c r="G223" t="s">
        <v>4963</v>
      </c>
    </row>
    <row r="224" spans="1:7" x14ac:dyDescent="0.25">
      <c r="A224" s="154" t="s">
        <v>5876</v>
      </c>
      <c r="B224" t="s">
        <v>306</v>
      </c>
      <c r="C224" t="s">
        <v>115</v>
      </c>
      <c r="D224" s="13">
        <v>3198.5219999999999</v>
      </c>
      <c r="E224" s="31">
        <v>45161</v>
      </c>
      <c r="F224" s="31">
        <v>45280</v>
      </c>
      <c r="G224" t="s">
        <v>5875</v>
      </c>
    </row>
    <row r="225" spans="1:7" x14ac:dyDescent="0.25">
      <c r="A225" s="154" t="s">
        <v>5270</v>
      </c>
      <c r="B225" t="s">
        <v>306</v>
      </c>
      <c r="C225" t="s">
        <v>115</v>
      </c>
      <c r="D225" s="13">
        <v>2787.7510000000002</v>
      </c>
      <c r="E225" s="31">
        <v>45197</v>
      </c>
      <c r="F225" s="31">
        <v>45280</v>
      </c>
      <c r="G225" t="s">
        <v>5269</v>
      </c>
    </row>
    <row r="226" spans="1:7" x14ac:dyDescent="0.25">
      <c r="A226" s="154" t="s">
        <v>11343</v>
      </c>
      <c r="B226" t="s">
        <v>374</v>
      </c>
      <c r="C226" t="s">
        <v>339</v>
      </c>
      <c r="D226" s="13">
        <v>1188.8399999999999</v>
      </c>
      <c r="E226" s="31">
        <v>45230</v>
      </c>
      <c r="F226" s="31">
        <v>45280</v>
      </c>
      <c r="G226" t="s">
        <v>11341</v>
      </c>
    </row>
    <row r="227" spans="1:7" x14ac:dyDescent="0.25">
      <c r="A227" s="154" t="s">
        <v>12131</v>
      </c>
      <c r="B227" t="s">
        <v>558</v>
      </c>
      <c r="C227" t="s">
        <v>557</v>
      </c>
      <c r="D227" s="13">
        <v>600</v>
      </c>
      <c r="E227" s="31">
        <v>45268</v>
      </c>
      <c r="F227" s="31">
        <v>45280</v>
      </c>
      <c r="G227" t="s">
        <v>12130</v>
      </c>
    </row>
    <row r="228" spans="1:7" x14ac:dyDescent="0.25">
      <c r="A228" s="154" t="s">
        <v>4843</v>
      </c>
      <c r="B228" t="s">
        <v>748</v>
      </c>
      <c r="C228" t="s">
        <v>749</v>
      </c>
      <c r="D228" s="13">
        <v>1150</v>
      </c>
      <c r="E228" s="31">
        <v>45192</v>
      </c>
      <c r="F228" s="31">
        <v>45280</v>
      </c>
      <c r="G228" t="s">
        <v>4842</v>
      </c>
    </row>
    <row r="229" spans="1:7" x14ac:dyDescent="0.25">
      <c r="A229" s="154" t="s">
        <v>4885</v>
      </c>
      <c r="B229" t="s">
        <v>4513</v>
      </c>
      <c r="C229" t="s">
        <v>4512</v>
      </c>
      <c r="D229" s="13">
        <v>1899</v>
      </c>
      <c r="E229" s="31">
        <v>45184</v>
      </c>
      <c r="F229" s="31">
        <v>45280</v>
      </c>
      <c r="G229" t="s">
        <v>4884</v>
      </c>
    </row>
    <row r="230" spans="1:7" x14ac:dyDescent="0.25">
      <c r="A230" s="154" t="s">
        <v>9988</v>
      </c>
      <c r="B230" t="s">
        <v>804</v>
      </c>
      <c r="C230" t="s">
        <v>114</v>
      </c>
      <c r="D230" s="13">
        <v>1933</v>
      </c>
      <c r="E230" s="31">
        <v>45206</v>
      </c>
      <c r="F230" s="31">
        <v>45280</v>
      </c>
      <c r="G230" t="s">
        <v>9986</v>
      </c>
    </row>
    <row r="231" spans="1:7" x14ac:dyDescent="0.25">
      <c r="A231" s="154" t="s">
        <v>4779</v>
      </c>
      <c r="B231" t="s">
        <v>119</v>
      </c>
      <c r="C231" t="s">
        <v>120</v>
      </c>
      <c r="D231" s="13">
        <v>2500</v>
      </c>
      <c r="E231" s="31">
        <v>45182</v>
      </c>
      <c r="F231" s="31">
        <v>45280</v>
      </c>
      <c r="G231" t="s">
        <v>4778</v>
      </c>
    </row>
    <row r="232" spans="1:7" x14ac:dyDescent="0.25">
      <c r="A232" s="154" t="s">
        <v>4765</v>
      </c>
      <c r="B232" t="s">
        <v>1045</v>
      </c>
      <c r="C232" t="s">
        <v>1046</v>
      </c>
      <c r="D232" s="13">
        <v>4000</v>
      </c>
      <c r="E232" s="31">
        <v>45205</v>
      </c>
      <c r="F232" s="31">
        <v>45280</v>
      </c>
      <c r="G232" t="s">
        <v>4764</v>
      </c>
    </row>
    <row r="233" spans="1:7" x14ac:dyDescent="0.25">
      <c r="A233" s="154" t="s">
        <v>9383</v>
      </c>
      <c r="B233" t="s">
        <v>1135</v>
      </c>
      <c r="C233" t="s">
        <v>1136</v>
      </c>
      <c r="D233" s="13">
        <v>1395</v>
      </c>
      <c r="E233" s="31">
        <v>45212</v>
      </c>
      <c r="F233" s="31">
        <v>45280</v>
      </c>
      <c r="G233" t="s">
        <v>9381</v>
      </c>
    </row>
    <row r="234" spans="1:7" x14ac:dyDescent="0.25">
      <c r="A234" s="154" t="s">
        <v>3841</v>
      </c>
      <c r="B234" t="s">
        <v>3684</v>
      </c>
      <c r="C234" t="s">
        <v>3683</v>
      </c>
      <c r="D234" s="13">
        <v>1000</v>
      </c>
      <c r="E234" s="31">
        <v>45198</v>
      </c>
      <c r="F234" s="31">
        <v>45280</v>
      </c>
      <c r="G234" t="s">
        <v>3840</v>
      </c>
    </row>
    <row r="235" spans="1:7" x14ac:dyDescent="0.25">
      <c r="A235" s="154" t="s">
        <v>9258</v>
      </c>
      <c r="B235" t="s">
        <v>300</v>
      </c>
      <c r="C235" t="s">
        <v>299</v>
      </c>
      <c r="D235" s="13">
        <v>1170.5540000000001</v>
      </c>
      <c r="E235" s="31">
        <v>45219</v>
      </c>
      <c r="F235" s="31">
        <v>45280</v>
      </c>
      <c r="G235" t="s">
        <v>9256</v>
      </c>
    </row>
    <row r="236" spans="1:7" x14ac:dyDescent="0.25">
      <c r="A236" s="154" t="s">
        <v>3673</v>
      </c>
      <c r="B236" t="s">
        <v>803</v>
      </c>
      <c r="C236" t="s">
        <v>802</v>
      </c>
      <c r="D236" s="13">
        <v>5000</v>
      </c>
      <c r="E236" s="31">
        <v>45191</v>
      </c>
      <c r="F236" s="31">
        <v>45280</v>
      </c>
      <c r="G236" t="s">
        <v>3672</v>
      </c>
    </row>
    <row r="237" spans="1:7" x14ac:dyDescent="0.25">
      <c r="A237" s="154" t="s">
        <v>3955</v>
      </c>
      <c r="B237" t="s">
        <v>302</v>
      </c>
      <c r="C237" t="s">
        <v>301</v>
      </c>
      <c r="D237" s="13">
        <v>1418.7739999999999</v>
      </c>
      <c r="E237" s="31">
        <v>45166</v>
      </c>
      <c r="F237" s="31">
        <v>45280</v>
      </c>
      <c r="G237" t="s">
        <v>3717</v>
      </c>
    </row>
    <row r="238" spans="1:7" x14ac:dyDescent="0.25">
      <c r="A238" s="154" t="s">
        <v>9019</v>
      </c>
      <c r="B238" t="s">
        <v>8957</v>
      </c>
      <c r="C238" t="s">
        <v>993</v>
      </c>
      <c r="D238" s="13">
        <v>2208.826</v>
      </c>
      <c r="E238" s="31">
        <v>45212</v>
      </c>
      <c r="F238" s="31">
        <v>45280</v>
      </c>
      <c r="G238" t="s">
        <v>9017</v>
      </c>
    </row>
    <row r="239" spans="1:7" x14ac:dyDescent="0.25">
      <c r="A239" s="154" t="s">
        <v>8846</v>
      </c>
      <c r="B239" t="s">
        <v>3294</v>
      </c>
      <c r="C239" t="s">
        <v>3293</v>
      </c>
      <c r="D239" s="13">
        <v>3444.51</v>
      </c>
      <c r="E239" s="31">
        <v>45224</v>
      </c>
      <c r="F239" s="31">
        <v>45280</v>
      </c>
      <c r="G239" t="s">
        <v>8844</v>
      </c>
    </row>
    <row r="240" spans="1:7" x14ac:dyDescent="0.25">
      <c r="A240" s="154" t="s">
        <v>3412</v>
      </c>
      <c r="B240" t="s">
        <v>296</v>
      </c>
      <c r="C240" t="s">
        <v>287</v>
      </c>
      <c r="D240" s="13">
        <v>1250</v>
      </c>
      <c r="E240" s="31">
        <v>45166</v>
      </c>
      <c r="F240" s="31">
        <v>45280</v>
      </c>
      <c r="G240" t="s">
        <v>3411</v>
      </c>
    </row>
    <row r="241" spans="1:7" x14ac:dyDescent="0.25">
      <c r="A241" s="154" t="s">
        <v>3591</v>
      </c>
      <c r="B241" t="s">
        <v>382</v>
      </c>
      <c r="C241" t="s">
        <v>381</v>
      </c>
      <c r="D241" s="13">
        <v>1200</v>
      </c>
      <c r="E241" s="31">
        <v>45198</v>
      </c>
      <c r="F241" s="31">
        <v>45280</v>
      </c>
      <c r="G241" t="s">
        <v>3590</v>
      </c>
    </row>
    <row r="242" spans="1:7" x14ac:dyDescent="0.25">
      <c r="A242" s="154" t="s">
        <v>3221</v>
      </c>
      <c r="B242" t="s">
        <v>96</v>
      </c>
      <c r="C242" t="s">
        <v>97</v>
      </c>
      <c r="D242" s="13">
        <v>2500</v>
      </c>
      <c r="E242" s="31">
        <v>45191</v>
      </c>
      <c r="F242" s="31">
        <v>45280</v>
      </c>
      <c r="G242" t="s">
        <v>3220</v>
      </c>
    </row>
    <row r="243" spans="1:7" x14ac:dyDescent="0.25">
      <c r="A243" s="154" t="s">
        <v>3223</v>
      </c>
      <c r="B243" t="s">
        <v>418</v>
      </c>
      <c r="C243" t="s">
        <v>417</v>
      </c>
      <c r="D243" s="13">
        <v>2393.59</v>
      </c>
      <c r="E243" s="31">
        <v>45174</v>
      </c>
      <c r="F243" s="31">
        <v>45280</v>
      </c>
      <c r="G243" t="s">
        <v>3222</v>
      </c>
    </row>
    <row r="244" spans="1:7" x14ac:dyDescent="0.25">
      <c r="A244" s="154" t="s">
        <v>8738</v>
      </c>
      <c r="B244" t="s">
        <v>8737</v>
      </c>
      <c r="C244" t="s">
        <v>8736</v>
      </c>
      <c r="D244" s="13">
        <v>1012.742</v>
      </c>
      <c r="E244" s="31">
        <v>45238</v>
      </c>
      <c r="F244" s="31">
        <v>45280</v>
      </c>
      <c r="G244" t="s">
        <v>8734</v>
      </c>
    </row>
    <row r="245" spans="1:7" x14ac:dyDescent="0.25">
      <c r="A245" s="154" t="s">
        <v>3075</v>
      </c>
      <c r="B245" t="s">
        <v>2892</v>
      </c>
      <c r="C245" t="s">
        <v>2891</v>
      </c>
      <c r="D245" s="13">
        <v>1001</v>
      </c>
      <c r="E245" s="31">
        <v>45203</v>
      </c>
      <c r="F245" s="31">
        <v>45280</v>
      </c>
      <c r="G245" t="s">
        <v>3074</v>
      </c>
    </row>
    <row r="246" spans="1:7" x14ac:dyDescent="0.25">
      <c r="A246" s="154" t="s">
        <v>8555</v>
      </c>
      <c r="B246" t="s">
        <v>396</v>
      </c>
      <c r="C246" t="s">
        <v>395</v>
      </c>
      <c r="D246" s="13">
        <v>2890</v>
      </c>
      <c r="E246" s="31">
        <v>45253</v>
      </c>
      <c r="F246" s="31">
        <v>45280</v>
      </c>
      <c r="G246" t="s">
        <v>8489</v>
      </c>
    </row>
    <row r="247" spans="1:7" x14ac:dyDescent="0.25">
      <c r="A247" s="154" t="s">
        <v>8338</v>
      </c>
      <c r="B247" t="s">
        <v>108</v>
      </c>
      <c r="C247" t="s">
        <v>109</v>
      </c>
      <c r="D247" s="13">
        <v>3692.85</v>
      </c>
      <c r="E247" s="31">
        <v>45224</v>
      </c>
      <c r="F247" s="31">
        <v>45280</v>
      </c>
      <c r="G247" t="s">
        <v>8336</v>
      </c>
    </row>
    <row r="248" spans="1:7" x14ac:dyDescent="0.25">
      <c r="A248" s="154" t="s">
        <v>8311</v>
      </c>
      <c r="B248" t="s">
        <v>3052</v>
      </c>
      <c r="C248" t="s">
        <v>3051</v>
      </c>
      <c r="D248" s="13">
        <v>2300</v>
      </c>
      <c r="E248" s="31">
        <v>45232</v>
      </c>
      <c r="F248" s="31">
        <v>45280</v>
      </c>
      <c r="G248" t="s">
        <v>8309</v>
      </c>
    </row>
    <row r="249" spans="1:7" x14ac:dyDescent="0.25">
      <c r="A249" s="154" t="s">
        <v>2872</v>
      </c>
      <c r="B249" t="s">
        <v>298</v>
      </c>
      <c r="C249" t="s">
        <v>288</v>
      </c>
      <c r="D249" s="13">
        <v>3963.0120000000002</v>
      </c>
      <c r="E249" s="31">
        <v>45176</v>
      </c>
      <c r="F249" s="31">
        <v>45280</v>
      </c>
      <c r="G249" t="s">
        <v>2862</v>
      </c>
    </row>
    <row r="250" spans="1:7" x14ac:dyDescent="0.25">
      <c r="A250" s="154" t="s">
        <v>2997</v>
      </c>
      <c r="B250" t="s">
        <v>121</v>
      </c>
      <c r="C250" t="s">
        <v>122</v>
      </c>
      <c r="D250" s="13">
        <v>1100</v>
      </c>
      <c r="E250" s="31">
        <v>45176</v>
      </c>
      <c r="F250" s="31">
        <v>45280</v>
      </c>
      <c r="G250" t="s">
        <v>2996</v>
      </c>
    </row>
    <row r="251" spans="1:7" x14ac:dyDescent="0.25">
      <c r="A251" s="154" t="s">
        <v>5961</v>
      </c>
      <c r="B251" t="s">
        <v>284</v>
      </c>
      <c r="C251" t="s">
        <v>128</v>
      </c>
      <c r="D251" s="13">
        <v>855</v>
      </c>
      <c r="E251" s="31">
        <v>45162</v>
      </c>
      <c r="F251" s="31">
        <v>45281</v>
      </c>
      <c r="G251" t="s">
        <v>5960</v>
      </c>
    </row>
    <row r="252" spans="1:7" x14ac:dyDescent="0.25">
      <c r="A252" s="154" t="s">
        <v>4689</v>
      </c>
      <c r="B252" t="s">
        <v>541</v>
      </c>
      <c r="C252" t="s">
        <v>540</v>
      </c>
      <c r="D252" s="13">
        <v>4150</v>
      </c>
      <c r="E252" s="31">
        <v>45160</v>
      </c>
      <c r="F252" s="31">
        <v>45281</v>
      </c>
      <c r="G252" t="s">
        <v>4688</v>
      </c>
    </row>
    <row r="253" spans="1:7" x14ac:dyDescent="0.25">
      <c r="A253" s="154" t="s">
        <v>3778</v>
      </c>
      <c r="B253" t="s">
        <v>852</v>
      </c>
      <c r="C253" t="s">
        <v>894</v>
      </c>
      <c r="D253" s="13">
        <v>870</v>
      </c>
      <c r="E253" s="31">
        <v>45197</v>
      </c>
      <c r="F253" s="31">
        <v>45281</v>
      </c>
      <c r="G253" t="s">
        <v>3777</v>
      </c>
    </row>
    <row r="254" spans="1:7" x14ac:dyDescent="0.25">
      <c r="A254" s="154" t="s">
        <v>3538</v>
      </c>
      <c r="B254" t="s">
        <v>700</v>
      </c>
      <c r="C254" t="s">
        <v>699</v>
      </c>
      <c r="D254" s="13">
        <v>4000</v>
      </c>
      <c r="E254" s="31">
        <v>45182</v>
      </c>
      <c r="F254" s="31">
        <v>45281</v>
      </c>
      <c r="G254" t="s">
        <v>3290</v>
      </c>
    </row>
    <row r="255" spans="1:7" x14ac:dyDescent="0.25">
      <c r="A255" s="154" t="s">
        <v>3420</v>
      </c>
      <c r="B255" t="s">
        <v>625</v>
      </c>
      <c r="C255" t="s">
        <v>624</v>
      </c>
      <c r="D255" s="13">
        <v>626.88199999999995</v>
      </c>
      <c r="E255" s="31">
        <v>45190</v>
      </c>
      <c r="F255" s="31">
        <v>45281</v>
      </c>
      <c r="G255" t="s">
        <v>3419</v>
      </c>
    </row>
    <row r="256" spans="1:7" x14ac:dyDescent="0.25">
      <c r="A256" s="154" t="s">
        <v>8754</v>
      </c>
      <c r="B256" t="s">
        <v>966</v>
      </c>
      <c r="C256" t="s">
        <v>965</v>
      </c>
      <c r="D256" s="13">
        <v>81323.562999999995</v>
      </c>
      <c r="E256" s="31">
        <v>45226</v>
      </c>
      <c r="F256" s="31">
        <v>45281</v>
      </c>
      <c r="G256" t="s">
        <v>8752</v>
      </c>
    </row>
    <row r="257" spans="1:7" x14ac:dyDescent="0.25">
      <c r="A257" s="154" t="s">
        <v>2973</v>
      </c>
      <c r="B257" t="s">
        <v>841</v>
      </c>
      <c r="C257" t="s">
        <v>840</v>
      </c>
      <c r="D257" s="13">
        <v>5000</v>
      </c>
      <c r="E257" s="31">
        <v>45198</v>
      </c>
      <c r="F257" s="31">
        <v>45281</v>
      </c>
      <c r="G257" t="s">
        <v>2972</v>
      </c>
    </row>
    <row r="258" spans="1:7" x14ac:dyDescent="0.25">
      <c r="A258" s="154" t="s">
        <v>5990</v>
      </c>
      <c r="B258" t="s">
        <v>284</v>
      </c>
      <c r="C258" t="s">
        <v>128</v>
      </c>
      <c r="D258" s="13">
        <v>895</v>
      </c>
      <c r="E258" s="31">
        <v>45162</v>
      </c>
      <c r="F258" s="31">
        <v>45282</v>
      </c>
      <c r="G258" t="s">
        <v>5989</v>
      </c>
    </row>
    <row r="259" spans="1:7" x14ac:dyDescent="0.25">
      <c r="A259" s="154" t="s">
        <v>6062</v>
      </c>
      <c r="B259" t="s">
        <v>284</v>
      </c>
      <c r="C259" t="s">
        <v>128</v>
      </c>
      <c r="D259" s="13">
        <v>860</v>
      </c>
      <c r="E259" s="31">
        <v>45135</v>
      </c>
      <c r="F259" s="31">
        <v>45282</v>
      </c>
      <c r="G259" t="s">
        <v>6061</v>
      </c>
    </row>
    <row r="260" spans="1:7" x14ac:dyDescent="0.25">
      <c r="A260" s="154" t="s">
        <v>6022</v>
      </c>
      <c r="B260" t="s">
        <v>787</v>
      </c>
      <c r="C260" t="s">
        <v>739</v>
      </c>
      <c r="D260" s="13">
        <v>647.04300000000001</v>
      </c>
      <c r="E260" s="31">
        <v>45182</v>
      </c>
      <c r="F260" s="31">
        <v>45282</v>
      </c>
      <c r="G260" t="s">
        <v>6021</v>
      </c>
    </row>
    <row r="261" spans="1:7" x14ac:dyDescent="0.25">
      <c r="A261" s="154" t="s">
        <v>10108</v>
      </c>
      <c r="B261" t="s">
        <v>748</v>
      </c>
      <c r="C261" t="s">
        <v>749</v>
      </c>
      <c r="D261" s="13">
        <v>2200</v>
      </c>
      <c r="E261" s="31">
        <v>45225</v>
      </c>
      <c r="F261" s="31">
        <v>45282</v>
      </c>
      <c r="G261" t="s">
        <v>10107</v>
      </c>
    </row>
    <row r="262" spans="1:7" x14ac:dyDescent="0.25">
      <c r="A262" s="154" t="s">
        <v>12129</v>
      </c>
      <c r="B262" t="s">
        <v>12128</v>
      </c>
      <c r="C262" t="s">
        <v>12127</v>
      </c>
      <c r="D262" s="13">
        <v>4325.2250000000004</v>
      </c>
      <c r="E262" s="31">
        <v>45264</v>
      </c>
      <c r="F262" s="31">
        <v>45282</v>
      </c>
      <c r="G262" t="s">
        <v>12126</v>
      </c>
    </row>
    <row r="263" spans="1:7" x14ac:dyDescent="0.25">
      <c r="A263" s="154" t="s">
        <v>9557</v>
      </c>
      <c r="B263" t="s">
        <v>430</v>
      </c>
      <c r="C263" t="s">
        <v>429</v>
      </c>
      <c r="D263" s="13">
        <v>1242.7</v>
      </c>
      <c r="E263" s="31">
        <v>45223</v>
      </c>
      <c r="F263" s="31">
        <v>45282</v>
      </c>
      <c r="G263" t="s">
        <v>9555</v>
      </c>
    </row>
    <row r="264" spans="1:7" x14ac:dyDescent="0.25">
      <c r="A264" s="154" t="s">
        <v>4673</v>
      </c>
      <c r="B264" t="s">
        <v>169</v>
      </c>
      <c r="C264" t="s">
        <v>170</v>
      </c>
      <c r="D264" s="13">
        <v>3500</v>
      </c>
      <c r="E264" s="31">
        <v>45199</v>
      </c>
      <c r="F264" s="31">
        <v>45282</v>
      </c>
      <c r="G264" t="s">
        <v>4672</v>
      </c>
    </row>
    <row r="265" spans="1:7" x14ac:dyDescent="0.25">
      <c r="A265" s="154" t="s">
        <v>4540</v>
      </c>
      <c r="B265" t="s">
        <v>136</v>
      </c>
      <c r="C265" t="s">
        <v>137</v>
      </c>
      <c r="D265" s="13">
        <v>900</v>
      </c>
      <c r="E265" s="31">
        <v>45174</v>
      </c>
      <c r="F265" s="31">
        <v>45282</v>
      </c>
      <c r="G265" t="s">
        <v>4539</v>
      </c>
    </row>
    <row r="266" spans="1:7" x14ac:dyDescent="0.25">
      <c r="A266" s="154" t="s">
        <v>4163</v>
      </c>
      <c r="B266" t="s">
        <v>579</v>
      </c>
      <c r="C266" t="s">
        <v>578</v>
      </c>
      <c r="D266" s="13">
        <v>2621.357</v>
      </c>
      <c r="E266" s="31">
        <v>45133</v>
      </c>
      <c r="F266" s="31">
        <v>45282</v>
      </c>
      <c r="G266" t="s">
        <v>4162</v>
      </c>
    </row>
    <row r="267" spans="1:7" x14ac:dyDescent="0.25">
      <c r="A267" s="154" t="s">
        <v>3873</v>
      </c>
      <c r="B267" t="s">
        <v>171</v>
      </c>
      <c r="C267" t="s">
        <v>172</v>
      </c>
      <c r="D267" s="13">
        <v>1500</v>
      </c>
      <c r="E267" s="31">
        <v>45129</v>
      </c>
      <c r="F267" s="31">
        <v>45282</v>
      </c>
      <c r="G267" t="s">
        <v>3845</v>
      </c>
    </row>
    <row r="268" spans="1:7" x14ac:dyDescent="0.25">
      <c r="A268" s="154" t="s">
        <v>12125</v>
      </c>
      <c r="B268" t="s">
        <v>674</v>
      </c>
      <c r="C268" t="s">
        <v>673</v>
      </c>
      <c r="D268" s="13">
        <v>400</v>
      </c>
      <c r="E268" s="31">
        <v>45267</v>
      </c>
      <c r="F268" s="31">
        <v>45282</v>
      </c>
      <c r="G268" t="s">
        <v>12124</v>
      </c>
    </row>
    <row r="269" spans="1:7" x14ac:dyDescent="0.25">
      <c r="A269" s="154" t="s">
        <v>3579</v>
      </c>
      <c r="B269" t="s">
        <v>754</v>
      </c>
      <c r="C269" t="s">
        <v>192</v>
      </c>
      <c r="D269" s="13">
        <v>4289.8909999999996</v>
      </c>
      <c r="E269" s="31">
        <v>45191</v>
      </c>
      <c r="F269" s="31">
        <v>45282</v>
      </c>
      <c r="G269" t="s">
        <v>3578</v>
      </c>
    </row>
    <row r="270" spans="1:7" x14ac:dyDescent="0.25">
      <c r="A270" s="154" t="s">
        <v>8323</v>
      </c>
      <c r="B270" t="s">
        <v>350</v>
      </c>
      <c r="C270" t="s">
        <v>349</v>
      </c>
      <c r="D270" s="13">
        <v>2324.9319999999998</v>
      </c>
      <c r="E270" s="31">
        <v>45218</v>
      </c>
      <c r="F270" s="31">
        <v>45282</v>
      </c>
      <c r="G270" t="s">
        <v>8321</v>
      </c>
    </row>
    <row r="271" spans="1:7" x14ac:dyDescent="0.25">
      <c r="A271" s="154" t="s">
        <v>11221</v>
      </c>
      <c r="B271" t="s">
        <v>373</v>
      </c>
      <c r="C271" t="s">
        <v>243</v>
      </c>
      <c r="D271" s="13">
        <v>8562.5</v>
      </c>
      <c r="E271" s="31">
        <v>45224</v>
      </c>
      <c r="F271" s="31">
        <v>45283</v>
      </c>
      <c r="G271" t="s">
        <v>11220</v>
      </c>
    </row>
    <row r="272" spans="1:7" x14ac:dyDescent="0.25">
      <c r="A272" s="154" t="s">
        <v>5106</v>
      </c>
      <c r="B272" t="s">
        <v>837</v>
      </c>
      <c r="C272" t="s">
        <v>836</v>
      </c>
      <c r="D272" s="13">
        <v>3633.6280000000002</v>
      </c>
      <c r="E272" s="31">
        <v>45191</v>
      </c>
      <c r="F272" s="31">
        <v>45283</v>
      </c>
      <c r="G272" t="s">
        <v>5105</v>
      </c>
    </row>
    <row r="273" spans="1:7" x14ac:dyDescent="0.25">
      <c r="A273" s="154" t="s">
        <v>5994</v>
      </c>
      <c r="B273" t="s">
        <v>284</v>
      </c>
      <c r="C273" t="s">
        <v>128</v>
      </c>
      <c r="D273" s="13">
        <v>890</v>
      </c>
      <c r="E273" s="31">
        <v>45162</v>
      </c>
      <c r="F273" s="31">
        <v>45283</v>
      </c>
      <c r="G273" t="s">
        <v>5993</v>
      </c>
    </row>
    <row r="274" spans="1:7" x14ac:dyDescent="0.25">
      <c r="A274" s="154" t="s">
        <v>6059</v>
      </c>
      <c r="B274" t="s">
        <v>284</v>
      </c>
      <c r="C274" t="s">
        <v>128</v>
      </c>
      <c r="D274" s="13">
        <v>855</v>
      </c>
      <c r="E274" s="31">
        <v>45135</v>
      </c>
      <c r="F274" s="31">
        <v>45283</v>
      </c>
      <c r="G274" t="s">
        <v>6058</v>
      </c>
    </row>
    <row r="275" spans="1:7" x14ac:dyDescent="0.25">
      <c r="A275" s="154" t="s">
        <v>10706</v>
      </c>
      <c r="B275" t="s">
        <v>5459</v>
      </c>
      <c r="C275" t="s">
        <v>5458</v>
      </c>
      <c r="D275" s="13">
        <v>2107.4569999999999</v>
      </c>
      <c r="E275" s="31">
        <v>45254</v>
      </c>
      <c r="F275" s="31">
        <v>45283</v>
      </c>
      <c r="G275" t="s">
        <v>10704</v>
      </c>
    </row>
    <row r="276" spans="1:7" x14ac:dyDescent="0.25">
      <c r="A276" s="154" t="s">
        <v>10460</v>
      </c>
      <c r="B276" t="s">
        <v>5339</v>
      </c>
      <c r="C276" t="s">
        <v>5338</v>
      </c>
      <c r="D276" s="13">
        <v>2750</v>
      </c>
      <c r="E276" s="31">
        <v>45229</v>
      </c>
      <c r="F276" s="31">
        <v>45283</v>
      </c>
      <c r="G276" t="s">
        <v>5337</v>
      </c>
    </row>
    <row r="277" spans="1:7" x14ac:dyDescent="0.25">
      <c r="A277" s="154" t="s">
        <v>9840</v>
      </c>
      <c r="B277" t="s">
        <v>134</v>
      </c>
      <c r="C277" t="s">
        <v>135</v>
      </c>
      <c r="D277" s="13">
        <v>4200</v>
      </c>
      <c r="E277" s="31">
        <v>45210</v>
      </c>
      <c r="F277" s="31">
        <v>45283</v>
      </c>
      <c r="G277" t="s">
        <v>9839</v>
      </c>
    </row>
    <row r="278" spans="1:7" x14ac:dyDescent="0.25">
      <c r="A278" s="154" t="s">
        <v>4899</v>
      </c>
      <c r="B278" t="s">
        <v>164</v>
      </c>
      <c r="C278" t="s">
        <v>165</v>
      </c>
      <c r="D278" s="13">
        <v>2227.6030000000001</v>
      </c>
      <c r="E278" s="31">
        <v>45162</v>
      </c>
      <c r="F278" s="31">
        <v>45283</v>
      </c>
      <c r="G278" t="s">
        <v>4898</v>
      </c>
    </row>
    <row r="279" spans="1:7" x14ac:dyDescent="0.25">
      <c r="A279" s="154" t="s">
        <v>12123</v>
      </c>
      <c r="B279" t="s">
        <v>674</v>
      </c>
      <c r="C279" t="s">
        <v>673</v>
      </c>
      <c r="D279" s="13">
        <v>540</v>
      </c>
      <c r="E279" s="31">
        <v>45267</v>
      </c>
      <c r="F279" s="31">
        <v>45283</v>
      </c>
      <c r="G279" t="s">
        <v>12122</v>
      </c>
    </row>
    <row r="280" spans="1:7" x14ac:dyDescent="0.25">
      <c r="A280" s="154" t="s">
        <v>3517</v>
      </c>
      <c r="B280" t="s">
        <v>3347</v>
      </c>
      <c r="C280" t="s">
        <v>3346</v>
      </c>
      <c r="D280" s="13">
        <v>2227.5219999999999</v>
      </c>
      <c r="E280" s="31">
        <v>45197</v>
      </c>
      <c r="F280" s="31">
        <v>45283</v>
      </c>
      <c r="G280" t="s">
        <v>3516</v>
      </c>
    </row>
    <row r="281" spans="1:7" x14ac:dyDescent="0.25">
      <c r="A281" s="154" t="s">
        <v>3597</v>
      </c>
      <c r="B281" t="s">
        <v>625</v>
      </c>
      <c r="C281" t="s">
        <v>624</v>
      </c>
      <c r="D281" s="13">
        <v>626.88199999999995</v>
      </c>
      <c r="E281" s="31">
        <v>45190</v>
      </c>
      <c r="F281" s="31">
        <v>45283</v>
      </c>
      <c r="G281" t="s">
        <v>3596</v>
      </c>
    </row>
    <row r="282" spans="1:7" x14ac:dyDescent="0.25">
      <c r="A282" s="154" t="s">
        <v>6167</v>
      </c>
      <c r="B282" t="s">
        <v>808</v>
      </c>
      <c r="C282" t="s">
        <v>807</v>
      </c>
      <c r="D282" s="13">
        <v>1432.386</v>
      </c>
      <c r="E282" s="31">
        <v>45203</v>
      </c>
      <c r="F282" s="31">
        <v>45284</v>
      </c>
      <c r="G282" t="s">
        <v>5408</v>
      </c>
    </row>
    <row r="283" spans="1:7" x14ac:dyDescent="0.25">
      <c r="A283" s="154" t="s">
        <v>11145</v>
      </c>
      <c r="B283" t="s">
        <v>367</v>
      </c>
      <c r="C283" t="s">
        <v>366</v>
      </c>
      <c r="D283" s="13">
        <v>1120</v>
      </c>
      <c r="E283" s="31">
        <v>45224</v>
      </c>
      <c r="F283" s="31">
        <v>45284</v>
      </c>
      <c r="G283" t="s">
        <v>11144</v>
      </c>
    </row>
    <row r="284" spans="1:7" x14ac:dyDescent="0.25">
      <c r="A284" s="154" t="s">
        <v>5998</v>
      </c>
      <c r="B284" t="s">
        <v>284</v>
      </c>
      <c r="C284" t="s">
        <v>128</v>
      </c>
      <c r="D284" s="13">
        <v>885</v>
      </c>
      <c r="E284" s="31">
        <v>45162</v>
      </c>
      <c r="F284" s="31">
        <v>45284</v>
      </c>
      <c r="G284" t="s">
        <v>5997</v>
      </c>
    </row>
    <row r="285" spans="1:7" x14ac:dyDescent="0.25">
      <c r="A285" s="154" t="s">
        <v>5882</v>
      </c>
      <c r="B285" t="s">
        <v>306</v>
      </c>
      <c r="C285" t="s">
        <v>115</v>
      </c>
      <c r="D285" s="13">
        <v>3198.5219999999999</v>
      </c>
      <c r="E285" s="31">
        <v>45161</v>
      </c>
      <c r="F285" s="31">
        <v>45284</v>
      </c>
      <c r="G285" t="s">
        <v>5881</v>
      </c>
    </row>
    <row r="286" spans="1:7" x14ac:dyDescent="0.25">
      <c r="A286" s="154" t="s">
        <v>6078</v>
      </c>
      <c r="B286" t="s">
        <v>284</v>
      </c>
      <c r="C286" t="s">
        <v>128</v>
      </c>
      <c r="D286" s="13">
        <v>850</v>
      </c>
      <c r="E286" s="31">
        <v>45135</v>
      </c>
      <c r="F286" s="31">
        <v>45284</v>
      </c>
      <c r="G286" t="s">
        <v>6077</v>
      </c>
    </row>
    <row r="287" spans="1:7" x14ac:dyDescent="0.25">
      <c r="A287" s="154" t="s">
        <v>6156</v>
      </c>
      <c r="B287" t="s">
        <v>112</v>
      </c>
      <c r="C287" t="s">
        <v>113</v>
      </c>
      <c r="D287" s="13">
        <v>896.524</v>
      </c>
      <c r="E287" s="31">
        <v>45168</v>
      </c>
      <c r="F287" s="31">
        <v>45284</v>
      </c>
      <c r="G287" t="s">
        <v>6155</v>
      </c>
    </row>
    <row r="288" spans="1:7" x14ac:dyDescent="0.25">
      <c r="A288" s="154" t="s">
        <v>4803</v>
      </c>
      <c r="B288" t="s">
        <v>748</v>
      </c>
      <c r="C288" t="s">
        <v>749</v>
      </c>
      <c r="D288" s="13">
        <v>1150</v>
      </c>
      <c r="E288" s="31">
        <v>45192</v>
      </c>
      <c r="F288" s="31">
        <v>45284</v>
      </c>
      <c r="G288" t="s">
        <v>4802</v>
      </c>
    </row>
    <row r="289" spans="1:7" x14ac:dyDescent="0.25">
      <c r="A289" s="154" t="s">
        <v>4542</v>
      </c>
      <c r="B289" t="s">
        <v>541</v>
      </c>
      <c r="C289" t="s">
        <v>540</v>
      </c>
      <c r="D289" s="13">
        <v>4150</v>
      </c>
      <c r="E289" s="31">
        <v>45160</v>
      </c>
      <c r="F289" s="31">
        <v>45284</v>
      </c>
      <c r="G289" t="s">
        <v>4541</v>
      </c>
    </row>
    <row r="290" spans="1:7" x14ac:dyDescent="0.25">
      <c r="A290" s="154" t="s">
        <v>4057</v>
      </c>
      <c r="B290" t="s">
        <v>1074</v>
      </c>
      <c r="C290" t="s">
        <v>1075</v>
      </c>
      <c r="D290" s="13">
        <v>3290.0360000000001</v>
      </c>
      <c r="E290" s="31">
        <v>45162</v>
      </c>
      <c r="F290" s="31">
        <v>45284</v>
      </c>
      <c r="G290" t="s">
        <v>4056</v>
      </c>
    </row>
    <row r="291" spans="1:7" x14ac:dyDescent="0.25">
      <c r="A291" s="154" t="s">
        <v>2985</v>
      </c>
      <c r="B291" t="s">
        <v>346</v>
      </c>
      <c r="C291" t="s">
        <v>345</v>
      </c>
      <c r="D291" s="13">
        <v>2808.0770000000002</v>
      </c>
      <c r="E291" s="31">
        <v>45197</v>
      </c>
      <c r="F291" s="31">
        <v>45284</v>
      </c>
      <c r="G291" t="s">
        <v>2883</v>
      </c>
    </row>
    <row r="292" spans="1:7" x14ac:dyDescent="0.25">
      <c r="A292" s="154" t="s">
        <v>4945</v>
      </c>
      <c r="B292" t="s">
        <v>951</v>
      </c>
      <c r="C292" t="s">
        <v>950</v>
      </c>
      <c r="D292" s="13">
        <v>1031.6849999999999</v>
      </c>
      <c r="E292" s="31">
        <v>45191</v>
      </c>
      <c r="F292" s="31">
        <v>45285</v>
      </c>
      <c r="G292" t="s">
        <v>4943</v>
      </c>
    </row>
    <row r="293" spans="1:7" x14ac:dyDescent="0.25">
      <c r="A293" s="154" t="s">
        <v>5074</v>
      </c>
      <c r="B293" t="s">
        <v>542</v>
      </c>
      <c r="C293" t="s">
        <v>200</v>
      </c>
      <c r="D293" s="13">
        <v>1355</v>
      </c>
      <c r="E293" s="31">
        <v>45204</v>
      </c>
      <c r="F293" s="31">
        <v>45285</v>
      </c>
      <c r="G293" t="s">
        <v>5073</v>
      </c>
    </row>
    <row r="294" spans="1:7" x14ac:dyDescent="0.25">
      <c r="A294" s="154" t="s">
        <v>5326</v>
      </c>
      <c r="B294" t="s">
        <v>5325</v>
      </c>
      <c r="C294" t="s">
        <v>5324</v>
      </c>
      <c r="D294" s="13">
        <v>346.29</v>
      </c>
      <c r="E294" s="31">
        <v>45198</v>
      </c>
      <c r="F294" s="31">
        <v>45285</v>
      </c>
      <c r="G294" t="s">
        <v>5323</v>
      </c>
    </row>
    <row r="295" spans="1:7" x14ac:dyDescent="0.25">
      <c r="A295" s="154" t="s">
        <v>5021</v>
      </c>
      <c r="B295" t="s">
        <v>917</v>
      </c>
      <c r="C295" t="s">
        <v>916</v>
      </c>
      <c r="D295" s="13">
        <v>4694.9579999999996</v>
      </c>
      <c r="E295" s="31">
        <v>45194</v>
      </c>
      <c r="F295" s="31">
        <v>45285</v>
      </c>
      <c r="G295" t="s">
        <v>5020</v>
      </c>
    </row>
    <row r="296" spans="1:7" x14ac:dyDescent="0.25">
      <c r="A296" s="154" t="s">
        <v>5986</v>
      </c>
      <c r="B296" t="s">
        <v>284</v>
      </c>
      <c r="C296" t="s">
        <v>128</v>
      </c>
      <c r="D296" s="13">
        <v>980</v>
      </c>
      <c r="E296" s="31">
        <v>45162</v>
      </c>
      <c r="F296" s="31">
        <v>45285</v>
      </c>
      <c r="G296" t="s">
        <v>5985</v>
      </c>
    </row>
    <row r="297" spans="1:7" x14ac:dyDescent="0.25">
      <c r="A297" s="154" t="s">
        <v>5565</v>
      </c>
      <c r="B297" t="s">
        <v>888</v>
      </c>
      <c r="C297" t="s">
        <v>887</v>
      </c>
      <c r="D297" s="13">
        <v>1600</v>
      </c>
      <c r="E297" s="31">
        <v>45204</v>
      </c>
      <c r="F297" s="31">
        <v>45285</v>
      </c>
      <c r="G297" t="s">
        <v>5417</v>
      </c>
    </row>
    <row r="298" spans="1:7" x14ac:dyDescent="0.25">
      <c r="A298" s="154" t="s">
        <v>11068</v>
      </c>
      <c r="B298" t="s">
        <v>1071</v>
      </c>
      <c r="C298" t="s">
        <v>1072</v>
      </c>
      <c r="D298" s="13">
        <v>1500</v>
      </c>
      <c r="E298" s="31">
        <v>45243</v>
      </c>
      <c r="F298" s="31">
        <v>45285</v>
      </c>
      <c r="G298" t="s">
        <v>11067</v>
      </c>
    </row>
    <row r="299" spans="1:7" x14ac:dyDescent="0.25">
      <c r="A299" s="154" t="s">
        <v>6070</v>
      </c>
      <c r="B299" t="s">
        <v>284</v>
      </c>
      <c r="C299" t="s">
        <v>128</v>
      </c>
      <c r="D299" s="13">
        <v>845</v>
      </c>
      <c r="E299" s="31">
        <v>45135</v>
      </c>
      <c r="F299" s="31">
        <v>45285</v>
      </c>
      <c r="G299" t="s">
        <v>6069</v>
      </c>
    </row>
    <row r="300" spans="1:7" x14ac:dyDescent="0.25">
      <c r="A300" s="154" t="s">
        <v>5272</v>
      </c>
      <c r="B300" t="s">
        <v>306</v>
      </c>
      <c r="C300" t="s">
        <v>115</v>
      </c>
      <c r="D300" s="13">
        <v>2787.7910000000002</v>
      </c>
      <c r="E300" s="31">
        <v>45197</v>
      </c>
      <c r="F300" s="31">
        <v>45285</v>
      </c>
      <c r="G300" t="s">
        <v>5271</v>
      </c>
    </row>
    <row r="301" spans="1:7" x14ac:dyDescent="0.25">
      <c r="A301" s="154" t="s">
        <v>5374</v>
      </c>
      <c r="B301" t="s">
        <v>738</v>
      </c>
      <c r="C301" t="s">
        <v>737</v>
      </c>
      <c r="D301" s="13">
        <v>2207.0839999999998</v>
      </c>
      <c r="E301" s="31">
        <v>45198</v>
      </c>
      <c r="F301" s="31">
        <v>45285</v>
      </c>
      <c r="G301" t="s">
        <v>5373</v>
      </c>
    </row>
    <row r="302" spans="1:7" x14ac:dyDescent="0.25">
      <c r="A302" s="154" t="s">
        <v>10720</v>
      </c>
      <c r="B302" t="s">
        <v>757</v>
      </c>
      <c r="C302" t="s">
        <v>756</v>
      </c>
      <c r="D302" s="13">
        <v>3586.6689999999999</v>
      </c>
      <c r="E302" s="31">
        <v>45260</v>
      </c>
      <c r="F302" s="31">
        <v>45285</v>
      </c>
      <c r="G302" t="s">
        <v>10718</v>
      </c>
    </row>
    <row r="303" spans="1:7" x14ac:dyDescent="0.25">
      <c r="A303" s="154" t="s">
        <v>10489</v>
      </c>
      <c r="B303" t="s">
        <v>738</v>
      </c>
      <c r="C303" t="s">
        <v>737</v>
      </c>
      <c r="D303" s="13">
        <v>1676.9369999999999</v>
      </c>
      <c r="E303" s="31">
        <v>45229</v>
      </c>
      <c r="F303" s="31">
        <v>45285</v>
      </c>
      <c r="G303" t="s">
        <v>10488</v>
      </c>
    </row>
    <row r="304" spans="1:7" x14ac:dyDescent="0.25">
      <c r="A304" s="154" t="s">
        <v>4759</v>
      </c>
      <c r="B304" t="s">
        <v>142</v>
      </c>
      <c r="C304" t="s">
        <v>143</v>
      </c>
      <c r="D304" s="13">
        <v>2370</v>
      </c>
      <c r="E304" s="31">
        <v>45195</v>
      </c>
      <c r="F304" s="31">
        <v>45285</v>
      </c>
      <c r="G304" t="s">
        <v>4758</v>
      </c>
    </row>
    <row r="305" spans="1:7" x14ac:dyDescent="0.25">
      <c r="A305" s="154" t="s">
        <v>9607</v>
      </c>
      <c r="B305" t="s">
        <v>1076</v>
      </c>
      <c r="C305" t="s">
        <v>1077</v>
      </c>
      <c r="D305" s="13">
        <v>5100.8130000000001</v>
      </c>
      <c r="E305" s="31">
        <v>45217</v>
      </c>
      <c r="F305" s="31">
        <v>45285</v>
      </c>
      <c r="G305" t="s">
        <v>9605</v>
      </c>
    </row>
    <row r="306" spans="1:7" x14ac:dyDescent="0.25">
      <c r="A306" s="154" t="s">
        <v>4488</v>
      </c>
      <c r="B306" t="s">
        <v>4253</v>
      </c>
      <c r="C306" t="s">
        <v>4252</v>
      </c>
      <c r="D306" s="13">
        <v>3292.232</v>
      </c>
      <c r="E306" s="31">
        <v>45148</v>
      </c>
      <c r="F306" s="31">
        <v>45285</v>
      </c>
      <c r="G306" t="s">
        <v>4487</v>
      </c>
    </row>
    <row r="307" spans="1:7" x14ac:dyDescent="0.25">
      <c r="A307" s="154" t="s">
        <v>4751</v>
      </c>
      <c r="B307" t="s">
        <v>240</v>
      </c>
      <c r="C307" t="s">
        <v>179</v>
      </c>
      <c r="D307" s="13">
        <v>2055.7570000000001</v>
      </c>
      <c r="E307" s="31">
        <v>45199</v>
      </c>
      <c r="F307" s="31">
        <v>45285</v>
      </c>
      <c r="G307" t="s">
        <v>4750</v>
      </c>
    </row>
    <row r="308" spans="1:7" x14ac:dyDescent="0.25">
      <c r="A308" s="154" t="s">
        <v>4807</v>
      </c>
      <c r="B308" t="s">
        <v>338</v>
      </c>
      <c r="C308" t="s">
        <v>166</v>
      </c>
      <c r="D308" s="13">
        <v>1714.2070000000001</v>
      </c>
      <c r="E308" s="31">
        <v>45201</v>
      </c>
      <c r="F308" s="31">
        <v>45285</v>
      </c>
      <c r="G308" t="s">
        <v>4806</v>
      </c>
    </row>
    <row r="309" spans="1:7" x14ac:dyDescent="0.25">
      <c r="A309" s="154" t="s">
        <v>9562</v>
      </c>
      <c r="B309" t="s">
        <v>9561</v>
      </c>
      <c r="C309" t="s">
        <v>9560</v>
      </c>
      <c r="D309" s="13">
        <v>2500</v>
      </c>
      <c r="E309" s="31">
        <v>45218</v>
      </c>
      <c r="F309" s="31">
        <v>45285</v>
      </c>
      <c r="G309" t="s">
        <v>9559</v>
      </c>
    </row>
    <row r="310" spans="1:7" x14ac:dyDescent="0.25">
      <c r="A310" s="154" t="s">
        <v>9567</v>
      </c>
      <c r="B310" t="s">
        <v>4253</v>
      </c>
      <c r="C310" t="s">
        <v>4252</v>
      </c>
      <c r="D310" s="13">
        <v>3625</v>
      </c>
      <c r="E310" s="31">
        <v>45223</v>
      </c>
      <c r="F310" s="31">
        <v>45285</v>
      </c>
      <c r="G310" t="s">
        <v>9566</v>
      </c>
    </row>
    <row r="311" spans="1:7" x14ac:dyDescent="0.25">
      <c r="A311" s="154" t="s">
        <v>4927</v>
      </c>
      <c r="B311" t="s">
        <v>119</v>
      </c>
      <c r="C311" t="s">
        <v>120</v>
      </c>
      <c r="D311" s="13">
        <v>2500</v>
      </c>
      <c r="E311" s="31">
        <v>45182</v>
      </c>
      <c r="F311" s="31">
        <v>45285</v>
      </c>
      <c r="G311" t="s">
        <v>4926</v>
      </c>
    </row>
    <row r="312" spans="1:7" x14ac:dyDescent="0.25">
      <c r="A312" s="154" t="s">
        <v>4182</v>
      </c>
      <c r="B312" t="s">
        <v>458</v>
      </c>
      <c r="C312" t="s">
        <v>457</v>
      </c>
      <c r="D312" s="13">
        <v>656</v>
      </c>
      <c r="E312" s="31">
        <v>45135</v>
      </c>
      <c r="F312" s="31">
        <v>45285</v>
      </c>
      <c r="G312" t="s">
        <v>4102</v>
      </c>
    </row>
    <row r="313" spans="1:7" x14ac:dyDescent="0.25">
      <c r="A313" s="154" t="s">
        <v>4079</v>
      </c>
      <c r="B313" t="s">
        <v>847</v>
      </c>
      <c r="C313" t="s">
        <v>886</v>
      </c>
      <c r="D313" s="13">
        <v>2169.029</v>
      </c>
      <c r="E313" s="31">
        <v>45146</v>
      </c>
      <c r="F313" s="31">
        <v>45285</v>
      </c>
      <c r="G313" t="s">
        <v>4078</v>
      </c>
    </row>
    <row r="314" spans="1:7" x14ac:dyDescent="0.25">
      <c r="A314" s="154" t="s">
        <v>4014</v>
      </c>
      <c r="B314" t="s">
        <v>681</v>
      </c>
      <c r="C314" t="s">
        <v>680</v>
      </c>
      <c r="D314" s="13">
        <v>1500</v>
      </c>
      <c r="E314" s="31">
        <v>45129</v>
      </c>
      <c r="F314" s="31">
        <v>45285</v>
      </c>
      <c r="G314" t="s">
        <v>4013</v>
      </c>
    </row>
    <row r="315" spans="1:7" x14ac:dyDescent="0.25">
      <c r="A315" s="154" t="s">
        <v>4158</v>
      </c>
      <c r="B315" t="s">
        <v>302</v>
      </c>
      <c r="C315" t="s">
        <v>301</v>
      </c>
      <c r="D315" s="13">
        <v>1418.7739999999999</v>
      </c>
      <c r="E315" s="31">
        <v>45166</v>
      </c>
      <c r="F315" s="31">
        <v>45285</v>
      </c>
      <c r="G315" t="s">
        <v>3717</v>
      </c>
    </row>
    <row r="316" spans="1:7" x14ac:dyDescent="0.25">
      <c r="A316" s="154" t="s">
        <v>9056</v>
      </c>
      <c r="B316" t="s">
        <v>9055</v>
      </c>
      <c r="C316" t="s">
        <v>612</v>
      </c>
      <c r="D316" s="13">
        <v>1229.866</v>
      </c>
      <c r="E316" s="31">
        <v>45236</v>
      </c>
      <c r="F316" s="31">
        <v>45285</v>
      </c>
      <c r="G316" t="s">
        <v>9053</v>
      </c>
    </row>
    <row r="317" spans="1:7" x14ac:dyDescent="0.25">
      <c r="A317" s="154" t="s">
        <v>8976</v>
      </c>
      <c r="B317" t="s">
        <v>730</v>
      </c>
      <c r="C317" t="s">
        <v>401</v>
      </c>
      <c r="D317" s="13">
        <v>2037.7170000000001</v>
      </c>
      <c r="E317" s="31">
        <v>45219</v>
      </c>
      <c r="F317" s="31">
        <v>45285</v>
      </c>
      <c r="G317" t="s">
        <v>8975</v>
      </c>
    </row>
    <row r="318" spans="1:7" x14ac:dyDescent="0.25">
      <c r="A318" s="154" t="s">
        <v>8995</v>
      </c>
      <c r="B318" t="s">
        <v>843</v>
      </c>
      <c r="C318" t="s">
        <v>842</v>
      </c>
      <c r="D318" s="13">
        <v>5621.2</v>
      </c>
      <c r="E318" s="31">
        <v>45218</v>
      </c>
      <c r="F318" s="31">
        <v>45285</v>
      </c>
      <c r="G318" t="s">
        <v>8993</v>
      </c>
    </row>
    <row r="319" spans="1:7" x14ac:dyDescent="0.25">
      <c r="A319" s="154" t="s">
        <v>3593</v>
      </c>
      <c r="B319" t="s">
        <v>296</v>
      </c>
      <c r="C319" t="s">
        <v>287</v>
      </c>
      <c r="D319" s="13">
        <v>1250</v>
      </c>
      <c r="E319" s="31">
        <v>45166</v>
      </c>
      <c r="F319" s="31">
        <v>45285</v>
      </c>
      <c r="G319" t="s">
        <v>3592</v>
      </c>
    </row>
    <row r="320" spans="1:7" x14ac:dyDescent="0.25">
      <c r="A320" s="154" t="s">
        <v>3541</v>
      </c>
      <c r="B320" t="s">
        <v>700</v>
      </c>
      <c r="C320" t="s">
        <v>699</v>
      </c>
      <c r="D320" s="13">
        <v>4000</v>
      </c>
      <c r="E320" s="31">
        <v>45182</v>
      </c>
      <c r="F320" s="31">
        <v>45285</v>
      </c>
      <c r="G320" t="s">
        <v>3290</v>
      </c>
    </row>
    <row r="321" spans="1:7" x14ac:dyDescent="0.25">
      <c r="A321" s="154" t="s">
        <v>8588</v>
      </c>
      <c r="B321" t="s">
        <v>966</v>
      </c>
      <c r="C321" t="s">
        <v>965</v>
      </c>
      <c r="D321" s="13">
        <v>20599.154999999999</v>
      </c>
      <c r="E321" s="31">
        <v>45253</v>
      </c>
      <c r="F321" s="31">
        <v>45285</v>
      </c>
      <c r="G321" t="s">
        <v>8586</v>
      </c>
    </row>
    <row r="322" spans="1:7" x14ac:dyDescent="0.25">
      <c r="A322" s="154" t="s">
        <v>8598</v>
      </c>
      <c r="B322" t="s">
        <v>8597</v>
      </c>
      <c r="C322" t="s">
        <v>8596</v>
      </c>
      <c r="D322" s="13">
        <v>13472.404</v>
      </c>
      <c r="E322" s="31">
        <v>45255</v>
      </c>
      <c r="F322" s="31">
        <v>45285</v>
      </c>
      <c r="G322" t="s">
        <v>8594</v>
      </c>
    </row>
    <row r="323" spans="1:7" x14ac:dyDescent="0.25">
      <c r="A323" s="154" t="s">
        <v>2915</v>
      </c>
      <c r="B323" t="s">
        <v>175</v>
      </c>
      <c r="C323" t="s">
        <v>176</v>
      </c>
      <c r="D323" s="13">
        <v>7676.2510000000002</v>
      </c>
      <c r="E323" s="31">
        <v>45175</v>
      </c>
      <c r="F323" s="31">
        <v>45285</v>
      </c>
      <c r="G323" t="s">
        <v>2914</v>
      </c>
    </row>
    <row r="324" spans="1:7" x14ac:dyDescent="0.25">
      <c r="A324" s="154" t="s">
        <v>5983</v>
      </c>
      <c r="B324" t="s">
        <v>284</v>
      </c>
      <c r="C324" t="s">
        <v>128</v>
      </c>
      <c r="D324" s="13">
        <v>975</v>
      </c>
      <c r="E324" s="31">
        <v>45162</v>
      </c>
      <c r="F324" s="31">
        <v>45286</v>
      </c>
      <c r="G324" t="s">
        <v>5982</v>
      </c>
    </row>
    <row r="325" spans="1:7" x14ac:dyDescent="0.25">
      <c r="A325" s="154" t="s">
        <v>6074</v>
      </c>
      <c r="B325" t="s">
        <v>284</v>
      </c>
      <c r="C325" t="s">
        <v>128</v>
      </c>
      <c r="D325" s="13">
        <v>840</v>
      </c>
      <c r="E325" s="31">
        <v>45135</v>
      </c>
      <c r="F325" s="31">
        <v>45286</v>
      </c>
      <c r="G325" t="s">
        <v>6073</v>
      </c>
    </row>
    <row r="326" spans="1:7" x14ac:dyDescent="0.25">
      <c r="A326" s="154" t="s">
        <v>3846</v>
      </c>
      <c r="B326" t="s">
        <v>171</v>
      </c>
      <c r="C326" t="s">
        <v>172</v>
      </c>
      <c r="D326" s="13">
        <v>1500</v>
      </c>
      <c r="E326" s="31">
        <v>45129</v>
      </c>
      <c r="F326" s="31">
        <v>45286</v>
      </c>
      <c r="G326" t="s">
        <v>3845</v>
      </c>
    </row>
    <row r="327" spans="1:7" x14ac:dyDescent="0.25">
      <c r="A327" s="154" t="s">
        <v>4045</v>
      </c>
      <c r="B327" t="s">
        <v>1074</v>
      </c>
      <c r="C327" t="s">
        <v>1075</v>
      </c>
      <c r="D327" s="13">
        <v>3290.0360000000001</v>
      </c>
      <c r="E327" s="31">
        <v>45162</v>
      </c>
      <c r="F327" s="31">
        <v>45286</v>
      </c>
      <c r="G327" t="s">
        <v>4044</v>
      </c>
    </row>
    <row r="328" spans="1:7" x14ac:dyDescent="0.25">
      <c r="A328" s="154" t="s">
        <v>3577</v>
      </c>
      <c r="B328" t="s">
        <v>625</v>
      </c>
      <c r="C328" t="s">
        <v>624</v>
      </c>
      <c r="D328" s="13">
        <v>626.88199999999995</v>
      </c>
      <c r="E328" s="31">
        <v>45190</v>
      </c>
      <c r="F328" s="31">
        <v>45286</v>
      </c>
      <c r="G328" t="s">
        <v>3576</v>
      </c>
    </row>
    <row r="329" spans="1:7" x14ac:dyDescent="0.25">
      <c r="A329" s="154" t="s">
        <v>2980</v>
      </c>
      <c r="B329" t="s">
        <v>204</v>
      </c>
      <c r="C329" t="s">
        <v>205</v>
      </c>
      <c r="D329" s="13">
        <v>12935.922</v>
      </c>
      <c r="E329" s="31">
        <v>45125</v>
      </c>
      <c r="F329" s="31">
        <v>45286</v>
      </c>
      <c r="G329" t="s">
        <v>2979</v>
      </c>
    </row>
    <row r="330" spans="1:7" x14ac:dyDescent="0.25">
      <c r="A330" s="154" t="s">
        <v>5980</v>
      </c>
      <c r="B330" t="s">
        <v>284</v>
      </c>
      <c r="C330" t="s">
        <v>128</v>
      </c>
      <c r="D330" s="13">
        <v>900</v>
      </c>
      <c r="E330" s="31">
        <v>45162</v>
      </c>
      <c r="F330" s="31">
        <v>45287</v>
      </c>
      <c r="G330" t="s">
        <v>5979</v>
      </c>
    </row>
    <row r="331" spans="1:7" x14ac:dyDescent="0.25">
      <c r="A331" s="154" t="s">
        <v>10912</v>
      </c>
      <c r="B331" t="s">
        <v>10246</v>
      </c>
      <c r="C331" t="s">
        <v>5208</v>
      </c>
      <c r="D331" s="13">
        <v>2000</v>
      </c>
      <c r="E331" s="31">
        <v>45223</v>
      </c>
      <c r="F331" s="31">
        <v>45287</v>
      </c>
      <c r="G331" t="s">
        <v>10244</v>
      </c>
    </row>
    <row r="332" spans="1:7" x14ac:dyDescent="0.25">
      <c r="A332" s="154" t="s">
        <v>6082</v>
      </c>
      <c r="B332" t="s">
        <v>284</v>
      </c>
      <c r="C332" t="s">
        <v>128</v>
      </c>
      <c r="D332" s="13">
        <v>835</v>
      </c>
      <c r="E332" s="31">
        <v>45135</v>
      </c>
      <c r="F332" s="31">
        <v>45287</v>
      </c>
      <c r="G332" t="s">
        <v>6081</v>
      </c>
    </row>
    <row r="333" spans="1:7" x14ac:dyDescent="0.25">
      <c r="A333" s="154" t="s">
        <v>5010</v>
      </c>
      <c r="B333" t="s">
        <v>487</v>
      </c>
      <c r="C333" t="s">
        <v>486</v>
      </c>
      <c r="D333" s="13">
        <v>1900.1569999999999</v>
      </c>
      <c r="E333" s="31">
        <v>45191</v>
      </c>
      <c r="F333" s="31">
        <v>45287</v>
      </c>
      <c r="G333" t="s">
        <v>4963</v>
      </c>
    </row>
    <row r="334" spans="1:7" x14ac:dyDescent="0.25">
      <c r="A334" s="154" t="s">
        <v>10660</v>
      </c>
      <c r="B334" t="s">
        <v>466</v>
      </c>
      <c r="C334" t="s">
        <v>140</v>
      </c>
      <c r="D334" s="13">
        <v>1618.9760000000001</v>
      </c>
      <c r="E334" s="31">
        <v>45231</v>
      </c>
      <c r="F334" s="31">
        <v>45287</v>
      </c>
      <c r="G334" t="s">
        <v>10658</v>
      </c>
    </row>
    <row r="335" spans="1:7" x14ac:dyDescent="0.25">
      <c r="A335" s="154" t="s">
        <v>10046</v>
      </c>
      <c r="B335" t="s">
        <v>1043</v>
      </c>
      <c r="C335" t="s">
        <v>1044</v>
      </c>
      <c r="D335" s="13">
        <v>5200</v>
      </c>
      <c r="E335" s="31">
        <v>45225</v>
      </c>
      <c r="F335" s="31">
        <v>45287</v>
      </c>
      <c r="G335" t="s">
        <v>10045</v>
      </c>
    </row>
    <row r="336" spans="1:7" x14ac:dyDescent="0.25">
      <c r="A336" s="154" t="s">
        <v>9583</v>
      </c>
      <c r="B336" t="s">
        <v>804</v>
      </c>
      <c r="C336" t="s">
        <v>114</v>
      </c>
      <c r="D336" s="13">
        <v>1935</v>
      </c>
      <c r="E336" s="31">
        <v>45206</v>
      </c>
      <c r="F336" s="31">
        <v>45287</v>
      </c>
      <c r="G336" t="s">
        <v>9581</v>
      </c>
    </row>
    <row r="337" spans="1:7" x14ac:dyDescent="0.25">
      <c r="A337" s="154" t="s">
        <v>9641</v>
      </c>
      <c r="B337" t="s">
        <v>558</v>
      </c>
      <c r="C337" t="s">
        <v>557</v>
      </c>
      <c r="D337" s="13">
        <v>1040</v>
      </c>
      <c r="E337" s="31">
        <v>45233</v>
      </c>
      <c r="F337" s="31">
        <v>45287</v>
      </c>
      <c r="G337" t="s">
        <v>9639</v>
      </c>
    </row>
    <row r="338" spans="1:7" x14ac:dyDescent="0.25">
      <c r="A338" s="154" t="s">
        <v>4697</v>
      </c>
      <c r="B338" t="s">
        <v>541</v>
      </c>
      <c r="C338" t="s">
        <v>540</v>
      </c>
      <c r="D338" s="13">
        <v>4150</v>
      </c>
      <c r="E338" s="31">
        <v>45160</v>
      </c>
      <c r="F338" s="31">
        <v>45287</v>
      </c>
      <c r="G338" t="s">
        <v>4696</v>
      </c>
    </row>
    <row r="339" spans="1:7" x14ac:dyDescent="0.25">
      <c r="A339" s="154" t="s">
        <v>4064</v>
      </c>
      <c r="B339" t="s">
        <v>138</v>
      </c>
      <c r="C339" t="s">
        <v>139</v>
      </c>
      <c r="D339" s="13">
        <v>17735.344000000001</v>
      </c>
      <c r="E339" s="31">
        <v>45138</v>
      </c>
      <c r="F339" s="31">
        <v>45287</v>
      </c>
      <c r="G339" t="s">
        <v>4063</v>
      </c>
    </row>
    <row r="340" spans="1:7" x14ac:dyDescent="0.25">
      <c r="A340" s="154" t="s">
        <v>8900</v>
      </c>
      <c r="B340" t="s">
        <v>844</v>
      </c>
      <c r="C340" t="s">
        <v>474</v>
      </c>
      <c r="D340" s="13">
        <v>989.91200000000003</v>
      </c>
      <c r="E340" s="31">
        <v>45219</v>
      </c>
      <c r="F340" s="31">
        <v>45287</v>
      </c>
      <c r="G340" t="s">
        <v>8898</v>
      </c>
    </row>
    <row r="341" spans="1:7" x14ac:dyDescent="0.25">
      <c r="A341" s="154" t="s">
        <v>3457</v>
      </c>
      <c r="B341" t="s">
        <v>382</v>
      </c>
      <c r="C341" t="s">
        <v>381</v>
      </c>
      <c r="D341" s="13">
        <v>1200</v>
      </c>
      <c r="E341" s="31">
        <v>45198</v>
      </c>
      <c r="F341" s="31">
        <v>45287</v>
      </c>
      <c r="G341" t="s">
        <v>3456</v>
      </c>
    </row>
    <row r="342" spans="1:7" x14ac:dyDescent="0.25">
      <c r="A342" s="154" t="s">
        <v>8780</v>
      </c>
      <c r="B342" t="s">
        <v>843</v>
      </c>
      <c r="C342" t="s">
        <v>842</v>
      </c>
      <c r="D342" s="13">
        <v>5571.6809999999996</v>
      </c>
      <c r="E342" s="31">
        <v>45218</v>
      </c>
      <c r="F342" s="31">
        <v>45287</v>
      </c>
      <c r="G342" t="s">
        <v>8778</v>
      </c>
    </row>
    <row r="343" spans="1:7" x14ac:dyDescent="0.25">
      <c r="A343" s="154" t="s">
        <v>3547</v>
      </c>
      <c r="B343" t="s">
        <v>700</v>
      </c>
      <c r="C343" t="s">
        <v>699</v>
      </c>
      <c r="D343" s="13">
        <v>4000</v>
      </c>
      <c r="E343" s="31">
        <v>45182</v>
      </c>
      <c r="F343" s="31">
        <v>45287</v>
      </c>
      <c r="G343" t="s">
        <v>3290</v>
      </c>
    </row>
    <row r="344" spans="1:7" x14ac:dyDescent="0.25">
      <c r="A344" s="154" t="s">
        <v>3071</v>
      </c>
      <c r="B344" t="s">
        <v>2892</v>
      </c>
      <c r="C344" t="s">
        <v>2891</v>
      </c>
      <c r="D344" s="13">
        <v>1002</v>
      </c>
      <c r="E344" s="31">
        <v>45203</v>
      </c>
      <c r="F344" s="31">
        <v>45287</v>
      </c>
      <c r="G344" t="s">
        <v>3070</v>
      </c>
    </row>
    <row r="345" spans="1:7" x14ac:dyDescent="0.25">
      <c r="A345" s="154" t="s">
        <v>5112</v>
      </c>
      <c r="B345" t="s">
        <v>1102</v>
      </c>
      <c r="C345" t="s">
        <v>1103</v>
      </c>
      <c r="D345" s="13">
        <v>1200</v>
      </c>
      <c r="E345" s="31">
        <v>45189</v>
      </c>
      <c r="F345" s="31">
        <v>45288</v>
      </c>
      <c r="G345" t="s">
        <v>5111</v>
      </c>
    </row>
    <row r="346" spans="1:7" x14ac:dyDescent="0.25">
      <c r="A346" s="154" t="s">
        <v>5551</v>
      </c>
      <c r="B346" t="s">
        <v>112</v>
      </c>
      <c r="C346" t="s">
        <v>113</v>
      </c>
      <c r="D346" s="13">
        <v>896.524</v>
      </c>
      <c r="E346" s="31">
        <v>45168</v>
      </c>
      <c r="F346" s="31">
        <v>45288</v>
      </c>
      <c r="G346" t="s">
        <v>5550</v>
      </c>
    </row>
    <row r="347" spans="1:7" x14ac:dyDescent="0.25">
      <c r="A347" s="154" t="s">
        <v>5971</v>
      </c>
      <c r="B347" t="s">
        <v>284</v>
      </c>
      <c r="C347" t="s">
        <v>128</v>
      </c>
      <c r="D347" s="13">
        <v>870</v>
      </c>
      <c r="E347" s="31">
        <v>45162</v>
      </c>
      <c r="F347" s="31">
        <v>45288</v>
      </c>
      <c r="G347" t="s">
        <v>5970</v>
      </c>
    </row>
    <row r="348" spans="1:7" x14ac:dyDescent="0.25">
      <c r="A348" s="154" t="s">
        <v>6094</v>
      </c>
      <c r="B348" t="s">
        <v>284</v>
      </c>
      <c r="C348" t="s">
        <v>128</v>
      </c>
      <c r="D348" s="13">
        <v>803.64200000000005</v>
      </c>
      <c r="E348" s="31">
        <v>45135</v>
      </c>
      <c r="F348" s="31">
        <v>45288</v>
      </c>
      <c r="G348" t="s">
        <v>6093</v>
      </c>
    </row>
    <row r="349" spans="1:7" x14ac:dyDescent="0.25">
      <c r="A349" s="154" t="s">
        <v>11224</v>
      </c>
      <c r="B349" t="s">
        <v>373</v>
      </c>
      <c r="C349" t="s">
        <v>243</v>
      </c>
      <c r="D349" s="13">
        <v>8562.5</v>
      </c>
      <c r="E349" s="31">
        <v>45224</v>
      </c>
      <c r="F349" s="31">
        <v>45288</v>
      </c>
      <c r="G349" t="s">
        <v>11223</v>
      </c>
    </row>
    <row r="350" spans="1:7" x14ac:dyDescent="0.25">
      <c r="A350" s="154" t="s">
        <v>11186</v>
      </c>
      <c r="B350" t="s">
        <v>683</v>
      </c>
      <c r="C350" t="s">
        <v>682</v>
      </c>
      <c r="D350" s="13">
        <v>9663.2009999999991</v>
      </c>
      <c r="E350" s="31">
        <v>45208</v>
      </c>
      <c r="F350" s="31">
        <v>45288</v>
      </c>
      <c r="G350" t="s">
        <v>5618</v>
      </c>
    </row>
    <row r="351" spans="1:7" x14ac:dyDescent="0.25">
      <c r="A351" s="154" t="s">
        <v>10754</v>
      </c>
      <c r="B351" t="s">
        <v>10753</v>
      </c>
      <c r="C351" t="s">
        <v>10752</v>
      </c>
      <c r="D351" s="13">
        <v>1620.1410000000001</v>
      </c>
      <c r="E351" s="31">
        <v>45258</v>
      </c>
      <c r="F351" s="31">
        <v>45288</v>
      </c>
      <c r="G351" t="s">
        <v>10750</v>
      </c>
    </row>
    <row r="352" spans="1:7" x14ac:dyDescent="0.25">
      <c r="A352" s="154" t="s">
        <v>10255</v>
      </c>
      <c r="B352" t="s">
        <v>5109</v>
      </c>
      <c r="C352" t="s">
        <v>5108</v>
      </c>
      <c r="D352" s="13">
        <v>5158.7610000000004</v>
      </c>
      <c r="E352" s="31">
        <v>45257</v>
      </c>
      <c r="F352" s="31">
        <v>45288</v>
      </c>
      <c r="G352" t="s">
        <v>10254</v>
      </c>
    </row>
    <row r="353" spans="1:7" x14ac:dyDescent="0.25">
      <c r="A353" s="154" t="s">
        <v>12121</v>
      </c>
      <c r="B353" t="s">
        <v>892</v>
      </c>
      <c r="C353" t="s">
        <v>891</v>
      </c>
      <c r="D353" s="13">
        <v>1982.3689999999999</v>
      </c>
      <c r="E353" s="31">
        <v>45266</v>
      </c>
      <c r="F353" s="31">
        <v>45288</v>
      </c>
      <c r="G353" t="s">
        <v>12120</v>
      </c>
    </row>
    <row r="354" spans="1:7" x14ac:dyDescent="0.25">
      <c r="A354" s="154" t="s">
        <v>9944</v>
      </c>
      <c r="B354" t="s">
        <v>9943</v>
      </c>
      <c r="C354" t="s">
        <v>9942</v>
      </c>
      <c r="D354" s="13">
        <v>522.93399999999997</v>
      </c>
      <c r="E354" s="31">
        <v>45225</v>
      </c>
      <c r="F354" s="31">
        <v>45288</v>
      </c>
      <c r="G354" t="s">
        <v>9940</v>
      </c>
    </row>
    <row r="355" spans="1:7" x14ac:dyDescent="0.25">
      <c r="A355" s="154" t="s">
        <v>4671</v>
      </c>
      <c r="B355" t="s">
        <v>168</v>
      </c>
      <c r="C355" t="s">
        <v>268</v>
      </c>
      <c r="D355" s="13">
        <v>8532.9</v>
      </c>
      <c r="E355" s="31">
        <v>45199</v>
      </c>
      <c r="F355" s="31">
        <v>45288</v>
      </c>
      <c r="G355" t="s">
        <v>4670</v>
      </c>
    </row>
    <row r="356" spans="1:7" x14ac:dyDescent="0.25">
      <c r="A356" s="154" t="s">
        <v>4630</v>
      </c>
      <c r="B356" t="s">
        <v>4629</v>
      </c>
      <c r="C356" t="s">
        <v>4628</v>
      </c>
      <c r="D356" s="13">
        <v>3410.91</v>
      </c>
      <c r="E356" s="31">
        <v>45185</v>
      </c>
      <c r="F356" s="31">
        <v>45288</v>
      </c>
      <c r="G356" t="s">
        <v>4627</v>
      </c>
    </row>
    <row r="357" spans="1:7" x14ac:dyDescent="0.25">
      <c r="A357" s="154" t="s">
        <v>4907</v>
      </c>
      <c r="B357" t="s">
        <v>169</v>
      </c>
      <c r="C357" t="s">
        <v>170</v>
      </c>
      <c r="D357" s="13">
        <v>3500</v>
      </c>
      <c r="E357" s="31">
        <v>45199</v>
      </c>
      <c r="F357" s="31">
        <v>45288</v>
      </c>
      <c r="G357" t="s">
        <v>4906</v>
      </c>
    </row>
    <row r="358" spans="1:7" x14ac:dyDescent="0.25">
      <c r="A358" s="154" t="s">
        <v>9522</v>
      </c>
      <c r="B358" t="s">
        <v>168</v>
      </c>
      <c r="C358" t="s">
        <v>268</v>
      </c>
      <c r="D358" s="13">
        <v>11000</v>
      </c>
      <c r="E358" s="31">
        <v>45223</v>
      </c>
      <c r="F358" s="31">
        <v>45288</v>
      </c>
      <c r="G358" t="s">
        <v>9521</v>
      </c>
    </row>
    <row r="359" spans="1:7" x14ac:dyDescent="0.25">
      <c r="A359" s="154" t="s">
        <v>3675</v>
      </c>
      <c r="B359" t="s">
        <v>803</v>
      </c>
      <c r="C359" t="s">
        <v>802</v>
      </c>
      <c r="D359" s="13">
        <v>5000</v>
      </c>
      <c r="E359" s="31">
        <v>45191</v>
      </c>
      <c r="F359" s="31">
        <v>45288</v>
      </c>
      <c r="G359" t="s">
        <v>3674</v>
      </c>
    </row>
    <row r="360" spans="1:7" x14ac:dyDescent="0.25">
      <c r="A360" s="154" t="s">
        <v>3776</v>
      </c>
      <c r="B360" t="s">
        <v>852</v>
      </c>
      <c r="C360" t="s">
        <v>894</v>
      </c>
      <c r="D360" s="13">
        <v>870</v>
      </c>
      <c r="E360" s="31">
        <v>45197</v>
      </c>
      <c r="F360" s="31">
        <v>45288</v>
      </c>
      <c r="G360" t="s">
        <v>3775</v>
      </c>
    </row>
    <row r="361" spans="1:7" x14ac:dyDescent="0.25">
      <c r="A361" s="154" t="s">
        <v>12119</v>
      </c>
      <c r="B361" t="s">
        <v>4086</v>
      </c>
      <c r="C361" t="s">
        <v>4085</v>
      </c>
      <c r="D361" s="13">
        <v>2629.6379999999999</v>
      </c>
      <c r="E361" s="31">
        <v>45266</v>
      </c>
      <c r="F361" s="31">
        <v>45288</v>
      </c>
      <c r="G361" t="s">
        <v>12118</v>
      </c>
    </row>
    <row r="362" spans="1:7" x14ac:dyDescent="0.25">
      <c r="A362" s="154" t="s">
        <v>3630</v>
      </c>
      <c r="B362" t="s">
        <v>625</v>
      </c>
      <c r="C362" t="s">
        <v>624</v>
      </c>
      <c r="D362" s="13">
        <v>626.88199999999995</v>
      </c>
      <c r="E362" s="31">
        <v>45190</v>
      </c>
      <c r="F362" s="31">
        <v>45288</v>
      </c>
      <c r="G362" t="s">
        <v>3629</v>
      </c>
    </row>
    <row r="363" spans="1:7" x14ac:dyDescent="0.25">
      <c r="A363" s="154" t="s">
        <v>8663</v>
      </c>
      <c r="B363" t="s">
        <v>573</v>
      </c>
      <c r="C363" t="s">
        <v>572</v>
      </c>
      <c r="D363" s="13">
        <v>2361.3710000000001</v>
      </c>
      <c r="E363" s="31">
        <v>45210</v>
      </c>
      <c r="F363" s="31">
        <v>45288</v>
      </c>
      <c r="G363" t="s">
        <v>3154</v>
      </c>
    </row>
    <row r="364" spans="1:7" x14ac:dyDescent="0.25">
      <c r="A364" s="154" t="s">
        <v>5695</v>
      </c>
      <c r="B364" t="s">
        <v>546</v>
      </c>
      <c r="C364" t="s">
        <v>545</v>
      </c>
      <c r="D364" s="13">
        <v>1627.423</v>
      </c>
      <c r="E364" s="31">
        <v>45180</v>
      </c>
      <c r="F364" s="31">
        <v>45289</v>
      </c>
      <c r="G364" t="s">
        <v>5694</v>
      </c>
    </row>
    <row r="365" spans="1:7" x14ac:dyDescent="0.25">
      <c r="A365" s="154" t="s">
        <v>5974</v>
      </c>
      <c r="B365" t="s">
        <v>284</v>
      </c>
      <c r="C365" t="s">
        <v>128</v>
      </c>
      <c r="D365" s="13">
        <v>865</v>
      </c>
      <c r="E365" s="31">
        <v>45162</v>
      </c>
      <c r="F365" s="31">
        <v>45289</v>
      </c>
      <c r="G365" t="s">
        <v>5973</v>
      </c>
    </row>
    <row r="366" spans="1:7" x14ac:dyDescent="0.25">
      <c r="A366" s="154" t="s">
        <v>10238</v>
      </c>
      <c r="B366" t="s">
        <v>5291</v>
      </c>
      <c r="C366" t="s">
        <v>5290</v>
      </c>
      <c r="D366" s="13">
        <v>876.86400000000003</v>
      </c>
      <c r="E366" s="31">
        <v>45251</v>
      </c>
      <c r="F366" s="31">
        <v>45289</v>
      </c>
      <c r="G366" t="s">
        <v>10236</v>
      </c>
    </row>
    <row r="367" spans="1:7" x14ac:dyDescent="0.25">
      <c r="A367" s="154" t="s">
        <v>10459</v>
      </c>
      <c r="B367" t="s">
        <v>5339</v>
      </c>
      <c r="C367" t="s">
        <v>5338</v>
      </c>
      <c r="D367" s="13">
        <v>2750</v>
      </c>
      <c r="E367" s="31">
        <v>45229</v>
      </c>
      <c r="F367" s="31">
        <v>45289</v>
      </c>
      <c r="G367" t="s">
        <v>5337</v>
      </c>
    </row>
    <row r="368" spans="1:7" x14ac:dyDescent="0.25">
      <c r="A368" s="154" t="s">
        <v>9990</v>
      </c>
      <c r="B368" t="s">
        <v>1043</v>
      </c>
      <c r="C368" t="s">
        <v>1044</v>
      </c>
      <c r="D368" s="13">
        <v>4000</v>
      </c>
      <c r="E368" s="31">
        <v>45252</v>
      </c>
      <c r="F368" s="31">
        <v>45289</v>
      </c>
      <c r="G368" t="s">
        <v>9989</v>
      </c>
    </row>
    <row r="369" spans="1:7" x14ac:dyDescent="0.25">
      <c r="A369" s="154" t="s">
        <v>4011</v>
      </c>
      <c r="B369" t="s">
        <v>171</v>
      </c>
      <c r="C369" t="s">
        <v>172</v>
      </c>
      <c r="D369" s="13">
        <v>1114.9190000000001</v>
      </c>
      <c r="E369" s="31">
        <v>45129</v>
      </c>
      <c r="F369" s="31">
        <v>45289</v>
      </c>
      <c r="G369" t="s">
        <v>3845</v>
      </c>
    </row>
    <row r="370" spans="1:7" x14ac:dyDescent="0.25">
      <c r="A370" s="154" t="s">
        <v>9050</v>
      </c>
      <c r="B370" t="s">
        <v>791</v>
      </c>
      <c r="C370" t="s">
        <v>790</v>
      </c>
      <c r="D370" s="13">
        <v>4294.5569999999998</v>
      </c>
      <c r="E370" s="31">
        <v>45212</v>
      </c>
      <c r="F370" s="31">
        <v>45289</v>
      </c>
      <c r="G370" t="s">
        <v>9048</v>
      </c>
    </row>
    <row r="371" spans="1:7" x14ac:dyDescent="0.25">
      <c r="A371" s="154" t="s">
        <v>8533</v>
      </c>
      <c r="B371" t="s">
        <v>346</v>
      </c>
      <c r="C371" t="s">
        <v>345</v>
      </c>
      <c r="D371" s="13">
        <v>2500</v>
      </c>
      <c r="E371" s="31">
        <v>45234</v>
      </c>
      <c r="F371" s="31">
        <v>45289</v>
      </c>
      <c r="G371" t="s">
        <v>2883</v>
      </c>
    </row>
    <row r="372" spans="1:7" x14ac:dyDescent="0.25">
      <c r="A372" s="154" t="s">
        <v>11170</v>
      </c>
      <c r="B372" t="s">
        <v>1049</v>
      </c>
      <c r="C372" t="s">
        <v>1050</v>
      </c>
      <c r="D372" s="13">
        <v>3980.5479999999998</v>
      </c>
      <c r="E372" s="31">
        <v>45226</v>
      </c>
      <c r="F372" s="31">
        <v>45290</v>
      </c>
      <c r="G372" t="s">
        <v>5067</v>
      </c>
    </row>
    <row r="373" spans="1:7" x14ac:dyDescent="0.25">
      <c r="A373" s="154" t="s">
        <v>10742</v>
      </c>
      <c r="B373" t="s">
        <v>5132</v>
      </c>
      <c r="C373" t="s">
        <v>5131</v>
      </c>
      <c r="D373" s="13">
        <v>519.447</v>
      </c>
      <c r="E373" s="31">
        <v>45226</v>
      </c>
      <c r="F373" s="31">
        <v>45290</v>
      </c>
      <c r="G373" t="s">
        <v>10740</v>
      </c>
    </row>
    <row r="374" spans="1:7" x14ac:dyDescent="0.25">
      <c r="A374" s="154" t="s">
        <v>11284</v>
      </c>
      <c r="B374" t="s">
        <v>461</v>
      </c>
      <c r="C374" t="s">
        <v>161</v>
      </c>
      <c r="D374" s="13">
        <v>7951.3379999999997</v>
      </c>
      <c r="E374" s="31">
        <v>45219</v>
      </c>
      <c r="F374" s="31">
        <v>45290</v>
      </c>
      <c r="G374" t="s">
        <v>10372</v>
      </c>
    </row>
    <row r="375" spans="1:7" x14ac:dyDescent="0.25">
      <c r="A375" s="154" t="s">
        <v>10745</v>
      </c>
      <c r="B375" t="s">
        <v>5774</v>
      </c>
      <c r="C375" t="s">
        <v>5773</v>
      </c>
      <c r="D375" s="13">
        <v>1045.9960000000001</v>
      </c>
      <c r="E375" s="31">
        <v>45226</v>
      </c>
      <c r="F375" s="31">
        <v>45290</v>
      </c>
      <c r="G375" t="s">
        <v>10743</v>
      </c>
    </row>
    <row r="376" spans="1:7" x14ac:dyDescent="0.25">
      <c r="A376" s="154" t="s">
        <v>11044</v>
      </c>
      <c r="B376" t="s">
        <v>462</v>
      </c>
      <c r="C376" t="s">
        <v>162</v>
      </c>
      <c r="D376" s="13">
        <v>6449.1440000000002</v>
      </c>
      <c r="E376" s="31">
        <v>45212</v>
      </c>
      <c r="F376" s="31">
        <v>45290</v>
      </c>
      <c r="G376" t="s">
        <v>11042</v>
      </c>
    </row>
    <row r="377" spans="1:7" x14ac:dyDescent="0.25">
      <c r="A377" s="154" t="s">
        <v>11038</v>
      </c>
      <c r="B377" t="s">
        <v>556</v>
      </c>
      <c r="C377" t="s">
        <v>555</v>
      </c>
      <c r="D377" s="13">
        <v>1337.703</v>
      </c>
      <c r="E377" s="31">
        <v>45217</v>
      </c>
      <c r="F377" s="31">
        <v>45290</v>
      </c>
      <c r="G377" t="s">
        <v>5079</v>
      </c>
    </row>
    <row r="378" spans="1:7" x14ac:dyDescent="0.25">
      <c r="A378" s="154" t="s">
        <v>11035</v>
      </c>
      <c r="B378" t="s">
        <v>745</v>
      </c>
      <c r="C378" t="s">
        <v>744</v>
      </c>
      <c r="D378" s="13">
        <v>4283.2209999999995</v>
      </c>
      <c r="E378" s="31">
        <v>45217</v>
      </c>
      <c r="F378" s="31">
        <v>45290</v>
      </c>
      <c r="G378" t="s">
        <v>11033</v>
      </c>
    </row>
    <row r="379" spans="1:7" x14ac:dyDescent="0.25">
      <c r="A379" s="154" t="s">
        <v>6060</v>
      </c>
      <c r="B379" t="s">
        <v>683</v>
      </c>
      <c r="C379" t="s">
        <v>682</v>
      </c>
      <c r="D379" s="13">
        <v>104850.41800000001</v>
      </c>
      <c r="E379" s="31">
        <v>45175</v>
      </c>
      <c r="F379" s="31">
        <v>45290</v>
      </c>
      <c r="G379" t="s">
        <v>5618</v>
      </c>
    </row>
    <row r="380" spans="1:7" x14ac:dyDescent="0.25">
      <c r="A380" s="154" t="s">
        <v>10834</v>
      </c>
      <c r="B380" t="s">
        <v>328</v>
      </c>
      <c r="C380" t="s">
        <v>147</v>
      </c>
      <c r="D380" s="13">
        <v>2454.6770000000001</v>
      </c>
      <c r="E380" s="31">
        <v>45222</v>
      </c>
      <c r="F380" s="31">
        <v>45290</v>
      </c>
      <c r="G380" t="s">
        <v>10832</v>
      </c>
    </row>
    <row r="381" spans="1:7" x14ac:dyDescent="0.25">
      <c r="A381" s="154" t="s">
        <v>5604</v>
      </c>
      <c r="B381" t="s">
        <v>1038</v>
      </c>
      <c r="C381" t="s">
        <v>1039</v>
      </c>
      <c r="D381" s="13">
        <v>7000</v>
      </c>
      <c r="E381" s="31">
        <v>45153</v>
      </c>
      <c r="F381" s="31">
        <v>45290</v>
      </c>
      <c r="G381" t="s">
        <v>5603</v>
      </c>
    </row>
    <row r="382" spans="1:7" x14ac:dyDescent="0.25">
      <c r="A382" s="154" t="s">
        <v>11021</v>
      </c>
      <c r="B382" t="s">
        <v>618</v>
      </c>
      <c r="C382" t="s">
        <v>617</v>
      </c>
      <c r="D382" s="13">
        <v>4673.4759999999997</v>
      </c>
      <c r="E382" s="31">
        <v>45219</v>
      </c>
      <c r="F382" s="31">
        <v>45290</v>
      </c>
      <c r="G382" t="s">
        <v>11019</v>
      </c>
    </row>
    <row r="383" spans="1:7" x14ac:dyDescent="0.25">
      <c r="A383" s="154" t="s">
        <v>11027</v>
      </c>
      <c r="B383" t="s">
        <v>5514</v>
      </c>
      <c r="C383" t="s">
        <v>5513</v>
      </c>
      <c r="D383" s="13">
        <v>6561.8710000000001</v>
      </c>
      <c r="E383" s="31">
        <v>45219</v>
      </c>
      <c r="F383" s="31">
        <v>45290</v>
      </c>
      <c r="G383" t="s">
        <v>11025</v>
      </c>
    </row>
    <row r="384" spans="1:7" x14ac:dyDescent="0.25">
      <c r="A384" s="154" t="s">
        <v>11271</v>
      </c>
      <c r="B384" t="s">
        <v>952</v>
      </c>
      <c r="C384" t="s">
        <v>828</v>
      </c>
      <c r="D384" s="13">
        <v>3000</v>
      </c>
      <c r="E384" s="31">
        <v>45225</v>
      </c>
      <c r="F384" s="31">
        <v>45290</v>
      </c>
      <c r="G384" t="s">
        <v>11270</v>
      </c>
    </row>
    <row r="385" spans="1:7" x14ac:dyDescent="0.25">
      <c r="A385" s="154" t="s">
        <v>11084</v>
      </c>
      <c r="B385" t="s">
        <v>5174</v>
      </c>
      <c r="C385" t="s">
        <v>5173</v>
      </c>
      <c r="D385" s="13">
        <v>2542.3649999999998</v>
      </c>
      <c r="E385" s="31">
        <v>45238</v>
      </c>
      <c r="F385" s="31">
        <v>45290</v>
      </c>
      <c r="G385" t="s">
        <v>11082</v>
      </c>
    </row>
    <row r="386" spans="1:7" x14ac:dyDescent="0.25">
      <c r="A386" s="154" t="s">
        <v>11013</v>
      </c>
      <c r="B386" t="s">
        <v>5507</v>
      </c>
      <c r="C386" t="s">
        <v>701</v>
      </c>
      <c r="D386" s="13">
        <v>2048.5569999999998</v>
      </c>
      <c r="E386" s="31">
        <v>45222</v>
      </c>
      <c r="F386" s="31">
        <v>45290</v>
      </c>
      <c r="G386" t="s">
        <v>5506</v>
      </c>
    </row>
    <row r="387" spans="1:7" x14ac:dyDescent="0.25">
      <c r="A387" s="154" t="s">
        <v>10928</v>
      </c>
      <c r="B387" t="s">
        <v>1047</v>
      </c>
      <c r="C387" t="s">
        <v>1048</v>
      </c>
      <c r="D387" s="13">
        <v>8859.0820000000003</v>
      </c>
      <c r="E387" s="31">
        <v>45239</v>
      </c>
      <c r="F387" s="31">
        <v>45290</v>
      </c>
      <c r="G387" t="s">
        <v>10926</v>
      </c>
    </row>
    <row r="388" spans="1:7" x14ac:dyDescent="0.25">
      <c r="A388" s="154" t="s">
        <v>11048</v>
      </c>
      <c r="B388" t="s">
        <v>759</v>
      </c>
      <c r="C388" t="s">
        <v>758</v>
      </c>
      <c r="D388" s="13">
        <v>1310.421</v>
      </c>
      <c r="E388" s="31">
        <v>45246</v>
      </c>
      <c r="F388" s="31">
        <v>45290</v>
      </c>
      <c r="G388" t="s">
        <v>11046</v>
      </c>
    </row>
    <row r="389" spans="1:7" x14ac:dyDescent="0.25">
      <c r="A389" s="154" t="s">
        <v>5284</v>
      </c>
      <c r="B389" t="s">
        <v>1024</v>
      </c>
      <c r="C389" t="s">
        <v>1025</v>
      </c>
      <c r="D389" s="13">
        <v>10237.888999999999</v>
      </c>
      <c r="E389" s="31">
        <v>45197</v>
      </c>
      <c r="F389" s="31">
        <v>45290</v>
      </c>
      <c r="G389" t="s">
        <v>5280</v>
      </c>
    </row>
    <row r="390" spans="1:7" x14ac:dyDescent="0.25">
      <c r="A390" s="154" t="s">
        <v>5381</v>
      </c>
      <c r="B390" t="s">
        <v>570</v>
      </c>
      <c r="C390" t="s">
        <v>569</v>
      </c>
      <c r="D390" s="13">
        <v>7802.4970000000003</v>
      </c>
      <c r="E390" s="31">
        <v>45198</v>
      </c>
      <c r="F390" s="31">
        <v>45290</v>
      </c>
      <c r="G390" t="s">
        <v>5380</v>
      </c>
    </row>
    <row r="391" spans="1:7" x14ac:dyDescent="0.25">
      <c r="A391" s="154" t="s">
        <v>10371</v>
      </c>
      <c r="B391" t="s">
        <v>10370</v>
      </c>
      <c r="C391" t="s">
        <v>10369</v>
      </c>
      <c r="D391" s="13">
        <v>944.28899999999999</v>
      </c>
      <c r="E391" s="31">
        <v>45246</v>
      </c>
      <c r="F391" s="31">
        <v>45290</v>
      </c>
      <c r="G391" t="s">
        <v>10367</v>
      </c>
    </row>
    <row r="392" spans="1:7" x14ac:dyDescent="0.25">
      <c r="A392" s="154" t="s">
        <v>10104</v>
      </c>
      <c r="B392" t="s">
        <v>1018</v>
      </c>
      <c r="C392" t="s">
        <v>1019</v>
      </c>
      <c r="D392" s="13">
        <v>900.38699999999994</v>
      </c>
      <c r="E392" s="31">
        <v>45229</v>
      </c>
      <c r="F392" s="31">
        <v>45290</v>
      </c>
      <c r="G392" t="s">
        <v>10103</v>
      </c>
    </row>
    <row r="393" spans="1:7" x14ac:dyDescent="0.25">
      <c r="A393" s="154" t="s">
        <v>4933</v>
      </c>
      <c r="B393" t="s">
        <v>4439</v>
      </c>
      <c r="C393" t="s">
        <v>4438</v>
      </c>
      <c r="D393" s="13">
        <v>350</v>
      </c>
      <c r="E393" s="31">
        <v>45205</v>
      </c>
      <c r="F393" s="31">
        <v>45290</v>
      </c>
      <c r="G393" t="s">
        <v>4932</v>
      </c>
    </row>
    <row r="394" spans="1:7" x14ac:dyDescent="0.25">
      <c r="A394" s="154" t="s">
        <v>4913</v>
      </c>
      <c r="B394" t="s">
        <v>142</v>
      </c>
      <c r="C394" t="s">
        <v>143</v>
      </c>
      <c r="D394" s="13">
        <v>2368.1419999999998</v>
      </c>
      <c r="E394" s="31">
        <v>45195</v>
      </c>
      <c r="F394" s="31">
        <v>45290</v>
      </c>
      <c r="G394" t="s">
        <v>4912</v>
      </c>
    </row>
    <row r="395" spans="1:7" x14ac:dyDescent="0.25">
      <c r="A395" s="154" t="s">
        <v>9630</v>
      </c>
      <c r="B395" t="s">
        <v>9629</v>
      </c>
      <c r="C395" t="s">
        <v>529</v>
      </c>
      <c r="D395" s="13">
        <v>218.05600000000001</v>
      </c>
      <c r="E395" s="31">
        <v>45218</v>
      </c>
      <c r="F395" s="31">
        <v>45290</v>
      </c>
      <c r="G395" t="s">
        <v>9627</v>
      </c>
    </row>
    <row r="396" spans="1:7" x14ac:dyDescent="0.25">
      <c r="A396" s="154" t="s">
        <v>9596</v>
      </c>
      <c r="B396" t="s">
        <v>134</v>
      </c>
      <c r="C396" t="s">
        <v>135</v>
      </c>
      <c r="D396" s="13">
        <v>4668.4219999999996</v>
      </c>
      <c r="E396" s="31">
        <v>45210</v>
      </c>
      <c r="F396" s="31">
        <v>45290</v>
      </c>
      <c r="G396" t="s">
        <v>9594</v>
      </c>
    </row>
    <row r="397" spans="1:7" x14ac:dyDescent="0.25">
      <c r="A397" s="154" t="s">
        <v>4801</v>
      </c>
      <c r="B397" t="s">
        <v>4682</v>
      </c>
      <c r="C397" t="s">
        <v>4681</v>
      </c>
      <c r="D397" s="13">
        <v>3750</v>
      </c>
      <c r="E397" s="31">
        <v>45205</v>
      </c>
      <c r="F397" s="31">
        <v>45290</v>
      </c>
      <c r="G397" t="s">
        <v>4800</v>
      </c>
    </row>
    <row r="398" spans="1:7" x14ac:dyDescent="0.25">
      <c r="A398" s="154" t="s">
        <v>4536</v>
      </c>
      <c r="B398" t="s">
        <v>813</v>
      </c>
      <c r="C398" t="s">
        <v>812</v>
      </c>
      <c r="D398" s="13">
        <v>7588.4260000000004</v>
      </c>
      <c r="E398" s="31">
        <v>45205</v>
      </c>
      <c r="F398" s="31">
        <v>45290</v>
      </c>
      <c r="G398" t="s">
        <v>4535</v>
      </c>
    </row>
    <row r="399" spans="1:7" x14ac:dyDescent="0.25">
      <c r="A399" s="154" t="s">
        <v>3757</v>
      </c>
      <c r="B399" t="s">
        <v>674</v>
      </c>
      <c r="C399" t="s">
        <v>673</v>
      </c>
      <c r="D399" s="13">
        <v>630</v>
      </c>
      <c r="E399" s="31">
        <v>45202</v>
      </c>
      <c r="F399" s="31">
        <v>45290</v>
      </c>
      <c r="G399" t="s">
        <v>3756</v>
      </c>
    </row>
    <row r="400" spans="1:7" x14ac:dyDescent="0.25">
      <c r="A400" s="154" t="s">
        <v>3786</v>
      </c>
      <c r="B400" t="s">
        <v>3785</v>
      </c>
      <c r="C400" t="s">
        <v>3784</v>
      </c>
      <c r="D400" s="13">
        <v>13450.213</v>
      </c>
      <c r="E400" s="31">
        <v>45197</v>
      </c>
      <c r="F400" s="31">
        <v>45290</v>
      </c>
      <c r="G400" t="s">
        <v>3783</v>
      </c>
    </row>
    <row r="401" spans="1:7" x14ac:dyDescent="0.25">
      <c r="A401" s="154" t="s">
        <v>9351</v>
      </c>
      <c r="B401" t="s">
        <v>980</v>
      </c>
      <c r="C401" t="s">
        <v>979</v>
      </c>
      <c r="D401" s="13">
        <v>700</v>
      </c>
      <c r="E401" s="31">
        <v>45238</v>
      </c>
      <c r="F401" s="31">
        <v>45290</v>
      </c>
      <c r="G401" t="s">
        <v>9118</v>
      </c>
    </row>
    <row r="402" spans="1:7" x14ac:dyDescent="0.25">
      <c r="A402" s="154" t="s">
        <v>4111</v>
      </c>
      <c r="B402" t="s">
        <v>151</v>
      </c>
      <c r="C402" t="s">
        <v>152</v>
      </c>
      <c r="D402" s="13">
        <v>3154</v>
      </c>
      <c r="E402" s="31">
        <v>45190</v>
      </c>
      <c r="F402" s="31">
        <v>45290</v>
      </c>
      <c r="G402" t="s">
        <v>4110</v>
      </c>
    </row>
    <row r="403" spans="1:7" x14ac:dyDescent="0.25">
      <c r="A403" s="154" t="s">
        <v>9429</v>
      </c>
      <c r="B403" t="s">
        <v>3838</v>
      </c>
      <c r="C403" t="s">
        <v>3837</v>
      </c>
      <c r="D403" s="13">
        <v>821.01499999999999</v>
      </c>
      <c r="E403" s="31">
        <v>45218</v>
      </c>
      <c r="F403" s="31">
        <v>45290</v>
      </c>
      <c r="G403" t="s">
        <v>9427</v>
      </c>
    </row>
    <row r="404" spans="1:7" x14ac:dyDescent="0.25">
      <c r="A404" s="154" t="s">
        <v>3714</v>
      </c>
      <c r="B404" t="s">
        <v>369</v>
      </c>
      <c r="C404" t="s">
        <v>368</v>
      </c>
      <c r="D404" s="13">
        <v>1653.1880000000001</v>
      </c>
      <c r="E404" s="31">
        <v>45195</v>
      </c>
      <c r="F404" s="31">
        <v>45290</v>
      </c>
      <c r="G404" t="s">
        <v>3713</v>
      </c>
    </row>
    <row r="405" spans="1:7" x14ac:dyDescent="0.25">
      <c r="A405" s="154" t="s">
        <v>4201</v>
      </c>
      <c r="B405" t="s">
        <v>458</v>
      </c>
      <c r="C405" t="s">
        <v>457</v>
      </c>
      <c r="D405" s="13">
        <v>4390</v>
      </c>
      <c r="E405" s="31">
        <v>45163</v>
      </c>
      <c r="F405" s="31">
        <v>45290</v>
      </c>
      <c r="G405" t="s">
        <v>4200</v>
      </c>
    </row>
    <row r="406" spans="1:7" x14ac:dyDescent="0.25">
      <c r="A406" s="154" t="s">
        <v>9389</v>
      </c>
      <c r="B406" t="s">
        <v>485</v>
      </c>
      <c r="C406" t="s">
        <v>893</v>
      </c>
      <c r="D406" s="13">
        <v>2121.134</v>
      </c>
      <c r="E406" s="31">
        <v>45223</v>
      </c>
      <c r="F406" s="31">
        <v>45290</v>
      </c>
      <c r="G406" t="s">
        <v>9387</v>
      </c>
    </row>
    <row r="407" spans="1:7" x14ac:dyDescent="0.25">
      <c r="A407" s="154" t="s">
        <v>3952</v>
      </c>
      <c r="B407" t="s">
        <v>715</v>
      </c>
      <c r="C407" t="s">
        <v>714</v>
      </c>
      <c r="D407" s="13">
        <v>2590.6790000000001</v>
      </c>
      <c r="E407" s="31">
        <v>45190</v>
      </c>
      <c r="F407" s="31">
        <v>45290</v>
      </c>
      <c r="G407" t="s">
        <v>3951</v>
      </c>
    </row>
    <row r="408" spans="1:7" x14ac:dyDescent="0.25">
      <c r="A408" s="154" t="s">
        <v>3738</v>
      </c>
      <c r="B408" t="s">
        <v>3737</v>
      </c>
      <c r="C408" t="s">
        <v>3736</v>
      </c>
      <c r="D408" s="13">
        <v>1842.454</v>
      </c>
      <c r="E408" s="31">
        <v>45192</v>
      </c>
      <c r="F408" s="31">
        <v>45290</v>
      </c>
      <c r="G408" t="s">
        <v>3735</v>
      </c>
    </row>
    <row r="409" spans="1:7" x14ac:dyDescent="0.25">
      <c r="A409" s="154" t="s">
        <v>9237</v>
      </c>
      <c r="B409" t="s">
        <v>1169</v>
      </c>
      <c r="C409" t="s">
        <v>1170</v>
      </c>
      <c r="D409" s="13">
        <v>2064</v>
      </c>
      <c r="E409" s="31">
        <v>45230</v>
      </c>
      <c r="F409" s="31">
        <v>45290</v>
      </c>
      <c r="G409" t="s">
        <v>9235</v>
      </c>
    </row>
    <row r="410" spans="1:7" x14ac:dyDescent="0.25">
      <c r="A410" s="154" t="s">
        <v>9014</v>
      </c>
      <c r="B410" t="s">
        <v>9013</v>
      </c>
      <c r="C410" t="s">
        <v>9012</v>
      </c>
      <c r="D410" s="13">
        <v>302.39100000000002</v>
      </c>
      <c r="E410" s="31">
        <v>45224</v>
      </c>
      <c r="F410" s="31">
        <v>45290</v>
      </c>
      <c r="G410" t="s">
        <v>9010</v>
      </c>
    </row>
    <row r="411" spans="1:7" x14ac:dyDescent="0.25">
      <c r="A411" s="154" t="s">
        <v>8822</v>
      </c>
      <c r="B411" t="s">
        <v>8821</v>
      </c>
      <c r="C411" t="s">
        <v>8820</v>
      </c>
      <c r="D411" s="13">
        <v>1554.433</v>
      </c>
      <c r="E411" s="31">
        <v>45212</v>
      </c>
      <c r="F411" s="31">
        <v>45290</v>
      </c>
      <c r="G411" t="s">
        <v>8818</v>
      </c>
    </row>
    <row r="412" spans="1:7" x14ac:dyDescent="0.25">
      <c r="A412" s="154" t="s">
        <v>3482</v>
      </c>
      <c r="B412" t="s">
        <v>3481</v>
      </c>
      <c r="C412" t="s">
        <v>239</v>
      </c>
      <c r="D412" s="13">
        <v>14103.746999999999</v>
      </c>
      <c r="E412" s="31">
        <v>45205</v>
      </c>
      <c r="F412" s="31">
        <v>45290</v>
      </c>
      <c r="G412" t="s">
        <v>3480</v>
      </c>
    </row>
    <row r="413" spans="1:7" x14ac:dyDescent="0.25">
      <c r="A413" s="154" t="s">
        <v>8815</v>
      </c>
      <c r="B413" t="s">
        <v>8814</v>
      </c>
      <c r="C413" t="s">
        <v>8813</v>
      </c>
      <c r="D413" s="13">
        <v>1827.41</v>
      </c>
      <c r="E413" s="31">
        <v>45230</v>
      </c>
      <c r="F413" s="31">
        <v>45290</v>
      </c>
      <c r="G413" t="s">
        <v>8811</v>
      </c>
    </row>
    <row r="414" spans="1:7" x14ac:dyDescent="0.25">
      <c r="A414" s="154" t="s">
        <v>3228</v>
      </c>
      <c r="B414" t="s">
        <v>399</v>
      </c>
      <c r="C414" t="s">
        <v>398</v>
      </c>
      <c r="D414" s="13">
        <v>4000</v>
      </c>
      <c r="E414" s="31">
        <v>45199</v>
      </c>
      <c r="F414" s="31">
        <v>45290</v>
      </c>
      <c r="G414" t="s">
        <v>3227</v>
      </c>
    </row>
    <row r="415" spans="1:7" x14ac:dyDescent="0.25">
      <c r="A415" s="154" t="s">
        <v>12117</v>
      </c>
      <c r="B415" t="s">
        <v>929</v>
      </c>
      <c r="C415" t="s">
        <v>928</v>
      </c>
      <c r="D415" s="13">
        <v>738.08600000000001</v>
      </c>
      <c r="E415" s="31">
        <v>45261</v>
      </c>
      <c r="F415" s="31">
        <v>45290</v>
      </c>
      <c r="G415" t="s">
        <v>12116</v>
      </c>
    </row>
    <row r="416" spans="1:7" x14ac:dyDescent="0.25">
      <c r="A416" s="154" t="s">
        <v>3183</v>
      </c>
      <c r="B416" t="s">
        <v>186</v>
      </c>
      <c r="C416" t="s">
        <v>187</v>
      </c>
      <c r="D416" s="13">
        <v>2426.1550000000002</v>
      </c>
      <c r="E416" s="31">
        <v>45199</v>
      </c>
      <c r="F416" s="31">
        <v>45290</v>
      </c>
      <c r="G416" t="s">
        <v>3182</v>
      </c>
    </row>
    <row r="417" spans="1:7" x14ac:dyDescent="0.25">
      <c r="A417" s="154" t="s">
        <v>8715</v>
      </c>
      <c r="B417" t="s">
        <v>684</v>
      </c>
      <c r="C417" t="s">
        <v>685</v>
      </c>
      <c r="D417" s="13">
        <v>2540.2190000000001</v>
      </c>
      <c r="E417" s="31">
        <v>45210</v>
      </c>
      <c r="F417" s="31">
        <v>45290</v>
      </c>
      <c r="G417" t="s">
        <v>3256</v>
      </c>
    </row>
    <row r="418" spans="1:7" x14ac:dyDescent="0.25">
      <c r="A418" s="154" t="s">
        <v>8645</v>
      </c>
      <c r="B418" t="s">
        <v>3142</v>
      </c>
      <c r="C418" t="s">
        <v>3141</v>
      </c>
      <c r="D418" s="13">
        <v>5367.7219999999998</v>
      </c>
      <c r="E418" s="31">
        <v>45230</v>
      </c>
      <c r="F418" s="31">
        <v>45290</v>
      </c>
      <c r="G418" t="s">
        <v>8643</v>
      </c>
    </row>
    <row r="419" spans="1:7" x14ac:dyDescent="0.25">
      <c r="A419" s="154" t="s">
        <v>8316</v>
      </c>
      <c r="B419" t="s">
        <v>8315</v>
      </c>
      <c r="C419" t="s">
        <v>8314</v>
      </c>
      <c r="D419" s="13">
        <v>2735.2629999999999</v>
      </c>
      <c r="E419" s="31">
        <v>45238</v>
      </c>
      <c r="F419" s="31">
        <v>45290</v>
      </c>
      <c r="G419" t="s">
        <v>8312</v>
      </c>
    </row>
    <row r="420" spans="1:7" x14ac:dyDescent="0.25">
      <c r="A420" s="154" t="s">
        <v>3098</v>
      </c>
      <c r="B420" t="s">
        <v>724</v>
      </c>
      <c r="C420" t="s">
        <v>723</v>
      </c>
      <c r="D420" s="13">
        <v>7312.0389999999998</v>
      </c>
      <c r="E420" s="31">
        <v>45198</v>
      </c>
      <c r="F420" s="31">
        <v>45290</v>
      </c>
      <c r="G420" t="s">
        <v>2959</v>
      </c>
    </row>
    <row r="421" spans="1:7" x14ac:dyDescent="0.25">
      <c r="A421" s="154" t="s">
        <v>8432</v>
      </c>
      <c r="B421" t="s">
        <v>2844</v>
      </c>
      <c r="C421" t="s">
        <v>2843</v>
      </c>
      <c r="D421" s="13">
        <v>1219.155</v>
      </c>
      <c r="E421" s="31">
        <v>45257</v>
      </c>
      <c r="F421" s="31">
        <v>45290</v>
      </c>
      <c r="G421" t="s">
        <v>8430</v>
      </c>
    </row>
    <row r="422" spans="1:7" x14ac:dyDescent="0.25">
      <c r="A422" s="154" t="s">
        <v>8567</v>
      </c>
      <c r="B422" t="s">
        <v>8566</v>
      </c>
      <c r="C422" t="s">
        <v>8565</v>
      </c>
      <c r="D422" s="13">
        <v>2942.7649999999999</v>
      </c>
      <c r="E422" s="31">
        <v>45260</v>
      </c>
      <c r="F422" s="31">
        <v>45290</v>
      </c>
      <c r="G422" t="s">
        <v>8563</v>
      </c>
    </row>
    <row r="423" spans="1:7" x14ac:dyDescent="0.25">
      <c r="A423" s="154" t="s">
        <v>8475</v>
      </c>
      <c r="B423" t="s">
        <v>312</v>
      </c>
      <c r="C423" t="s">
        <v>313</v>
      </c>
      <c r="D423" s="13">
        <v>2457.3240000000001</v>
      </c>
      <c r="E423" s="31">
        <v>45232</v>
      </c>
      <c r="F423" s="31">
        <v>45290</v>
      </c>
      <c r="G423" t="s">
        <v>8473</v>
      </c>
    </row>
    <row r="424" spans="1:7" x14ac:dyDescent="0.25">
      <c r="A424" s="154" t="s">
        <v>8571</v>
      </c>
      <c r="B424" t="s">
        <v>1141</v>
      </c>
      <c r="C424" t="s">
        <v>1142</v>
      </c>
      <c r="D424" s="13">
        <v>2617.3609999999999</v>
      </c>
      <c r="E424" s="31">
        <v>45232</v>
      </c>
      <c r="F424" s="31">
        <v>45290</v>
      </c>
      <c r="G424" t="s">
        <v>8569</v>
      </c>
    </row>
    <row r="425" spans="1:7" x14ac:dyDescent="0.25">
      <c r="A425" s="154" t="s">
        <v>8515</v>
      </c>
      <c r="B425" t="s">
        <v>8514</v>
      </c>
      <c r="C425" t="s">
        <v>8513</v>
      </c>
      <c r="D425" s="13">
        <v>6441.8890000000001</v>
      </c>
      <c r="E425" s="31">
        <v>45248</v>
      </c>
      <c r="F425" s="31">
        <v>45290</v>
      </c>
      <c r="G425" t="s">
        <v>8511</v>
      </c>
    </row>
    <row r="426" spans="1:7" x14ac:dyDescent="0.25">
      <c r="A426" s="154" t="s">
        <v>8319</v>
      </c>
      <c r="B426" t="s">
        <v>286</v>
      </c>
      <c r="C426" t="s">
        <v>285</v>
      </c>
      <c r="D426" s="13">
        <v>4927.3509999999997</v>
      </c>
      <c r="E426" s="31">
        <v>45210</v>
      </c>
      <c r="F426" s="31">
        <v>45290</v>
      </c>
      <c r="G426" t="s">
        <v>8317</v>
      </c>
    </row>
    <row r="427" spans="1:7" x14ac:dyDescent="0.25">
      <c r="A427" s="154" t="s">
        <v>3040</v>
      </c>
      <c r="B427" t="s">
        <v>153</v>
      </c>
      <c r="C427" t="s">
        <v>154</v>
      </c>
      <c r="D427" s="13">
        <v>4575.0619999999999</v>
      </c>
      <c r="E427" s="31">
        <v>45183</v>
      </c>
      <c r="F427" s="31">
        <v>45290</v>
      </c>
      <c r="G427" t="s">
        <v>3039</v>
      </c>
    </row>
    <row r="428" spans="1:7" x14ac:dyDescent="0.25">
      <c r="A428" s="154" t="s">
        <v>2847</v>
      </c>
      <c r="B428" t="s">
        <v>554</v>
      </c>
      <c r="C428" t="s">
        <v>553</v>
      </c>
      <c r="D428" s="13">
        <v>4048.5880000000002</v>
      </c>
      <c r="E428" s="31">
        <v>45183</v>
      </c>
      <c r="F428" s="31">
        <v>45290</v>
      </c>
      <c r="G428" t="s">
        <v>2846</v>
      </c>
    </row>
    <row r="429" spans="1:7" x14ac:dyDescent="0.25">
      <c r="A429" s="154" t="s">
        <v>2933</v>
      </c>
      <c r="B429" t="s">
        <v>726</v>
      </c>
      <c r="C429" t="s">
        <v>725</v>
      </c>
      <c r="D429" s="13">
        <v>2353.9720000000002</v>
      </c>
      <c r="E429" s="31">
        <v>45198</v>
      </c>
      <c r="F429" s="31">
        <v>45290</v>
      </c>
      <c r="G429" t="s">
        <v>2932</v>
      </c>
    </row>
    <row r="430" spans="1:7" x14ac:dyDescent="0.25">
      <c r="A430" s="154" t="s">
        <v>8443</v>
      </c>
      <c r="B430" t="s">
        <v>518</v>
      </c>
      <c r="C430" t="s">
        <v>517</v>
      </c>
      <c r="D430" s="13">
        <v>6276.71</v>
      </c>
      <c r="E430" s="31">
        <v>45218</v>
      </c>
      <c r="F430" s="31">
        <v>45290</v>
      </c>
      <c r="G430" t="s">
        <v>8441</v>
      </c>
    </row>
    <row r="431" spans="1:7" x14ac:dyDescent="0.25">
      <c r="A431" s="154" t="s">
        <v>2867</v>
      </c>
      <c r="B431" t="s">
        <v>1120</v>
      </c>
      <c r="C431" t="s">
        <v>1121</v>
      </c>
      <c r="D431" s="13">
        <v>1093.9369999999999</v>
      </c>
      <c r="E431" s="31">
        <v>45203</v>
      </c>
      <c r="F431" s="31">
        <v>45290</v>
      </c>
      <c r="G431" t="s">
        <v>2866</v>
      </c>
    </row>
    <row r="432" spans="1:7" x14ac:dyDescent="0.25">
      <c r="A432" s="154" t="s">
        <v>11102</v>
      </c>
      <c r="B432" t="s">
        <v>568</v>
      </c>
      <c r="C432" t="s">
        <v>548</v>
      </c>
      <c r="D432" s="13">
        <v>4367.1930000000002</v>
      </c>
      <c r="E432" s="31">
        <v>45219</v>
      </c>
      <c r="F432" s="31">
        <v>45291</v>
      </c>
      <c r="G432" t="s">
        <v>5190</v>
      </c>
    </row>
    <row r="433" spans="1:7" x14ac:dyDescent="0.25">
      <c r="A433" s="154" t="s">
        <v>5095</v>
      </c>
      <c r="B433" t="s">
        <v>464</v>
      </c>
      <c r="C433" t="s">
        <v>202</v>
      </c>
      <c r="D433" s="13">
        <v>5689.97</v>
      </c>
      <c r="E433" s="31">
        <v>45191</v>
      </c>
      <c r="F433" s="31">
        <v>45291</v>
      </c>
      <c r="G433" t="s">
        <v>5094</v>
      </c>
    </row>
    <row r="434" spans="1:7" x14ac:dyDescent="0.25">
      <c r="A434" s="154" t="s">
        <v>5015</v>
      </c>
      <c r="B434" t="s">
        <v>5014</v>
      </c>
      <c r="C434" t="s">
        <v>5013</v>
      </c>
      <c r="D434" s="13">
        <v>8254.6129999999994</v>
      </c>
      <c r="E434" s="31">
        <v>45191</v>
      </c>
      <c r="F434" s="31">
        <v>45291</v>
      </c>
      <c r="G434" t="s">
        <v>5012</v>
      </c>
    </row>
    <row r="435" spans="1:7" x14ac:dyDescent="0.25">
      <c r="A435" s="154" t="s">
        <v>5308</v>
      </c>
      <c r="B435" t="s">
        <v>1151</v>
      </c>
      <c r="C435" t="s">
        <v>1152</v>
      </c>
      <c r="D435" s="13">
        <v>4185.2439999999997</v>
      </c>
      <c r="E435" s="31">
        <v>45198</v>
      </c>
      <c r="F435" s="31">
        <v>45291</v>
      </c>
      <c r="G435" t="s">
        <v>5307</v>
      </c>
    </row>
    <row r="436" spans="1:7" x14ac:dyDescent="0.25">
      <c r="A436" s="154" t="s">
        <v>10900</v>
      </c>
      <c r="B436" t="s">
        <v>789</v>
      </c>
      <c r="C436" t="s">
        <v>788</v>
      </c>
      <c r="D436" s="13">
        <v>1984.922</v>
      </c>
      <c r="E436" s="31">
        <v>45210</v>
      </c>
      <c r="F436" s="31">
        <v>45291</v>
      </c>
      <c r="G436" t="s">
        <v>5440</v>
      </c>
    </row>
    <row r="437" spans="1:7" x14ac:dyDescent="0.25">
      <c r="A437" s="154" t="s">
        <v>5042</v>
      </c>
      <c r="B437" t="s">
        <v>1035</v>
      </c>
      <c r="C437" t="s">
        <v>1036</v>
      </c>
      <c r="D437" s="13">
        <v>6191.5349999999999</v>
      </c>
      <c r="E437" s="31">
        <v>45204</v>
      </c>
      <c r="F437" s="31">
        <v>45291</v>
      </c>
      <c r="G437" t="s">
        <v>5041</v>
      </c>
    </row>
    <row r="438" spans="1:7" x14ac:dyDescent="0.25">
      <c r="A438" s="154" t="s">
        <v>11298</v>
      </c>
      <c r="B438" t="s">
        <v>5126</v>
      </c>
      <c r="C438" t="s">
        <v>955</v>
      </c>
      <c r="D438" s="13">
        <v>2440.4989999999998</v>
      </c>
      <c r="E438" s="31">
        <v>45223</v>
      </c>
      <c r="F438" s="31">
        <v>45291</v>
      </c>
      <c r="G438" t="s">
        <v>11296</v>
      </c>
    </row>
    <row r="439" spans="1:7" x14ac:dyDescent="0.25">
      <c r="A439" s="154" t="s">
        <v>11340</v>
      </c>
      <c r="B439" t="s">
        <v>482</v>
      </c>
      <c r="C439" t="s">
        <v>107</v>
      </c>
      <c r="D439" s="13">
        <v>3600</v>
      </c>
      <c r="E439" s="31">
        <v>45230</v>
      </c>
      <c r="F439" s="31">
        <v>45291</v>
      </c>
      <c r="G439" t="s">
        <v>11339</v>
      </c>
    </row>
    <row r="440" spans="1:7" x14ac:dyDescent="0.25">
      <c r="A440" s="154" t="s">
        <v>4967</v>
      </c>
      <c r="B440" t="s">
        <v>461</v>
      </c>
      <c r="C440" t="s">
        <v>161</v>
      </c>
      <c r="D440" s="13">
        <v>5000</v>
      </c>
      <c r="E440" s="31">
        <v>45191</v>
      </c>
      <c r="F440" s="31">
        <v>45291</v>
      </c>
      <c r="G440" t="s">
        <v>4965</v>
      </c>
    </row>
    <row r="441" spans="1:7" x14ac:dyDescent="0.25">
      <c r="A441" s="154" t="s">
        <v>5100</v>
      </c>
      <c r="B441" t="s">
        <v>5099</v>
      </c>
      <c r="C441" t="s">
        <v>656</v>
      </c>
      <c r="D441" s="13">
        <v>8715.7980000000007</v>
      </c>
      <c r="E441" s="31">
        <v>45189</v>
      </c>
      <c r="F441" s="31">
        <v>45291</v>
      </c>
      <c r="G441" t="s">
        <v>5098</v>
      </c>
    </row>
    <row r="442" spans="1:7" x14ac:dyDescent="0.25">
      <c r="A442" s="154" t="s">
        <v>5129</v>
      </c>
      <c r="B442" t="s">
        <v>393</v>
      </c>
      <c r="C442" t="s">
        <v>159</v>
      </c>
      <c r="D442" s="13">
        <v>12334.687</v>
      </c>
      <c r="E442" s="31">
        <v>45189</v>
      </c>
      <c r="F442" s="31">
        <v>45291</v>
      </c>
      <c r="G442" t="s">
        <v>5128</v>
      </c>
    </row>
    <row r="443" spans="1:7" x14ac:dyDescent="0.25">
      <c r="A443" s="154" t="s">
        <v>10969</v>
      </c>
      <c r="B443" t="s">
        <v>510</v>
      </c>
      <c r="C443" t="s">
        <v>149</v>
      </c>
      <c r="D443" s="13">
        <v>2307.3330000000001</v>
      </c>
      <c r="E443" s="31">
        <v>45219</v>
      </c>
      <c r="F443" s="31">
        <v>45291</v>
      </c>
      <c r="G443" t="s">
        <v>5037</v>
      </c>
    </row>
    <row r="444" spans="1:7" x14ac:dyDescent="0.25">
      <c r="A444" s="154" t="s">
        <v>5631</v>
      </c>
      <c r="B444" t="s">
        <v>318</v>
      </c>
      <c r="C444" t="s">
        <v>144</v>
      </c>
      <c r="D444" s="13">
        <v>1400</v>
      </c>
      <c r="E444" s="31">
        <v>45187</v>
      </c>
      <c r="F444" s="31">
        <v>45291</v>
      </c>
      <c r="G444" t="s">
        <v>5630</v>
      </c>
    </row>
    <row r="445" spans="1:7" x14ac:dyDescent="0.25">
      <c r="A445" s="154" t="s">
        <v>10975</v>
      </c>
      <c r="B445" t="s">
        <v>839</v>
      </c>
      <c r="C445" t="s">
        <v>838</v>
      </c>
      <c r="D445" s="13">
        <v>14167.207</v>
      </c>
      <c r="E445" s="31">
        <v>45219</v>
      </c>
      <c r="F445" s="31">
        <v>45291</v>
      </c>
      <c r="G445" t="s">
        <v>10973</v>
      </c>
    </row>
    <row r="446" spans="1:7" x14ac:dyDescent="0.25">
      <c r="A446" s="154" t="s">
        <v>5288</v>
      </c>
      <c r="B446" t="s">
        <v>318</v>
      </c>
      <c r="C446" t="s">
        <v>144</v>
      </c>
      <c r="D446" s="13">
        <v>1000</v>
      </c>
      <c r="E446" s="31">
        <v>45187</v>
      </c>
      <c r="F446" s="31">
        <v>45291</v>
      </c>
      <c r="G446" t="s">
        <v>5287</v>
      </c>
    </row>
    <row r="447" spans="1:7" x14ac:dyDescent="0.25">
      <c r="A447" s="154" t="s">
        <v>5391</v>
      </c>
      <c r="B447" t="s">
        <v>1167</v>
      </c>
      <c r="C447" t="s">
        <v>1168</v>
      </c>
      <c r="D447" s="13">
        <v>4914.68</v>
      </c>
      <c r="E447" s="31">
        <v>45198</v>
      </c>
      <c r="F447" s="31">
        <v>45291</v>
      </c>
      <c r="G447" t="s">
        <v>5390</v>
      </c>
    </row>
    <row r="448" spans="1:7" x14ac:dyDescent="0.25">
      <c r="A448" s="154" t="s">
        <v>5017</v>
      </c>
      <c r="B448" t="s">
        <v>544</v>
      </c>
      <c r="C448" t="s">
        <v>543</v>
      </c>
      <c r="D448" s="13">
        <v>1540.277</v>
      </c>
      <c r="E448" s="31">
        <v>45194</v>
      </c>
      <c r="F448" s="31">
        <v>45291</v>
      </c>
      <c r="G448" t="s">
        <v>5016</v>
      </c>
    </row>
    <row r="449" spans="1:7" x14ac:dyDescent="0.25">
      <c r="A449" s="154" t="s">
        <v>10737</v>
      </c>
      <c r="B449" t="s">
        <v>10160</v>
      </c>
      <c r="C449" t="s">
        <v>10159</v>
      </c>
      <c r="D449" s="13">
        <v>2097.48</v>
      </c>
      <c r="E449" s="31">
        <v>45226</v>
      </c>
      <c r="F449" s="31">
        <v>45291</v>
      </c>
      <c r="G449" t="s">
        <v>10735</v>
      </c>
    </row>
    <row r="450" spans="1:7" x14ac:dyDescent="0.25">
      <c r="A450" s="154" t="s">
        <v>5493</v>
      </c>
      <c r="B450" t="s">
        <v>598</v>
      </c>
      <c r="C450" t="s">
        <v>599</v>
      </c>
      <c r="D450" s="13">
        <v>1381.133</v>
      </c>
      <c r="E450" s="31">
        <v>45163</v>
      </c>
      <c r="F450" s="31">
        <v>45291</v>
      </c>
      <c r="G450" t="s">
        <v>5492</v>
      </c>
    </row>
    <row r="451" spans="1:7" x14ac:dyDescent="0.25">
      <c r="A451" s="154" t="s">
        <v>4951</v>
      </c>
      <c r="B451" t="s">
        <v>309</v>
      </c>
      <c r="C451" t="s">
        <v>267</v>
      </c>
      <c r="D451" s="13">
        <v>4062</v>
      </c>
      <c r="E451" s="31">
        <v>45194</v>
      </c>
      <c r="F451" s="31">
        <v>45291</v>
      </c>
      <c r="G451" t="s">
        <v>4950</v>
      </c>
    </row>
    <row r="452" spans="1:7" x14ac:dyDescent="0.25">
      <c r="A452" s="154" t="s">
        <v>10749</v>
      </c>
      <c r="B452" t="s">
        <v>5227</v>
      </c>
      <c r="C452" t="s">
        <v>5226</v>
      </c>
      <c r="D452" s="13">
        <v>1616.146</v>
      </c>
      <c r="E452" s="31">
        <v>45226</v>
      </c>
      <c r="F452" s="31">
        <v>45291</v>
      </c>
      <c r="G452" t="s">
        <v>4956</v>
      </c>
    </row>
    <row r="453" spans="1:7" x14ac:dyDescent="0.25">
      <c r="A453" s="154" t="s">
        <v>11130</v>
      </c>
      <c r="B453" t="s">
        <v>481</v>
      </c>
      <c r="C453" t="s">
        <v>467</v>
      </c>
      <c r="D453" s="13">
        <v>458.85199999999998</v>
      </c>
      <c r="E453" s="31">
        <v>45217</v>
      </c>
      <c r="F453" s="31">
        <v>45291</v>
      </c>
      <c r="G453" t="s">
        <v>4968</v>
      </c>
    </row>
    <row r="454" spans="1:7" x14ac:dyDescent="0.25">
      <c r="A454" s="154" t="s">
        <v>11030</v>
      </c>
      <c r="B454" t="s">
        <v>921</v>
      </c>
      <c r="C454" t="s">
        <v>920</v>
      </c>
      <c r="D454" s="13">
        <v>1911.181</v>
      </c>
      <c r="E454" s="31">
        <v>45217</v>
      </c>
      <c r="F454" s="31">
        <v>45291</v>
      </c>
      <c r="G454" t="s">
        <v>11028</v>
      </c>
    </row>
    <row r="455" spans="1:7" x14ac:dyDescent="0.25">
      <c r="A455" s="154" t="s">
        <v>5001</v>
      </c>
      <c r="B455" t="s">
        <v>5000</v>
      </c>
      <c r="C455" t="s">
        <v>4999</v>
      </c>
      <c r="D455" s="13">
        <v>7492.5820000000003</v>
      </c>
      <c r="E455" s="31">
        <v>45195</v>
      </c>
      <c r="F455" s="31">
        <v>45291</v>
      </c>
      <c r="G455" t="s">
        <v>4998</v>
      </c>
    </row>
    <row r="456" spans="1:7" x14ac:dyDescent="0.25">
      <c r="A456" s="154" t="s">
        <v>5894</v>
      </c>
      <c r="B456" t="s">
        <v>5893</v>
      </c>
      <c r="C456" t="s">
        <v>689</v>
      </c>
      <c r="D456" s="13">
        <v>947.22900000000004</v>
      </c>
      <c r="E456" s="31">
        <v>45188</v>
      </c>
      <c r="F456" s="31">
        <v>45291</v>
      </c>
      <c r="G456" t="s">
        <v>5892</v>
      </c>
    </row>
    <row r="457" spans="1:7" x14ac:dyDescent="0.25">
      <c r="A457" s="154" t="s">
        <v>10952</v>
      </c>
      <c r="B457" t="s">
        <v>659</v>
      </c>
      <c r="C457" t="s">
        <v>658</v>
      </c>
      <c r="D457" s="13">
        <v>1689.1320000000001</v>
      </c>
      <c r="E457" s="31">
        <v>45219</v>
      </c>
      <c r="F457" s="31">
        <v>45291</v>
      </c>
      <c r="G457" t="s">
        <v>10950</v>
      </c>
    </row>
    <row r="458" spans="1:7" x14ac:dyDescent="0.25">
      <c r="A458" s="154" t="s">
        <v>11087</v>
      </c>
      <c r="B458" t="s">
        <v>960</v>
      </c>
      <c r="C458" t="s">
        <v>959</v>
      </c>
      <c r="D458" s="13">
        <v>2779.9949999999999</v>
      </c>
      <c r="E458" s="31">
        <v>45215</v>
      </c>
      <c r="F458" s="31">
        <v>45291</v>
      </c>
      <c r="G458" t="s">
        <v>5018</v>
      </c>
    </row>
    <row r="459" spans="1:7" x14ac:dyDescent="0.25">
      <c r="A459" s="154" t="s">
        <v>5746</v>
      </c>
      <c r="B459" t="s">
        <v>330</v>
      </c>
      <c r="C459" t="s">
        <v>329</v>
      </c>
      <c r="D459" s="13">
        <v>2500</v>
      </c>
      <c r="E459" s="31">
        <v>45182</v>
      </c>
      <c r="F459" s="31">
        <v>45291</v>
      </c>
      <c r="G459" t="s">
        <v>5745</v>
      </c>
    </row>
    <row r="460" spans="1:7" x14ac:dyDescent="0.25">
      <c r="A460" s="154" t="s">
        <v>5420</v>
      </c>
      <c r="B460" t="s">
        <v>4992</v>
      </c>
      <c r="C460" t="s">
        <v>4991</v>
      </c>
      <c r="D460" s="13">
        <v>330.35399999999998</v>
      </c>
      <c r="E460" s="31">
        <v>45204</v>
      </c>
      <c r="F460" s="31">
        <v>45291</v>
      </c>
      <c r="G460" t="s">
        <v>5419</v>
      </c>
    </row>
    <row r="461" spans="1:7" x14ac:dyDescent="0.25">
      <c r="A461" s="154" t="s">
        <v>5279</v>
      </c>
      <c r="B461" t="s">
        <v>642</v>
      </c>
      <c r="C461" t="s">
        <v>641</v>
      </c>
      <c r="D461" s="13">
        <v>1443.2860000000001</v>
      </c>
      <c r="E461" s="31">
        <v>45195</v>
      </c>
      <c r="F461" s="31">
        <v>45291</v>
      </c>
      <c r="G461" t="s">
        <v>5051</v>
      </c>
    </row>
    <row r="462" spans="1:7" x14ac:dyDescent="0.25">
      <c r="A462" s="154" t="s">
        <v>5052</v>
      </c>
      <c r="B462" t="s">
        <v>502</v>
      </c>
      <c r="C462" t="s">
        <v>501</v>
      </c>
      <c r="D462" s="13">
        <v>3154.13</v>
      </c>
      <c r="E462" s="31">
        <v>45195</v>
      </c>
      <c r="F462" s="31">
        <v>45291</v>
      </c>
      <c r="G462" t="s">
        <v>5051</v>
      </c>
    </row>
    <row r="463" spans="1:7" x14ac:dyDescent="0.25">
      <c r="A463" s="154" t="s">
        <v>10895</v>
      </c>
      <c r="B463" t="s">
        <v>1128</v>
      </c>
      <c r="C463" t="s">
        <v>450</v>
      </c>
      <c r="D463" s="13">
        <v>1045.896</v>
      </c>
      <c r="E463" s="31">
        <v>45222</v>
      </c>
      <c r="F463" s="31">
        <v>45291</v>
      </c>
      <c r="G463" t="s">
        <v>10893</v>
      </c>
    </row>
    <row r="464" spans="1:7" x14ac:dyDescent="0.25">
      <c r="A464" s="154" t="s">
        <v>5064</v>
      </c>
      <c r="B464" t="s">
        <v>306</v>
      </c>
      <c r="C464" t="s">
        <v>115</v>
      </c>
      <c r="D464" s="13">
        <v>2787.7910000000002</v>
      </c>
      <c r="E464" s="31">
        <v>45197</v>
      </c>
      <c r="F464" s="31">
        <v>45291</v>
      </c>
      <c r="G464" t="s">
        <v>5063</v>
      </c>
    </row>
    <row r="465" spans="1:7" x14ac:dyDescent="0.25">
      <c r="A465" s="154" t="s">
        <v>10945</v>
      </c>
      <c r="B465" t="s">
        <v>705</v>
      </c>
      <c r="C465" t="s">
        <v>704</v>
      </c>
      <c r="D465" s="13">
        <v>13235.508</v>
      </c>
      <c r="E465" s="31">
        <v>45218</v>
      </c>
      <c r="F465" s="31">
        <v>45291</v>
      </c>
      <c r="G465" t="s">
        <v>10943</v>
      </c>
    </row>
    <row r="466" spans="1:7" x14ac:dyDescent="0.25">
      <c r="A466" s="154" t="s">
        <v>5342</v>
      </c>
      <c r="B466" t="s">
        <v>365</v>
      </c>
      <c r="C466" t="s">
        <v>105</v>
      </c>
      <c r="D466" s="13">
        <v>3035.3739999999998</v>
      </c>
      <c r="E466" s="31">
        <v>45198</v>
      </c>
      <c r="F466" s="31">
        <v>45291</v>
      </c>
      <c r="G466" t="s">
        <v>5341</v>
      </c>
    </row>
    <row r="467" spans="1:7" x14ac:dyDescent="0.25">
      <c r="A467" s="154" t="s">
        <v>10781</v>
      </c>
      <c r="B467" t="s">
        <v>5325</v>
      </c>
      <c r="C467" t="s">
        <v>5324</v>
      </c>
      <c r="D467" s="13">
        <v>281.7</v>
      </c>
      <c r="E467" s="31">
        <v>45226</v>
      </c>
      <c r="F467" s="31">
        <v>45291</v>
      </c>
      <c r="G467" t="s">
        <v>5323</v>
      </c>
    </row>
    <row r="468" spans="1:7" x14ac:dyDescent="0.25">
      <c r="A468" s="154" t="s">
        <v>5310</v>
      </c>
      <c r="B468" t="s">
        <v>1165</v>
      </c>
      <c r="C468" t="s">
        <v>1166</v>
      </c>
      <c r="D468" s="13">
        <v>4156.8040000000001</v>
      </c>
      <c r="E468" s="31">
        <v>45198</v>
      </c>
      <c r="F468" s="31">
        <v>45291</v>
      </c>
      <c r="G468" t="s">
        <v>5309</v>
      </c>
    </row>
    <row r="469" spans="1:7" x14ac:dyDescent="0.25">
      <c r="A469" s="154" t="s">
        <v>11219</v>
      </c>
      <c r="B469" t="s">
        <v>660</v>
      </c>
      <c r="C469" t="s">
        <v>582</v>
      </c>
      <c r="D469" s="13">
        <v>3000</v>
      </c>
      <c r="E469" s="31">
        <v>45222</v>
      </c>
      <c r="F469" s="31">
        <v>45291</v>
      </c>
      <c r="G469" t="s">
        <v>11218</v>
      </c>
    </row>
    <row r="470" spans="1:7" x14ac:dyDescent="0.25">
      <c r="A470" s="154" t="s">
        <v>11345</v>
      </c>
      <c r="B470" t="s">
        <v>374</v>
      </c>
      <c r="C470" t="s">
        <v>339</v>
      </c>
      <c r="D470" s="13">
        <v>1188.8399999999999</v>
      </c>
      <c r="E470" s="31">
        <v>45230</v>
      </c>
      <c r="F470" s="31">
        <v>45291</v>
      </c>
      <c r="G470" t="s">
        <v>11341</v>
      </c>
    </row>
    <row r="471" spans="1:7" x14ac:dyDescent="0.25">
      <c r="A471" s="154" t="s">
        <v>5075</v>
      </c>
      <c r="B471" t="s">
        <v>542</v>
      </c>
      <c r="C471" t="s">
        <v>200</v>
      </c>
      <c r="D471" s="13">
        <v>1355</v>
      </c>
      <c r="E471" s="31">
        <v>45204</v>
      </c>
      <c r="F471" s="31">
        <v>45291</v>
      </c>
      <c r="G471" t="s">
        <v>5073</v>
      </c>
    </row>
    <row r="472" spans="1:7" x14ac:dyDescent="0.25">
      <c r="A472" s="154" t="s">
        <v>5161</v>
      </c>
      <c r="B472" t="s">
        <v>1163</v>
      </c>
      <c r="C472" t="s">
        <v>1164</v>
      </c>
      <c r="D472" s="13">
        <v>6463.143</v>
      </c>
      <c r="E472" s="31">
        <v>45197</v>
      </c>
      <c r="F472" s="31">
        <v>45291</v>
      </c>
      <c r="G472" t="s">
        <v>5160</v>
      </c>
    </row>
    <row r="473" spans="1:7" x14ac:dyDescent="0.25">
      <c r="A473" s="154" t="s">
        <v>10816</v>
      </c>
      <c r="B473" t="s">
        <v>241</v>
      </c>
      <c r="C473" t="s">
        <v>129</v>
      </c>
      <c r="D473" s="13">
        <v>6855.1610000000001</v>
      </c>
      <c r="E473" s="31">
        <v>45226</v>
      </c>
      <c r="F473" s="31">
        <v>45291</v>
      </c>
      <c r="G473" t="s">
        <v>10814</v>
      </c>
    </row>
    <row r="474" spans="1:7" x14ac:dyDescent="0.25">
      <c r="A474" s="154" t="s">
        <v>11189</v>
      </c>
      <c r="B474" t="s">
        <v>1008</v>
      </c>
      <c r="C474" t="s">
        <v>1009</v>
      </c>
      <c r="D474" s="13">
        <v>250.44800000000001</v>
      </c>
      <c r="E474" s="31">
        <v>45224</v>
      </c>
      <c r="F474" s="31">
        <v>45291</v>
      </c>
      <c r="G474" t="s">
        <v>11187</v>
      </c>
    </row>
    <row r="475" spans="1:7" x14ac:dyDescent="0.25">
      <c r="A475" s="154" t="s">
        <v>10898</v>
      </c>
      <c r="B475" t="s">
        <v>636</v>
      </c>
      <c r="C475" t="s">
        <v>635</v>
      </c>
      <c r="D475" s="13">
        <v>1421.482</v>
      </c>
      <c r="E475" s="31">
        <v>45208</v>
      </c>
      <c r="F475" s="31">
        <v>45291</v>
      </c>
      <c r="G475" t="s">
        <v>10896</v>
      </c>
    </row>
    <row r="476" spans="1:7" x14ac:dyDescent="0.25">
      <c r="A476" s="154" t="s">
        <v>5375</v>
      </c>
      <c r="B476" t="s">
        <v>738</v>
      </c>
      <c r="C476" t="s">
        <v>737</v>
      </c>
      <c r="D476" s="13">
        <v>2207.0839999999998</v>
      </c>
      <c r="E476" s="31">
        <v>45198</v>
      </c>
      <c r="F476" s="31">
        <v>45291</v>
      </c>
      <c r="G476" t="s">
        <v>5373</v>
      </c>
    </row>
    <row r="477" spans="1:7" x14ac:dyDescent="0.25">
      <c r="A477" s="154" t="s">
        <v>5395</v>
      </c>
      <c r="B477" t="s">
        <v>386</v>
      </c>
      <c r="C477" t="s">
        <v>282</v>
      </c>
      <c r="D477" s="13">
        <v>4000</v>
      </c>
      <c r="E477" s="31">
        <v>45198</v>
      </c>
      <c r="F477" s="31">
        <v>45291</v>
      </c>
      <c r="G477" t="s">
        <v>5394</v>
      </c>
    </row>
    <row r="478" spans="1:7" x14ac:dyDescent="0.25">
      <c r="A478" s="154" t="s">
        <v>10678</v>
      </c>
      <c r="B478" t="s">
        <v>643</v>
      </c>
      <c r="C478" t="s">
        <v>183</v>
      </c>
      <c r="D478" s="13">
        <v>585.30700000000002</v>
      </c>
      <c r="E478" s="31">
        <v>45227</v>
      </c>
      <c r="F478" s="31">
        <v>45291</v>
      </c>
      <c r="G478" t="s">
        <v>10676</v>
      </c>
    </row>
    <row r="479" spans="1:7" x14ac:dyDescent="0.25">
      <c r="A479" s="154" t="s">
        <v>10143</v>
      </c>
      <c r="B479" t="s">
        <v>1082</v>
      </c>
      <c r="C479" t="s">
        <v>1083</v>
      </c>
      <c r="D479" s="13">
        <v>1758.6859999999999</v>
      </c>
      <c r="E479" s="31">
        <v>45250</v>
      </c>
      <c r="F479" s="31">
        <v>45291</v>
      </c>
      <c r="G479" t="s">
        <v>10141</v>
      </c>
    </row>
    <row r="480" spans="1:7" x14ac:dyDescent="0.25">
      <c r="A480" s="154" t="s">
        <v>10712</v>
      </c>
      <c r="B480" t="s">
        <v>1107</v>
      </c>
      <c r="C480" t="s">
        <v>1108</v>
      </c>
      <c r="D480" s="13">
        <v>13392.141</v>
      </c>
      <c r="E480" s="31">
        <v>45255</v>
      </c>
      <c r="F480" s="31">
        <v>45291</v>
      </c>
      <c r="G480" t="s">
        <v>10710</v>
      </c>
    </row>
    <row r="481" spans="1:7" x14ac:dyDescent="0.25">
      <c r="A481" s="154" t="s">
        <v>10709</v>
      </c>
      <c r="B481" t="s">
        <v>5092</v>
      </c>
      <c r="C481" t="s">
        <v>5091</v>
      </c>
      <c r="D481" s="13">
        <v>864.702</v>
      </c>
      <c r="E481" s="31">
        <v>45255</v>
      </c>
      <c r="F481" s="31">
        <v>45291</v>
      </c>
      <c r="G481" t="s">
        <v>10707</v>
      </c>
    </row>
    <row r="482" spans="1:7" x14ac:dyDescent="0.25">
      <c r="A482" s="154" t="s">
        <v>10477</v>
      </c>
      <c r="B482" t="s">
        <v>738</v>
      </c>
      <c r="C482" t="s">
        <v>737</v>
      </c>
      <c r="D482" s="13">
        <v>1676.9369999999999</v>
      </c>
      <c r="E482" s="31">
        <v>45229</v>
      </c>
      <c r="F482" s="31">
        <v>45291</v>
      </c>
      <c r="G482" t="s">
        <v>10475</v>
      </c>
    </row>
    <row r="483" spans="1:7" x14ac:dyDescent="0.25">
      <c r="A483" s="154" t="s">
        <v>10465</v>
      </c>
      <c r="B483" t="s">
        <v>5329</v>
      </c>
      <c r="C483" t="s">
        <v>5328</v>
      </c>
      <c r="D483" s="13">
        <v>2646.616</v>
      </c>
      <c r="E483" s="31">
        <v>45229</v>
      </c>
      <c r="F483" s="31">
        <v>45291</v>
      </c>
      <c r="G483" t="s">
        <v>10463</v>
      </c>
    </row>
    <row r="484" spans="1:7" x14ac:dyDescent="0.25">
      <c r="A484" s="154" t="s">
        <v>10451</v>
      </c>
      <c r="B484" t="s">
        <v>5121</v>
      </c>
      <c r="C484" t="s">
        <v>5120</v>
      </c>
      <c r="D484" s="13">
        <v>1061.8620000000001</v>
      </c>
      <c r="E484" s="31">
        <v>45239</v>
      </c>
      <c r="F484" s="31">
        <v>45291</v>
      </c>
      <c r="G484" t="s">
        <v>10449</v>
      </c>
    </row>
    <row r="485" spans="1:7" x14ac:dyDescent="0.25">
      <c r="A485" s="154" t="s">
        <v>10357</v>
      </c>
      <c r="B485" t="s">
        <v>951</v>
      </c>
      <c r="C485" t="s">
        <v>950</v>
      </c>
      <c r="D485" s="13">
        <v>400</v>
      </c>
      <c r="E485" s="31">
        <v>45244</v>
      </c>
      <c r="F485" s="31">
        <v>45291</v>
      </c>
      <c r="G485" t="s">
        <v>10355</v>
      </c>
    </row>
    <row r="486" spans="1:7" x14ac:dyDescent="0.25">
      <c r="A486" s="154" t="s">
        <v>10652</v>
      </c>
      <c r="B486" t="s">
        <v>5143</v>
      </c>
      <c r="C486" t="s">
        <v>5142</v>
      </c>
      <c r="D486" s="13">
        <v>2405.357</v>
      </c>
      <c r="E486" s="31">
        <v>45254</v>
      </c>
      <c r="F486" s="31">
        <v>45291</v>
      </c>
      <c r="G486" t="s">
        <v>10650</v>
      </c>
    </row>
    <row r="487" spans="1:7" x14ac:dyDescent="0.25">
      <c r="A487" s="154" t="s">
        <v>10385</v>
      </c>
      <c r="B487" t="s">
        <v>482</v>
      </c>
      <c r="C487" t="s">
        <v>107</v>
      </c>
      <c r="D487" s="13">
        <v>1722.6489999999999</v>
      </c>
      <c r="E487" s="31">
        <v>45260</v>
      </c>
      <c r="F487" s="31">
        <v>45291</v>
      </c>
      <c r="G487" t="s">
        <v>10383</v>
      </c>
    </row>
    <row r="488" spans="1:7" x14ac:dyDescent="0.25">
      <c r="A488" s="154" t="s">
        <v>10404</v>
      </c>
      <c r="B488" t="s">
        <v>6174</v>
      </c>
      <c r="C488" t="s">
        <v>6173</v>
      </c>
      <c r="D488" s="13">
        <v>553.02300000000002</v>
      </c>
      <c r="E488" s="31">
        <v>45247</v>
      </c>
      <c r="F488" s="31">
        <v>45291</v>
      </c>
      <c r="G488" t="s">
        <v>10402</v>
      </c>
    </row>
    <row r="489" spans="1:7" x14ac:dyDescent="0.25">
      <c r="A489" s="154" t="s">
        <v>10128</v>
      </c>
      <c r="B489" t="s">
        <v>322</v>
      </c>
      <c r="C489" t="s">
        <v>321</v>
      </c>
      <c r="D489" s="13">
        <v>3577.4949999999999</v>
      </c>
      <c r="E489" s="31">
        <v>45226</v>
      </c>
      <c r="F489" s="31">
        <v>45291</v>
      </c>
      <c r="G489" t="s">
        <v>10126</v>
      </c>
    </row>
    <row r="490" spans="1:7" x14ac:dyDescent="0.25">
      <c r="A490" s="154" t="s">
        <v>9958</v>
      </c>
      <c r="B490" t="s">
        <v>357</v>
      </c>
      <c r="C490" t="s">
        <v>356</v>
      </c>
      <c r="D490" s="13">
        <v>939.16600000000005</v>
      </c>
      <c r="E490" s="31">
        <v>45208</v>
      </c>
      <c r="F490" s="31">
        <v>45291</v>
      </c>
      <c r="G490" t="s">
        <v>9957</v>
      </c>
    </row>
    <row r="491" spans="1:7" x14ac:dyDescent="0.25">
      <c r="A491" s="154" t="s">
        <v>9762</v>
      </c>
      <c r="B491" t="s">
        <v>743</v>
      </c>
      <c r="C491" t="s">
        <v>742</v>
      </c>
      <c r="D491" s="13">
        <v>2535.6860000000001</v>
      </c>
      <c r="E491" s="31">
        <v>45216</v>
      </c>
      <c r="F491" s="31">
        <v>45291</v>
      </c>
      <c r="G491" t="s">
        <v>9760</v>
      </c>
    </row>
    <row r="492" spans="1:7" x14ac:dyDescent="0.25">
      <c r="A492" s="154" t="s">
        <v>9821</v>
      </c>
      <c r="B492" t="s">
        <v>4301</v>
      </c>
      <c r="C492" t="s">
        <v>4300</v>
      </c>
      <c r="D492" s="13">
        <v>9053.9689999999991</v>
      </c>
      <c r="E492" s="31">
        <v>45247</v>
      </c>
      <c r="F492" s="31">
        <v>45291</v>
      </c>
      <c r="G492" t="s">
        <v>9819</v>
      </c>
    </row>
    <row r="493" spans="1:7" x14ac:dyDescent="0.25">
      <c r="A493" s="154" t="s">
        <v>10101</v>
      </c>
      <c r="B493" t="s">
        <v>364</v>
      </c>
      <c r="C493" t="s">
        <v>363</v>
      </c>
      <c r="D493" s="13">
        <v>362.19499999999999</v>
      </c>
      <c r="E493" s="31">
        <v>45260</v>
      </c>
      <c r="F493" s="31">
        <v>45291</v>
      </c>
      <c r="G493" t="s">
        <v>10099</v>
      </c>
    </row>
    <row r="494" spans="1:7" x14ac:dyDescent="0.25">
      <c r="A494" s="154" t="s">
        <v>4763</v>
      </c>
      <c r="B494" t="s">
        <v>748</v>
      </c>
      <c r="C494" t="s">
        <v>749</v>
      </c>
      <c r="D494" s="13">
        <v>1150</v>
      </c>
      <c r="E494" s="31">
        <v>45192</v>
      </c>
      <c r="F494" s="31">
        <v>45291</v>
      </c>
      <c r="G494" t="s">
        <v>4762</v>
      </c>
    </row>
    <row r="495" spans="1:7" x14ac:dyDescent="0.25">
      <c r="A495" s="154" t="s">
        <v>4871</v>
      </c>
      <c r="B495" t="s">
        <v>342</v>
      </c>
      <c r="C495" t="s">
        <v>167</v>
      </c>
      <c r="D495" s="13">
        <v>3196.18</v>
      </c>
      <c r="E495" s="31">
        <v>45205</v>
      </c>
      <c r="F495" s="31">
        <v>45291</v>
      </c>
      <c r="G495" t="s">
        <v>4870</v>
      </c>
    </row>
    <row r="496" spans="1:7" x14ac:dyDescent="0.25">
      <c r="A496" s="154" t="s">
        <v>9960</v>
      </c>
      <c r="B496" t="s">
        <v>707</v>
      </c>
      <c r="C496" t="s">
        <v>706</v>
      </c>
      <c r="D496" s="13">
        <v>3000</v>
      </c>
      <c r="E496" s="31">
        <v>45248</v>
      </c>
      <c r="F496" s="31">
        <v>45291</v>
      </c>
      <c r="G496" t="s">
        <v>9959</v>
      </c>
    </row>
    <row r="497" spans="1:7" x14ac:dyDescent="0.25">
      <c r="A497" s="154" t="s">
        <v>9788</v>
      </c>
      <c r="B497" t="s">
        <v>899</v>
      </c>
      <c r="C497" t="s">
        <v>898</v>
      </c>
      <c r="D497" s="13">
        <v>6550</v>
      </c>
      <c r="E497" s="31">
        <v>45223</v>
      </c>
      <c r="F497" s="31">
        <v>45291</v>
      </c>
      <c r="G497" t="s">
        <v>9787</v>
      </c>
    </row>
    <row r="498" spans="1:7" x14ac:dyDescent="0.25">
      <c r="A498" s="154" t="s">
        <v>12115</v>
      </c>
      <c r="B498" t="s">
        <v>558</v>
      </c>
      <c r="C498" t="s">
        <v>557</v>
      </c>
      <c r="D498" s="13">
        <v>600</v>
      </c>
      <c r="E498" s="31">
        <v>45268</v>
      </c>
      <c r="F498" s="31">
        <v>45291</v>
      </c>
      <c r="G498" t="s">
        <v>12114</v>
      </c>
    </row>
    <row r="499" spans="1:7" x14ac:dyDescent="0.25">
      <c r="A499" s="154" t="s">
        <v>9721</v>
      </c>
      <c r="B499" t="s">
        <v>1005</v>
      </c>
      <c r="C499" t="s">
        <v>1004</v>
      </c>
      <c r="D499" s="13">
        <v>2513.36</v>
      </c>
      <c r="E499" s="31">
        <v>45223</v>
      </c>
      <c r="F499" s="31">
        <v>45291</v>
      </c>
      <c r="G499" t="s">
        <v>9719</v>
      </c>
    </row>
    <row r="500" spans="1:7" x14ac:dyDescent="0.25">
      <c r="A500" s="154" t="s">
        <v>9678</v>
      </c>
      <c r="B500" t="s">
        <v>390</v>
      </c>
      <c r="C500" t="s">
        <v>389</v>
      </c>
      <c r="D500" s="13">
        <v>3921.2</v>
      </c>
      <c r="E500" s="31">
        <v>45211</v>
      </c>
      <c r="F500" s="31">
        <v>45291</v>
      </c>
      <c r="G500" t="s">
        <v>9676</v>
      </c>
    </row>
    <row r="501" spans="1:7" x14ac:dyDescent="0.25">
      <c r="A501" s="154" t="s">
        <v>9813</v>
      </c>
      <c r="B501" t="s">
        <v>4890</v>
      </c>
      <c r="C501" t="s">
        <v>4889</v>
      </c>
      <c r="D501" s="13">
        <v>8162.4979999999996</v>
      </c>
      <c r="E501" s="31">
        <v>45217</v>
      </c>
      <c r="F501" s="31">
        <v>45291</v>
      </c>
      <c r="G501" t="s">
        <v>9811</v>
      </c>
    </row>
    <row r="502" spans="1:7" x14ac:dyDescent="0.25">
      <c r="A502" s="154" t="s">
        <v>4915</v>
      </c>
      <c r="B502" t="s">
        <v>130</v>
      </c>
      <c r="C502" t="s">
        <v>131</v>
      </c>
      <c r="D502" s="13">
        <v>3794.3380000000002</v>
      </c>
      <c r="E502" s="31">
        <v>45169</v>
      </c>
      <c r="F502" s="31">
        <v>45291</v>
      </c>
      <c r="G502" t="s">
        <v>4914</v>
      </c>
    </row>
    <row r="503" spans="1:7" x14ac:dyDescent="0.25">
      <c r="A503" s="154" t="s">
        <v>4903</v>
      </c>
      <c r="B503" t="s">
        <v>164</v>
      </c>
      <c r="C503" t="s">
        <v>165</v>
      </c>
      <c r="D503" s="13">
        <v>2227.6030000000001</v>
      </c>
      <c r="E503" s="31">
        <v>45162</v>
      </c>
      <c r="F503" s="31">
        <v>45291</v>
      </c>
      <c r="G503" t="s">
        <v>4902</v>
      </c>
    </row>
    <row r="504" spans="1:7" x14ac:dyDescent="0.25">
      <c r="A504" s="154" t="s">
        <v>4739</v>
      </c>
      <c r="B504" t="s">
        <v>460</v>
      </c>
      <c r="C504" t="s">
        <v>459</v>
      </c>
      <c r="D504" s="13">
        <v>7215.5439999999999</v>
      </c>
      <c r="E504" s="31">
        <v>45190</v>
      </c>
      <c r="F504" s="31">
        <v>45291</v>
      </c>
      <c r="G504" t="s">
        <v>4738</v>
      </c>
    </row>
    <row r="505" spans="1:7" x14ac:dyDescent="0.25">
      <c r="A505" s="154" t="s">
        <v>4663</v>
      </c>
      <c r="B505" t="s">
        <v>541</v>
      </c>
      <c r="C505" t="s">
        <v>540</v>
      </c>
      <c r="D505" s="13">
        <v>4150</v>
      </c>
      <c r="E505" s="31">
        <v>45160</v>
      </c>
      <c r="F505" s="31">
        <v>45291</v>
      </c>
      <c r="G505" t="s">
        <v>4662</v>
      </c>
    </row>
    <row r="506" spans="1:7" x14ac:dyDescent="0.25">
      <c r="A506" s="154" t="s">
        <v>4604</v>
      </c>
      <c r="B506" t="s">
        <v>380</v>
      </c>
      <c r="C506" t="s">
        <v>379</v>
      </c>
      <c r="D506" s="13">
        <v>2568.538</v>
      </c>
      <c r="E506" s="31">
        <v>45190</v>
      </c>
      <c r="F506" s="31">
        <v>45291</v>
      </c>
      <c r="G506" t="s">
        <v>4603</v>
      </c>
    </row>
    <row r="507" spans="1:7" x14ac:dyDescent="0.25">
      <c r="A507" s="154" t="s">
        <v>4246</v>
      </c>
      <c r="B507" t="s">
        <v>125</v>
      </c>
      <c r="C507" t="s">
        <v>126</v>
      </c>
      <c r="D507" s="13">
        <v>5960</v>
      </c>
      <c r="E507" s="31">
        <v>45180</v>
      </c>
      <c r="F507" s="31">
        <v>45291</v>
      </c>
      <c r="G507" t="s">
        <v>4245</v>
      </c>
    </row>
    <row r="508" spans="1:7" x14ac:dyDescent="0.25">
      <c r="A508" s="154" t="s">
        <v>9602</v>
      </c>
      <c r="B508" t="s">
        <v>1045</v>
      </c>
      <c r="C508" t="s">
        <v>1046</v>
      </c>
      <c r="D508" s="13">
        <v>2000</v>
      </c>
      <c r="E508" s="31">
        <v>45212</v>
      </c>
      <c r="F508" s="31">
        <v>45291</v>
      </c>
      <c r="G508" t="s">
        <v>9601</v>
      </c>
    </row>
    <row r="509" spans="1:7" x14ac:dyDescent="0.25">
      <c r="A509" s="154" t="s">
        <v>4450</v>
      </c>
      <c r="B509" t="s">
        <v>180</v>
      </c>
      <c r="C509" t="s">
        <v>181</v>
      </c>
      <c r="D509" s="13">
        <v>5000</v>
      </c>
      <c r="E509" s="31">
        <v>45182</v>
      </c>
      <c r="F509" s="31">
        <v>45291</v>
      </c>
      <c r="G509" t="s">
        <v>4449</v>
      </c>
    </row>
    <row r="510" spans="1:7" x14ac:dyDescent="0.25">
      <c r="A510" s="154" t="s">
        <v>4679</v>
      </c>
      <c r="B510" t="s">
        <v>364</v>
      </c>
      <c r="C510" t="s">
        <v>363</v>
      </c>
      <c r="D510" s="13">
        <v>2314.759</v>
      </c>
      <c r="E510" s="31">
        <v>45199</v>
      </c>
      <c r="F510" s="31">
        <v>45291</v>
      </c>
      <c r="G510" t="s">
        <v>4678</v>
      </c>
    </row>
    <row r="511" spans="1:7" x14ac:dyDescent="0.25">
      <c r="A511" s="154" t="s">
        <v>9495</v>
      </c>
      <c r="B511" t="s">
        <v>804</v>
      </c>
      <c r="C511" t="s">
        <v>114</v>
      </c>
      <c r="D511" s="13">
        <v>1935.9559999999999</v>
      </c>
      <c r="E511" s="31">
        <v>45206</v>
      </c>
      <c r="F511" s="31">
        <v>45291</v>
      </c>
      <c r="G511" t="s">
        <v>9493</v>
      </c>
    </row>
    <row r="512" spans="1:7" x14ac:dyDescent="0.25">
      <c r="A512" s="154" t="s">
        <v>9638</v>
      </c>
      <c r="B512" t="s">
        <v>827</v>
      </c>
      <c r="C512" t="s">
        <v>826</v>
      </c>
      <c r="D512" s="13">
        <v>500</v>
      </c>
      <c r="E512" s="31">
        <v>45230</v>
      </c>
      <c r="F512" s="31">
        <v>45291</v>
      </c>
      <c r="G512" t="s">
        <v>9637</v>
      </c>
    </row>
    <row r="513" spans="1:7" x14ac:dyDescent="0.25">
      <c r="A513" s="154" t="s">
        <v>4709</v>
      </c>
      <c r="B513" t="s">
        <v>136</v>
      </c>
      <c r="C513" t="s">
        <v>137</v>
      </c>
      <c r="D513" s="13">
        <v>900</v>
      </c>
      <c r="E513" s="31">
        <v>45174</v>
      </c>
      <c r="F513" s="31">
        <v>45291</v>
      </c>
      <c r="G513" t="s">
        <v>4708</v>
      </c>
    </row>
    <row r="514" spans="1:7" x14ac:dyDescent="0.25">
      <c r="A514" s="154" t="s">
        <v>4578</v>
      </c>
      <c r="B514" t="s">
        <v>577</v>
      </c>
      <c r="C514" t="s">
        <v>576</v>
      </c>
      <c r="D514" s="13">
        <v>2595.732</v>
      </c>
      <c r="E514" s="31">
        <v>45199</v>
      </c>
      <c r="F514" s="31">
        <v>45291</v>
      </c>
      <c r="G514" t="s">
        <v>4577</v>
      </c>
    </row>
    <row r="515" spans="1:7" x14ac:dyDescent="0.25">
      <c r="A515" s="154" t="s">
        <v>4861</v>
      </c>
      <c r="B515" t="s">
        <v>341</v>
      </c>
      <c r="C515" t="s">
        <v>340</v>
      </c>
      <c r="D515" s="13">
        <v>7500</v>
      </c>
      <c r="E515" s="31">
        <v>45199</v>
      </c>
      <c r="F515" s="31">
        <v>45291</v>
      </c>
      <c r="G515" t="s">
        <v>4860</v>
      </c>
    </row>
    <row r="516" spans="1:7" x14ac:dyDescent="0.25">
      <c r="A516" s="154" t="s">
        <v>4520</v>
      </c>
      <c r="B516" t="s">
        <v>125</v>
      </c>
      <c r="C516" t="s">
        <v>126</v>
      </c>
      <c r="D516" s="13">
        <v>5960</v>
      </c>
      <c r="E516" s="31">
        <v>45180</v>
      </c>
      <c r="F516" s="31">
        <v>45291</v>
      </c>
      <c r="G516" t="s">
        <v>4519</v>
      </c>
    </row>
    <row r="517" spans="1:7" x14ac:dyDescent="0.25">
      <c r="A517" s="154" t="s">
        <v>4837</v>
      </c>
      <c r="B517" t="s">
        <v>119</v>
      </c>
      <c r="C517" t="s">
        <v>120</v>
      </c>
      <c r="D517" s="13">
        <v>2511.5770000000002</v>
      </c>
      <c r="E517" s="31">
        <v>45182</v>
      </c>
      <c r="F517" s="31">
        <v>45291</v>
      </c>
      <c r="G517" t="s">
        <v>4836</v>
      </c>
    </row>
    <row r="518" spans="1:7" x14ac:dyDescent="0.25">
      <c r="A518" s="154" t="s">
        <v>3740</v>
      </c>
      <c r="B518" t="s">
        <v>681</v>
      </c>
      <c r="C518" t="s">
        <v>680</v>
      </c>
      <c r="D518" s="13">
        <v>978.16399999999999</v>
      </c>
      <c r="E518" s="31">
        <v>45192</v>
      </c>
      <c r="F518" s="31">
        <v>45291</v>
      </c>
      <c r="G518" t="s">
        <v>3739</v>
      </c>
    </row>
    <row r="519" spans="1:7" x14ac:dyDescent="0.25">
      <c r="A519" s="154" t="s">
        <v>3730</v>
      </c>
      <c r="B519" t="s">
        <v>432</v>
      </c>
      <c r="C519" t="s">
        <v>431</v>
      </c>
      <c r="D519" s="13">
        <v>4400</v>
      </c>
      <c r="E519" s="31">
        <v>45195</v>
      </c>
      <c r="F519" s="31">
        <v>45291</v>
      </c>
      <c r="G519" t="s">
        <v>3729</v>
      </c>
    </row>
    <row r="520" spans="1:7" x14ac:dyDescent="0.25">
      <c r="A520" s="154" t="s">
        <v>9420</v>
      </c>
      <c r="B520" t="s">
        <v>3733</v>
      </c>
      <c r="C520" t="s">
        <v>3732</v>
      </c>
      <c r="D520" s="13">
        <v>767.61099999999999</v>
      </c>
      <c r="E520" s="31">
        <v>45225</v>
      </c>
      <c r="F520" s="31">
        <v>45291</v>
      </c>
      <c r="G520" t="s">
        <v>9418</v>
      </c>
    </row>
    <row r="521" spans="1:7" x14ac:dyDescent="0.25">
      <c r="A521" s="154" t="s">
        <v>9454</v>
      </c>
      <c r="B521" t="s">
        <v>319</v>
      </c>
      <c r="C521" t="s">
        <v>314</v>
      </c>
      <c r="D521" s="13">
        <v>3000</v>
      </c>
      <c r="E521" s="31">
        <v>45222</v>
      </c>
      <c r="F521" s="31">
        <v>45291</v>
      </c>
      <c r="G521" t="s">
        <v>9348</v>
      </c>
    </row>
    <row r="522" spans="1:7" x14ac:dyDescent="0.25">
      <c r="A522" s="154" t="s">
        <v>3697</v>
      </c>
      <c r="B522" t="s">
        <v>132</v>
      </c>
      <c r="C522" t="s">
        <v>133</v>
      </c>
      <c r="D522" s="13">
        <v>3084.8220000000001</v>
      </c>
      <c r="E522" s="31">
        <v>45198</v>
      </c>
      <c r="F522" s="31">
        <v>45291</v>
      </c>
      <c r="G522" t="s">
        <v>3696</v>
      </c>
    </row>
    <row r="523" spans="1:7" x14ac:dyDescent="0.25">
      <c r="A523" s="154" t="s">
        <v>3690</v>
      </c>
      <c r="B523" t="s">
        <v>485</v>
      </c>
      <c r="C523" t="s">
        <v>893</v>
      </c>
      <c r="D523" s="13">
        <v>1833.8710000000001</v>
      </c>
      <c r="E523" s="31">
        <v>45198</v>
      </c>
      <c r="F523" s="31">
        <v>45291</v>
      </c>
      <c r="G523" t="s">
        <v>3689</v>
      </c>
    </row>
    <row r="524" spans="1:7" x14ac:dyDescent="0.25">
      <c r="A524" s="154" t="s">
        <v>4068</v>
      </c>
      <c r="B524" t="s">
        <v>4067</v>
      </c>
      <c r="C524" t="s">
        <v>4066</v>
      </c>
      <c r="D524" s="13">
        <v>664.72</v>
      </c>
      <c r="E524" s="31">
        <v>44855</v>
      </c>
      <c r="F524" s="31">
        <v>45291</v>
      </c>
      <c r="G524" t="s">
        <v>4065</v>
      </c>
    </row>
    <row r="525" spans="1:7" x14ac:dyDescent="0.25">
      <c r="A525" s="154" t="s">
        <v>3687</v>
      </c>
      <c r="B525" t="s">
        <v>623</v>
      </c>
      <c r="C525" t="s">
        <v>622</v>
      </c>
      <c r="D525" s="13">
        <v>12000</v>
      </c>
      <c r="E525" s="31">
        <v>45191</v>
      </c>
      <c r="F525" s="31">
        <v>45291</v>
      </c>
      <c r="G525" t="s">
        <v>3686</v>
      </c>
    </row>
    <row r="526" spans="1:7" x14ac:dyDescent="0.25">
      <c r="A526" s="154" t="s">
        <v>9270</v>
      </c>
      <c r="B526" t="s">
        <v>9269</v>
      </c>
      <c r="C526" t="s">
        <v>9268</v>
      </c>
      <c r="D526" s="13">
        <v>1092.5999999999999</v>
      </c>
      <c r="E526" s="31">
        <v>45232</v>
      </c>
      <c r="F526" s="31">
        <v>45291</v>
      </c>
      <c r="G526" t="s">
        <v>9266</v>
      </c>
    </row>
    <row r="527" spans="1:7" x14ac:dyDescent="0.25">
      <c r="A527" s="154" t="s">
        <v>9306</v>
      </c>
      <c r="B527" t="s">
        <v>432</v>
      </c>
      <c r="C527" t="s">
        <v>431</v>
      </c>
      <c r="D527" s="13">
        <v>4700</v>
      </c>
      <c r="E527" s="31">
        <v>45217</v>
      </c>
      <c r="F527" s="31">
        <v>45291</v>
      </c>
      <c r="G527" t="s">
        <v>9305</v>
      </c>
    </row>
    <row r="528" spans="1:7" x14ac:dyDescent="0.25">
      <c r="A528" s="154" t="s">
        <v>9312</v>
      </c>
      <c r="B528" t="s">
        <v>9311</v>
      </c>
      <c r="C528" t="s">
        <v>9310</v>
      </c>
      <c r="D528" s="13">
        <v>7539.652</v>
      </c>
      <c r="E528" s="31">
        <v>45217</v>
      </c>
      <c r="F528" s="31">
        <v>45291</v>
      </c>
      <c r="G528" t="s">
        <v>9308</v>
      </c>
    </row>
    <row r="529" spans="1:7" x14ac:dyDescent="0.25">
      <c r="A529" s="154" t="s">
        <v>3787</v>
      </c>
      <c r="B529" t="s">
        <v>992</v>
      </c>
      <c r="C529" t="s">
        <v>991</v>
      </c>
      <c r="D529" s="13">
        <v>3203.3130000000001</v>
      </c>
      <c r="E529" s="31">
        <v>45197</v>
      </c>
      <c r="F529" s="31">
        <v>45291</v>
      </c>
      <c r="G529" t="s">
        <v>3765</v>
      </c>
    </row>
    <row r="530" spans="1:7" x14ac:dyDescent="0.25">
      <c r="A530" s="154" t="s">
        <v>4151</v>
      </c>
      <c r="B530" t="s">
        <v>302</v>
      </c>
      <c r="C530" t="s">
        <v>301</v>
      </c>
      <c r="D530" s="13">
        <v>1418.7739999999999</v>
      </c>
      <c r="E530" s="31">
        <v>45166</v>
      </c>
      <c r="F530" s="31">
        <v>45291</v>
      </c>
      <c r="G530" t="s">
        <v>3717</v>
      </c>
    </row>
    <row r="531" spans="1:7" x14ac:dyDescent="0.25">
      <c r="A531" s="154" t="s">
        <v>9354</v>
      </c>
      <c r="B531" t="s">
        <v>1135</v>
      </c>
      <c r="C531" t="s">
        <v>1136</v>
      </c>
      <c r="D531" s="13">
        <v>2244.94</v>
      </c>
      <c r="E531" s="31">
        <v>45210</v>
      </c>
      <c r="F531" s="31">
        <v>45291</v>
      </c>
      <c r="G531" t="s">
        <v>9352</v>
      </c>
    </row>
    <row r="532" spans="1:7" x14ac:dyDescent="0.25">
      <c r="A532" s="154" t="s">
        <v>4021</v>
      </c>
      <c r="B532" t="s">
        <v>494</v>
      </c>
      <c r="C532" t="s">
        <v>493</v>
      </c>
      <c r="D532" s="13">
        <v>5317.9430000000002</v>
      </c>
      <c r="E532" s="31">
        <v>45077</v>
      </c>
      <c r="F532" s="31">
        <v>45291</v>
      </c>
      <c r="G532" t="s">
        <v>4020</v>
      </c>
    </row>
    <row r="533" spans="1:7" x14ac:dyDescent="0.25">
      <c r="A533" s="154" t="s">
        <v>9391</v>
      </c>
      <c r="B533" t="s">
        <v>1135</v>
      </c>
      <c r="C533" t="s">
        <v>1136</v>
      </c>
      <c r="D533" s="13">
        <v>1395</v>
      </c>
      <c r="E533" s="31">
        <v>45212</v>
      </c>
      <c r="F533" s="31">
        <v>45291</v>
      </c>
      <c r="G533" t="s">
        <v>9390</v>
      </c>
    </row>
    <row r="534" spans="1:7" x14ac:dyDescent="0.25">
      <c r="A534" s="154" t="s">
        <v>12113</v>
      </c>
      <c r="B534" t="s">
        <v>12112</v>
      </c>
      <c r="C534" t="s">
        <v>12111</v>
      </c>
      <c r="D534" s="13">
        <v>5969.9</v>
      </c>
      <c r="E534" s="31">
        <v>45269</v>
      </c>
      <c r="F534" s="31">
        <v>45291</v>
      </c>
      <c r="G534" t="s">
        <v>3914</v>
      </c>
    </row>
    <row r="535" spans="1:7" x14ac:dyDescent="0.25">
      <c r="A535" s="154" t="s">
        <v>9192</v>
      </c>
      <c r="B535" t="s">
        <v>4115</v>
      </c>
      <c r="C535" t="s">
        <v>4114</v>
      </c>
      <c r="D535" s="13">
        <v>579.87599999999998</v>
      </c>
      <c r="E535" s="31">
        <v>45253</v>
      </c>
      <c r="F535" s="31">
        <v>45291</v>
      </c>
      <c r="G535" t="s">
        <v>9190</v>
      </c>
    </row>
    <row r="536" spans="1:7" x14ac:dyDescent="0.25">
      <c r="A536" s="154" t="s">
        <v>9074</v>
      </c>
      <c r="B536" t="s">
        <v>547</v>
      </c>
      <c r="C536" t="s">
        <v>375</v>
      </c>
      <c r="D536" s="13">
        <v>782.74099999999999</v>
      </c>
      <c r="E536" s="31">
        <v>45212</v>
      </c>
      <c r="F536" s="31">
        <v>45291</v>
      </c>
      <c r="G536" t="s">
        <v>9072</v>
      </c>
    </row>
    <row r="537" spans="1:7" x14ac:dyDescent="0.25">
      <c r="A537" s="154" t="s">
        <v>9067</v>
      </c>
      <c r="B537" t="s">
        <v>3409</v>
      </c>
      <c r="C537" t="s">
        <v>3408</v>
      </c>
      <c r="D537" s="13">
        <v>439.63400000000001</v>
      </c>
      <c r="E537" s="31">
        <v>45245</v>
      </c>
      <c r="F537" s="31">
        <v>45291</v>
      </c>
      <c r="G537" t="s">
        <v>9065</v>
      </c>
    </row>
    <row r="538" spans="1:7" x14ac:dyDescent="0.25">
      <c r="A538" s="154" t="s">
        <v>3465</v>
      </c>
      <c r="B538" t="s">
        <v>3405</v>
      </c>
      <c r="C538" t="s">
        <v>3404</v>
      </c>
      <c r="D538" s="13">
        <v>7699.933</v>
      </c>
      <c r="E538" s="31">
        <v>45204</v>
      </c>
      <c r="F538" s="31">
        <v>45291</v>
      </c>
      <c r="G538" t="s">
        <v>3403</v>
      </c>
    </row>
    <row r="539" spans="1:7" x14ac:dyDescent="0.25">
      <c r="A539" s="154" t="s">
        <v>8971</v>
      </c>
      <c r="B539" t="s">
        <v>730</v>
      </c>
      <c r="C539" t="s">
        <v>401</v>
      </c>
      <c r="D539" s="13">
        <v>2037.7170000000001</v>
      </c>
      <c r="E539" s="31">
        <v>45219</v>
      </c>
      <c r="F539" s="31">
        <v>45291</v>
      </c>
      <c r="G539" t="s">
        <v>8969</v>
      </c>
    </row>
    <row r="540" spans="1:7" x14ac:dyDescent="0.25">
      <c r="A540" s="154" t="s">
        <v>3648</v>
      </c>
      <c r="B540" t="s">
        <v>982</v>
      </c>
      <c r="C540" t="s">
        <v>981</v>
      </c>
      <c r="D540" s="13">
        <v>5323.3209999999999</v>
      </c>
      <c r="E540" s="31">
        <v>45197</v>
      </c>
      <c r="F540" s="31">
        <v>45291</v>
      </c>
      <c r="G540" t="s">
        <v>3647</v>
      </c>
    </row>
    <row r="541" spans="1:7" x14ac:dyDescent="0.25">
      <c r="A541" s="154" t="s">
        <v>8784</v>
      </c>
      <c r="B541" t="s">
        <v>3495</v>
      </c>
      <c r="C541" t="s">
        <v>3494</v>
      </c>
      <c r="D541" s="13">
        <v>582.64200000000005</v>
      </c>
      <c r="E541" s="31">
        <v>45239</v>
      </c>
      <c r="F541" s="31">
        <v>45291</v>
      </c>
      <c r="G541" t="s">
        <v>8782</v>
      </c>
    </row>
    <row r="542" spans="1:7" x14ac:dyDescent="0.25">
      <c r="A542" s="154" t="s">
        <v>3460</v>
      </c>
      <c r="B542" t="s">
        <v>754</v>
      </c>
      <c r="C542" t="s">
        <v>192</v>
      </c>
      <c r="D542" s="13">
        <v>4637.7460000000001</v>
      </c>
      <c r="E542" s="31">
        <v>45191</v>
      </c>
      <c r="F542" s="31">
        <v>45291</v>
      </c>
      <c r="G542" t="s">
        <v>3459</v>
      </c>
    </row>
    <row r="543" spans="1:7" x14ac:dyDescent="0.25">
      <c r="A543" s="154" t="s">
        <v>8655</v>
      </c>
      <c r="B543" t="s">
        <v>966</v>
      </c>
      <c r="C543" t="s">
        <v>965</v>
      </c>
      <c r="D543" s="13">
        <v>18133.362000000001</v>
      </c>
      <c r="E543" s="31">
        <v>45253</v>
      </c>
      <c r="F543" s="31">
        <v>45291</v>
      </c>
      <c r="G543" t="s">
        <v>8653</v>
      </c>
    </row>
    <row r="544" spans="1:7" x14ac:dyDescent="0.25">
      <c r="A544" s="154" t="s">
        <v>3179</v>
      </c>
      <c r="B544" t="s">
        <v>96</v>
      </c>
      <c r="C544" t="s">
        <v>97</v>
      </c>
      <c r="D544" s="13">
        <v>2388.1210000000001</v>
      </c>
      <c r="E544" s="31">
        <v>45191</v>
      </c>
      <c r="F544" s="31">
        <v>45291</v>
      </c>
      <c r="G544" t="s">
        <v>3178</v>
      </c>
    </row>
    <row r="545" spans="1:7" x14ac:dyDescent="0.25">
      <c r="A545" s="154" t="s">
        <v>3181</v>
      </c>
      <c r="B545" t="s">
        <v>514</v>
      </c>
      <c r="C545" t="s">
        <v>513</v>
      </c>
      <c r="D545" s="13">
        <v>2423.3220000000001</v>
      </c>
      <c r="E545" s="31">
        <v>45204</v>
      </c>
      <c r="F545" s="31">
        <v>45291</v>
      </c>
      <c r="G545" t="s">
        <v>3180</v>
      </c>
    </row>
    <row r="546" spans="1:7" x14ac:dyDescent="0.25">
      <c r="A546" s="154" t="s">
        <v>8685</v>
      </c>
      <c r="B546" t="s">
        <v>344</v>
      </c>
      <c r="C546" t="s">
        <v>343</v>
      </c>
      <c r="D546" s="13">
        <v>3024.6170000000002</v>
      </c>
      <c r="E546" s="31">
        <v>45220</v>
      </c>
      <c r="F546" s="31">
        <v>45291</v>
      </c>
      <c r="G546" t="s">
        <v>8683</v>
      </c>
    </row>
    <row r="547" spans="1:7" x14ac:dyDescent="0.25">
      <c r="A547" s="154" t="s">
        <v>8746</v>
      </c>
      <c r="B547" t="s">
        <v>100</v>
      </c>
      <c r="C547" t="s">
        <v>101</v>
      </c>
      <c r="D547" s="13">
        <v>4300.424</v>
      </c>
      <c r="E547" s="31">
        <v>45225</v>
      </c>
      <c r="F547" s="31">
        <v>45291</v>
      </c>
      <c r="G547" t="s">
        <v>8744</v>
      </c>
    </row>
    <row r="548" spans="1:7" x14ac:dyDescent="0.25">
      <c r="A548" s="154" t="s">
        <v>3199</v>
      </c>
      <c r="B548" t="s">
        <v>645</v>
      </c>
      <c r="C548" t="s">
        <v>644</v>
      </c>
      <c r="D548" s="13">
        <v>3500</v>
      </c>
      <c r="E548" s="31">
        <v>45199</v>
      </c>
      <c r="F548" s="31">
        <v>45291</v>
      </c>
      <c r="G548" t="s">
        <v>3198</v>
      </c>
    </row>
    <row r="549" spans="1:7" x14ac:dyDescent="0.25">
      <c r="A549" s="154" t="s">
        <v>8436</v>
      </c>
      <c r="B549" t="s">
        <v>750</v>
      </c>
      <c r="C549" t="s">
        <v>751</v>
      </c>
      <c r="D549" s="13">
        <v>5215.0730000000003</v>
      </c>
      <c r="E549" s="31">
        <v>45257</v>
      </c>
      <c r="F549" s="31">
        <v>45291</v>
      </c>
      <c r="G549" t="s">
        <v>8434</v>
      </c>
    </row>
    <row r="550" spans="1:7" x14ac:dyDescent="0.25">
      <c r="A550" s="154" t="s">
        <v>3083</v>
      </c>
      <c r="B550" t="s">
        <v>252</v>
      </c>
      <c r="C550" t="s">
        <v>251</v>
      </c>
      <c r="D550" s="13">
        <v>4500</v>
      </c>
      <c r="E550" s="31">
        <v>45203</v>
      </c>
      <c r="F550" s="31">
        <v>45291</v>
      </c>
      <c r="G550" t="s">
        <v>3082</v>
      </c>
    </row>
    <row r="551" spans="1:7" x14ac:dyDescent="0.25">
      <c r="A551" s="154" t="s">
        <v>8499</v>
      </c>
      <c r="B551" t="s">
        <v>396</v>
      </c>
      <c r="C551" t="s">
        <v>395</v>
      </c>
      <c r="D551" s="13">
        <v>2890</v>
      </c>
      <c r="E551" s="31">
        <v>45253</v>
      </c>
      <c r="F551" s="31">
        <v>45291</v>
      </c>
      <c r="G551" t="s">
        <v>8489</v>
      </c>
    </row>
    <row r="552" spans="1:7" x14ac:dyDescent="0.25">
      <c r="A552" s="154" t="s">
        <v>8384</v>
      </c>
      <c r="B552" t="s">
        <v>2835</v>
      </c>
      <c r="C552" t="s">
        <v>2834</v>
      </c>
      <c r="D552" s="13">
        <v>3000</v>
      </c>
      <c r="E552" s="31">
        <v>45210</v>
      </c>
      <c r="F552" s="31">
        <v>45291</v>
      </c>
      <c r="G552" t="s">
        <v>2848</v>
      </c>
    </row>
    <row r="553" spans="1:7" x14ac:dyDescent="0.25">
      <c r="A553" s="154" t="s">
        <v>8454</v>
      </c>
      <c r="B553" t="s">
        <v>8453</v>
      </c>
      <c r="C553" t="s">
        <v>8452</v>
      </c>
      <c r="D553" s="13">
        <v>2322.0889999999999</v>
      </c>
      <c r="E553" s="31">
        <v>45248</v>
      </c>
      <c r="F553" s="31">
        <v>45291</v>
      </c>
      <c r="G553" t="s">
        <v>8450</v>
      </c>
    </row>
    <row r="554" spans="1:7" x14ac:dyDescent="0.25">
      <c r="A554" s="154" t="s">
        <v>8363</v>
      </c>
      <c r="B554" t="s">
        <v>1095</v>
      </c>
      <c r="C554" t="s">
        <v>1096</v>
      </c>
      <c r="D554" s="13">
        <v>2089.0309999999999</v>
      </c>
      <c r="E554" s="31">
        <v>45234</v>
      </c>
      <c r="F554" s="31">
        <v>45291</v>
      </c>
      <c r="G554" t="s">
        <v>8361</v>
      </c>
    </row>
    <row r="555" spans="1:7" x14ac:dyDescent="0.25">
      <c r="A555" s="154" t="s">
        <v>8308</v>
      </c>
      <c r="B555" t="s">
        <v>3052</v>
      </c>
      <c r="C555" t="s">
        <v>3051</v>
      </c>
      <c r="D555" s="13">
        <v>2280.5479999999998</v>
      </c>
      <c r="E555" s="31">
        <v>45232</v>
      </c>
      <c r="F555" s="31">
        <v>45291</v>
      </c>
      <c r="G555" t="s">
        <v>8306</v>
      </c>
    </row>
    <row r="556" spans="1:7" x14ac:dyDescent="0.25">
      <c r="A556" s="154" t="s">
        <v>8387</v>
      </c>
      <c r="B556" t="s">
        <v>108</v>
      </c>
      <c r="C556" t="s">
        <v>109</v>
      </c>
      <c r="D556" s="13">
        <v>3692.85</v>
      </c>
      <c r="E556" s="31">
        <v>45224</v>
      </c>
      <c r="F556" s="31">
        <v>45291</v>
      </c>
      <c r="G556" t="s">
        <v>8386</v>
      </c>
    </row>
    <row r="557" spans="1:7" x14ac:dyDescent="0.25">
      <c r="A557" s="154" t="s">
        <v>2886</v>
      </c>
      <c r="B557" t="s">
        <v>121</v>
      </c>
      <c r="C557" t="s">
        <v>122</v>
      </c>
      <c r="D557" s="13">
        <v>1100</v>
      </c>
      <c r="E557" s="31">
        <v>45176</v>
      </c>
      <c r="F557" s="31">
        <v>45291</v>
      </c>
      <c r="G557" t="s">
        <v>2885</v>
      </c>
    </row>
    <row r="558" spans="1:7" x14ac:dyDescent="0.25">
      <c r="A558" s="154" t="s">
        <v>2991</v>
      </c>
      <c r="B558" t="s">
        <v>204</v>
      </c>
      <c r="C558" t="s">
        <v>205</v>
      </c>
      <c r="D558" s="13">
        <v>12935.922</v>
      </c>
      <c r="E558" s="31">
        <v>45125</v>
      </c>
      <c r="F558" s="31">
        <v>45291</v>
      </c>
      <c r="G558" t="s">
        <v>2990</v>
      </c>
    </row>
    <row r="559" spans="1:7" x14ac:dyDescent="0.25">
      <c r="A559" s="154" t="s">
        <v>10247</v>
      </c>
      <c r="B559" t="s">
        <v>10246</v>
      </c>
      <c r="C559" t="s">
        <v>5208</v>
      </c>
      <c r="D559" s="13">
        <v>708.18100000000004</v>
      </c>
      <c r="E559" s="31">
        <v>45257</v>
      </c>
      <c r="F559" s="31">
        <v>45292</v>
      </c>
      <c r="G559" t="s">
        <v>10244</v>
      </c>
    </row>
    <row r="560" spans="1:7" x14ac:dyDescent="0.25">
      <c r="A560" s="154" t="s">
        <v>3809</v>
      </c>
      <c r="B560" t="s">
        <v>819</v>
      </c>
      <c r="C560" t="s">
        <v>818</v>
      </c>
      <c r="D560" s="13">
        <v>1264.2840000000001</v>
      </c>
      <c r="E560" s="31">
        <v>45197</v>
      </c>
      <c r="F560" s="31">
        <v>45292</v>
      </c>
      <c r="G560" t="s">
        <v>3808</v>
      </c>
    </row>
    <row r="561" spans="1:7" x14ac:dyDescent="0.25">
      <c r="A561" s="154" t="s">
        <v>8759</v>
      </c>
      <c r="B561" t="s">
        <v>412</v>
      </c>
      <c r="C561" t="s">
        <v>444</v>
      </c>
      <c r="D561" s="13">
        <v>2774.8270000000002</v>
      </c>
      <c r="E561" s="31">
        <v>45234</v>
      </c>
      <c r="F561" s="31">
        <v>45292</v>
      </c>
      <c r="G561" t="s">
        <v>8757</v>
      </c>
    </row>
    <row r="562" spans="1:7" x14ac:dyDescent="0.25">
      <c r="A562" s="154" t="s">
        <v>8689</v>
      </c>
      <c r="B562" t="s">
        <v>352</v>
      </c>
      <c r="C562" t="s">
        <v>351</v>
      </c>
      <c r="D562" s="13">
        <v>7568.0410000000002</v>
      </c>
      <c r="E562" s="31">
        <v>45217</v>
      </c>
      <c r="F562" s="31">
        <v>45292</v>
      </c>
      <c r="G562" t="s">
        <v>8687</v>
      </c>
    </row>
    <row r="563" spans="1:7" x14ac:dyDescent="0.25">
      <c r="A563" s="154" t="s">
        <v>11324</v>
      </c>
      <c r="B563" t="s">
        <v>5478</v>
      </c>
      <c r="C563" t="s">
        <v>5477</v>
      </c>
      <c r="D563" s="13">
        <v>2277.8339999999998</v>
      </c>
      <c r="E563" s="31">
        <v>45217</v>
      </c>
      <c r="F563" s="31">
        <v>45293</v>
      </c>
      <c r="G563" t="s">
        <v>11322</v>
      </c>
    </row>
    <row r="564" spans="1:7" x14ac:dyDescent="0.25">
      <c r="A564" s="154" t="s">
        <v>6148</v>
      </c>
      <c r="B564" t="s">
        <v>112</v>
      </c>
      <c r="C564" t="s">
        <v>113</v>
      </c>
      <c r="D564" s="13">
        <v>896.524</v>
      </c>
      <c r="E564" s="31">
        <v>45168</v>
      </c>
      <c r="F564" s="31">
        <v>45293</v>
      </c>
      <c r="G564" t="s">
        <v>6147</v>
      </c>
    </row>
    <row r="565" spans="1:7" x14ac:dyDescent="0.25">
      <c r="A565" s="154" t="s">
        <v>12110</v>
      </c>
      <c r="B565" t="s">
        <v>1131</v>
      </c>
      <c r="C565" t="s">
        <v>1132</v>
      </c>
      <c r="D565" s="13">
        <v>900</v>
      </c>
      <c r="E565" s="31">
        <v>45267</v>
      </c>
      <c r="F565" s="31">
        <v>45293</v>
      </c>
      <c r="G565" t="s">
        <v>12109</v>
      </c>
    </row>
    <row r="566" spans="1:7" x14ac:dyDescent="0.25">
      <c r="A566" s="154" t="s">
        <v>10122</v>
      </c>
      <c r="B566" t="s">
        <v>748</v>
      </c>
      <c r="C566" t="s">
        <v>749</v>
      </c>
      <c r="D566" s="13">
        <v>2200</v>
      </c>
      <c r="E566" s="31">
        <v>45225</v>
      </c>
      <c r="F566" s="31">
        <v>45293</v>
      </c>
      <c r="G566" t="s">
        <v>10121</v>
      </c>
    </row>
    <row r="567" spans="1:7" x14ac:dyDescent="0.25">
      <c r="A567" s="154" t="s">
        <v>4622</v>
      </c>
      <c r="B567" t="s">
        <v>541</v>
      </c>
      <c r="C567" t="s">
        <v>540</v>
      </c>
      <c r="D567" s="13">
        <v>4150</v>
      </c>
      <c r="E567" s="31">
        <v>45160</v>
      </c>
      <c r="F567" s="31">
        <v>45293</v>
      </c>
      <c r="G567" t="s">
        <v>4621</v>
      </c>
    </row>
    <row r="568" spans="1:7" x14ac:dyDescent="0.25">
      <c r="A568" s="154" t="s">
        <v>8908</v>
      </c>
      <c r="B568" t="s">
        <v>700</v>
      </c>
      <c r="C568" t="s">
        <v>699</v>
      </c>
      <c r="D568" s="13">
        <v>3046.7759999999998</v>
      </c>
      <c r="E568" s="31">
        <v>45218</v>
      </c>
      <c r="F568" s="31">
        <v>45293</v>
      </c>
      <c r="G568" t="s">
        <v>3290</v>
      </c>
    </row>
    <row r="569" spans="1:7" x14ac:dyDescent="0.25">
      <c r="A569" s="154" t="s">
        <v>10866</v>
      </c>
      <c r="B569" t="s">
        <v>570</v>
      </c>
      <c r="C569" t="s">
        <v>569</v>
      </c>
      <c r="D569" s="13">
        <v>30104.06</v>
      </c>
      <c r="E569" s="31">
        <v>45230</v>
      </c>
      <c r="F569" s="31">
        <v>45294</v>
      </c>
      <c r="G569" t="s">
        <v>10865</v>
      </c>
    </row>
    <row r="570" spans="1:7" x14ac:dyDescent="0.25">
      <c r="A570" s="154" t="s">
        <v>10980</v>
      </c>
      <c r="B570" t="s">
        <v>5000</v>
      </c>
      <c r="C570" t="s">
        <v>4999</v>
      </c>
      <c r="D570" s="13">
        <v>5000</v>
      </c>
      <c r="E570" s="31">
        <v>45224</v>
      </c>
      <c r="F570" s="31">
        <v>45294</v>
      </c>
      <c r="G570" t="s">
        <v>4998</v>
      </c>
    </row>
    <row r="571" spans="1:7" x14ac:dyDescent="0.25">
      <c r="A571" s="154" t="s">
        <v>10028</v>
      </c>
      <c r="B571" t="s">
        <v>1076</v>
      </c>
      <c r="C571" t="s">
        <v>1077</v>
      </c>
      <c r="D571" s="13">
        <v>5651.2489999999998</v>
      </c>
      <c r="E571" s="31">
        <v>45251</v>
      </c>
      <c r="F571" s="31">
        <v>45294</v>
      </c>
      <c r="G571" t="s">
        <v>10026</v>
      </c>
    </row>
    <row r="572" spans="1:7" x14ac:dyDescent="0.25">
      <c r="A572" s="154" t="s">
        <v>9623</v>
      </c>
      <c r="B572" t="s">
        <v>430</v>
      </c>
      <c r="C572" t="s">
        <v>429</v>
      </c>
      <c r="D572" s="13">
        <v>1226.4069999999999</v>
      </c>
      <c r="E572" s="31">
        <v>45223</v>
      </c>
      <c r="F572" s="31">
        <v>45294</v>
      </c>
      <c r="G572" t="s">
        <v>9621</v>
      </c>
    </row>
    <row r="573" spans="1:7" x14ac:dyDescent="0.25">
      <c r="A573" s="154" t="s">
        <v>4178</v>
      </c>
      <c r="B573" t="s">
        <v>171</v>
      </c>
      <c r="C573" t="s">
        <v>172</v>
      </c>
      <c r="D573" s="13">
        <v>1500</v>
      </c>
      <c r="E573" s="31">
        <v>45161</v>
      </c>
      <c r="F573" s="31">
        <v>45294</v>
      </c>
      <c r="G573" t="s">
        <v>4009</v>
      </c>
    </row>
    <row r="574" spans="1:7" x14ac:dyDescent="0.25">
      <c r="A574" s="154" t="s">
        <v>12108</v>
      </c>
      <c r="B574" t="s">
        <v>674</v>
      </c>
      <c r="C574" t="s">
        <v>673</v>
      </c>
      <c r="D574" s="13">
        <v>970</v>
      </c>
      <c r="E574" s="31">
        <v>45267</v>
      </c>
      <c r="F574" s="31">
        <v>45294</v>
      </c>
      <c r="G574" t="s">
        <v>12107</v>
      </c>
    </row>
    <row r="575" spans="1:7" x14ac:dyDescent="0.25">
      <c r="A575" s="154" t="s">
        <v>3605</v>
      </c>
      <c r="B575" t="s">
        <v>382</v>
      </c>
      <c r="C575" t="s">
        <v>381</v>
      </c>
      <c r="D575" s="13">
        <v>1257.9059999999999</v>
      </c>
      <c r="E575" s="31">
        <v>45198</v>
      </c>
      <c r="F575" s="31">
        <v>45294</v>
      </c>
      <c r="G575" t="s">
        <v>3604</v>
      </c>
    </row>
    <row r="576" spans="1:7" x14ac:dyDescent="0.25">
      <c r="A576" s="154" t="s">
        <v>3209</v>
      </c>
      <c r="B576" t="s">
        <v>186</v>
      </c>
      <c r="C576" t="s">
        <v>187</v>
      </c>
      <c r="D576" s="13">
        <v>5000</v>
      </c>
      <c r="E576" s="31">
        <v>45199</v>
      </c>
      <c r="F576" s="31">
        <v>45294</v>
      </c>
      <c r="G576" t="s">
        <v>3208</v>
      </c>
    </row>
    <row r="577" spans="1:7" x14ac:dyDescent="0.25">
      <c r="A577" s="154" t="s">
        <v>2913</v>
      </c>
      <c r="B577" t="s">
        <v>155</v>
      </c>
      <c r="C577" t="s">
        <v>156</v>
      </c>
      <c r="D577" s="13">
        <v>765.553</v>
      </c>
      <c r="E577" s="31">
        <v>45203</v>
      </c>
      <c r="F577" s="31">
        <v>45294</v>
      </c>
      <c r="G577" t="s">
        <v>2912</v>
      </c>
    </row>
    <row r="578" spans="1:7" x14ac:dyDescent="0.25">
      <c r="A578" s="154" t="s">
        <v>11320</v>
      </c>
      <c r="B578" t="s">
        <v>11319</v>
      </c>
      <c r="C578" t="s">
        <v>11318</v>
      </c>
      <c r="D578" s="13">
        <v>2319.5149999999999</v>
      </c>
      <c r="E578" s="31">
        <v>45238</v>
      </c>
      <c r="F578" s="31">
        <v>45295</v>
      </c>
      <c r="G578" t="s">
        <v>11316</v>
      </c>
    </row>
    <row r="579" spans="1:7" x14ac:dyDescent="0.25">
      <c r="A579" s="154" t="s">
        <v>6184</v>
      </c>
      <c r="B579" t="s">
        <v>5427</v>
      </c>
      <c r="C579" t="s">
        <v>5426</v>
      </c>
      <c r="D579" s="13">
        <v>23472.021000000001</v>
      </c>
      <c r="E579" s="31">
        <v>45188</v>
      </c>
      <c r="F579" s="31">
        <v>45295</v>
      </c>
      <c r="G579" t="s">
        <v>6183</v>
      </c>
    </row>
    <row r="580" spans="1:7" x14ac:dyDescent="0.25">
      <c r="A580" s="154" t="s">
        <v>11227</v>
      </c>
      <c r="B580" t="s">
        <v>373</v>
      </c>
      <c r="C580" t="s">
        <v>243</v>
      </c>
      <c r="D580" s="13">
        <v>8562.5</v>
      </c>
      <c r="E580" s="31">
        <v>45224</v>
      </c>
      <c r="F580" s="31">
        <v>45295</v>
      </c>
      <c r="G580" t="s">
        <v>11226</v>
      </c>
    </row>
    <row r="581" spans="1:7" x14ac:dyDescent="0.25">
      <c r="A581" s="154" t="s">
        <v>10313</v>
      </c>
      <c r="B581" t="s">
        <v>4984</v>
      </c>
      <c r="C581" t="s">
        <v>4983</v>
      </c>
      <c r="D581" s="13">
        <v>389.101</v>
      </c>
      <c r="E581" s="31">
        <v>45246</v>
      </c>
      <c r="F581" s="31">
        <v>45295</v>
      </c>
      <c r="G581" t="s">
        <v>4982</v>
      </c>
    </row>
    <row r="582" spans="1:7" x14ac:dyDescent="0.25">
      <c r="A582" s="154" t="s">
        <v>4614</v>
      </c>
      <c r="B582" t="s">
        <v>541</v>
      </c>
      <c r="C582" t="s">
        <v>540</v>
      </c>
      <c r="D582" s="13">
        <v>4150</v>
      </c>
      <c r="E582" s="31">
        <v>45160</v>
      </c>
      <c r="F582" s="31">
        <v>45295</v>
      </c>
      <c r="G582" t="s">
        <v>4613</v>
      </c>
    </row>
    <row r="583" spans="1:7" x14ac:dyDescent="0.25">
      <c r="A583" s="154" t="s">
        <v>4827</v>
      </c>
      <c r="B583" t="s">
        <v>169</v>
      </c>
      <c r="C583" t="s">
        <v>170</v>
      </c>
      <c r="D583" s="13">
        <v>4000</v>
      </c>
      <c r="E583" s="31">
        <v>45199</v>
      </c>
      <c r="F583" s="31">
        <v>45295</v>
      </c>
      <c r="G583" t="s">
        <v>4826</v>
      </c>
    </row>
    <row r="584" spans="1:7" x14ac:dyDescent="0.25">
      <c r="A584" s="154" t="s">
        <v>4019</v>
      </c>
      <c r="B584" t="s">
        <v>171</v>
      </c>
      <c r="C584" t="s">
        <v>172</v>
      </c>
      <c r="D584" s="13">
        <v>2000</v>
      </c>
      <c r="E584" s="31">
        <v>45161</v>
      </c>
      <c r="F584" s="31">
        <v>45295</v>
      </c>
      <c r="G584" t="s">
        <v>4015</v>
      </c>
    </row>
    <row r="585" spans="1:7" x14ac:dyDescent="0.25">
      <c r="A585" s="154" t="s">
        <v>4942</v>
      </c>
      <c r="B585" t="s">
        <v>456</v>
      </c>
      <c r="C585" t="s">
        <v>455</v>
      </c>
      <c r="D585" s="13">
        <v>2149.576</v>
      </c>
      <c r="E585" s="31">
        <v>45191</v>
      </c>
      <c r="F585" s="31">
        <v>45296</v>
      </c>
      <c r="G585" t="s">
        <v>4941</v>
      </c>
    </row>
    <row r="586" spans="1:7" x14ac:dyDescent="0.25">
      <c r="A586" s="154" t="s">
        <v>10830</v>
      </c>
      <c r="B586" t="s">
        <v>307</v>
      </c>
      <c r="C586" t="s">
        <v>141</v>
      </c>
      <c r="D586" s="13">
        <v>4907.7820000000002</v>
      </c>
      <c r="E586" s="31">
        <v>45224</v>
      </c>
      <c r="F586" s="31">
        <v>45296</v>
      </c>
      <c r="G586" t="s">
        <v>10828</v>
      </c>
    </row>
    <row r="587" spans="1:7" x14ac:dyDescent="0.25">
      <c r="A587" s="154" t="s">
        <v>4981</v>
      </c>
      <c r="B587" t="s">
        <v>522</v>
      </c>
      <c r="C587" t="s">
        <v>521</v>
      </c>
      <c r="D587" s="13">
        <v>12618.043</v>
      </c>
      <c r="E587" s="31">
        <v>45194</v>
      </c>
      <c r="F587" s="31">
        <v>45296</v>
      </c>
      <c r="G587" t="s">
        <v>4980</v>
      </c>
    </row>
    <row r="588" spans="1:7" x14ac:dyDescent="0.25">
      <c r="A588" s="154" t="s">
        <v>4989</v>
      </c>
      <c r="B588" t="s">
        <v>4988</v>
      </c>
      <c r="C588" t="s">
        <v>4987</v>
      </c>
      <c r="D588" s="13">
        <v>1873.9949999999999</v>
      </c>
      <c r="E588" s="31">
        <v>45194</v>
      </c>
      <c r="F588" s="31">
        <v>45296</v>
      </c>
      <c r="G588" t="s">
        <v>4986</v>
      </c>
    </row>
    <row r="589" spans="1:7" x14ac:dyDescent="0.25">
      <c r="A589" s="154" t="s">
        <v>5418</v>
      </c>
      <c r="B589" t="s">
        <v>888</v>
      </c>
      <c r="C589" t="s">
        <v>887</v>
      </c>
      <c r="D589" s="13">
        <v>1600</v>
      </c>
      <c r="E589" s="31">
        <v>45204</v>
      </c>
      <c r="F589" s="31">
        <v>45296</v>
      </c>
      <c r="G589" t="s">
        <v>5417</v>
      </c>
    </row>
    <row r="590" spans="1:7" x14ac:dyDescent="0.25">
      <c r="A590" s="154" t="s">
        <v>5647</v>
      </c>
      <c r="B590" t="s">
        <v>786</v>
      </c>
      <c r="C590" t="s">
        <v>785</v>
      </c>
      <c r="D590" s="13">
        <v>4472.8140000000003</v>
      </c>
      <c r="E590" s="31">
        <v>45176</v>
      </c>
      <c r="F590" s="31">
        <v>45296</v>
      </c>
      <c r="G590" t="s">
        <v>5646</v>
      </c>
    </row>
    <row r="591" spans="1:7" x14ac:dyDescent="0.25">
      <c r="A591" s="154" t="s">
        <v>5399</v>
      </c>
      <c r="B591" t="s">
        <v>112</v>
      </c>
      <c r="C591" t="s">
        <v>113</v>
      </c>
      <c r="D591" s="13">
        <v>10172.458000000001</v>
      </c>
      <c r="E591" s="31">
        <v>45198</v>
      </c>
      <c r="F591" s="31">
        <v>45296</v>
      </c>
      <c r="G591" t="s">
        <v>5398</v>
      </c>
    </row>
    <row r="592" spans="1:7" x14ac:dyDescent="0.25">
      <c r="A592" s="154" t="s">
        <v>6001</v>
      </c>
      <c r="B592" t="s">
        <v>542</v>
      </c>
      <c r="C592" t="s">
        <v>200</v>
      </c>
      <c r="D592" s="13">
        <v>1355.367</v>
      </c>
      <c r="E592" s="31">
        <v>45204</v>
      </c>
      <c r="F592" s="31">
        <v>45296</v>
      </c>
      <c r="G592" t="s">
        <v>5073</v>
      </c>
    </row>
    <row r="593" spans="1:7" x14ac:dyDescent="0.25">
      <c r="A593" s="154" t="s">
        <v>10957</v>
      </c>
      <c r="B593" t="s">
        <v>367</v>
      </c>
      <c r="C593" t="s">
        <v>366</v>
      </c>
      <c r="D593" s="13">
        <v>1120</v>
      </c>
      <c r="E593" s="31">
        <v>45224</v>
      </c>
      <c r="F593" s="31">
        <v>45296</v>
      </c>
      <c r="G593" t="s">
        <v>10956</v>
      </c>
    </row>
    <row r="594" spans="1:7" x14ac:dyDescent="0.25">
      <c r="A594" s="154" t="s">
        <v>10458</v>
      </c>
      <c r="B594" t="s">
        <v>5339</v>
      </c>
      <c r="C594" t="s">
        <v>5338</v>
      </c>
      <c r="D594" s="13">
        <v>2750</v>
      </c>
      <c r="E594" s="31">
        <v>45229</v>
      </c>
      <c r="F594" s="31">
        <v>45296</v>
      </c>
      <c r="G594" t="s">
        <v>5337</v>
      </c>
    </row>
    <row r="595" spans="1:7" x14ac:dyDescent="0.25">
      <c r="A595" s="154" t="s">
        <v>10390</v>
      </c>
      <c r="B595" t="s">
        <v>703</v>
      </c>
      <c r="C595" t="s">
        <v>702</v>
      </c>
      <c r="D595" s="13">
        <v>1661.027</v>
      </c>
      <c r="E595" s="31">
        <v>45246</v>
      </c>
      <c r="F595" s="31">
        <v>45296</v>
      </c>
      <c r="G595" t="s">
        <v>10388</v>
      </c>
    </row>
    <row r="596" spans="1:7" x14ac:dyDescent="0.25">
      <c r="A596" s="154" t="s">
        <v>10049</v>
      </c>
      <c r="B596" t="s">
        <v>338</v>
      </c>
      <c r="C596" t="s">
        <v>166</v>
      </c>
      <c r="D596" s="13">
        <v>1231.5530000000001</v>
      </c>
      <c r="E596" s="31">
        <v>45227</v>
      </c>
      <c r="F596" s="31">
        <v>45296</v>
      </c>
      <c r="G596" t="s">
        <v>10047</v>
      </c>
    </row>
    <row r="597" spans="1:7" x14ac:dyDescent="0.25">
      <c r="A597" s="154" t="s">
        <v>9922</v>
      </c>
      <c r="B597" t="s">
        <v>117</v>
      </c>
      <c r="C597" t="s">
        <v>118</v>
      </c>
      <c r="D597" s="13">
        <v>794</v>
      </c>
      <c r="E597" s="31">
        <v>45230</v>
      </c>
      <c r="F597" s="31">
        <v>45296</v>
      </c>
      <c r="G597" t="s">
        <v>9920</v>
      </c>
    </row>
    <row r="598" spans="1:7" x14ac:dyDescent="0.25">
      <c r="A598" s="154" t="s">
        <v>4552</v>
      </c>
      <c r="B598" t="s">
        <v>4253</v>
      </c>
      <c r="C598" t="s">
        <v>4252</v>
      </c>
      <c r="D598" s="13">
        <v>3000</v>
      </c>
      <c r="E598" s="31">
        <v>45169</v>
      </c>
      <c r="F598" s="31">
        <v>45296</v>
      </c>
      <c r="G598" t="s">
        <v>4551</v>
      </c>
    </row>
    <row r="599" spans="1:7" x14ac:dyDescent="0.25">
      <c r="A599" s="154" t="s">
        <v>3728</v>
      </c>
      <c r="B599" t="s">
        <v>803</v>
      </c>
      <c r="C599" t="s">
        <v>802</v>
      </c>
      <c r="D599" s="13">
        <v>5000</v>
      </c>
      <c r="E599" s="31">
        <v>45191</v>
      </c>
      <c r="F599" s="31">
        <v>45296</v>
      </c>
      <c r="G599" t="s">
        <v>3727</v>
      </c>
    </row>
    <row r="600" spans="1:7" x14ac:dyDescent="0.25">
      <c r="A600" s="154" t="s">
        <v>4187</v>
      </c>
      <c r="B600" t="s">
        <v>302</v>
      </c>
      <c r="C600" t="s">
        <v>301</v>
      </c>
      <c r="D600" s="13">
        <v>1418.7739999999999</v>
      </c>
      <c r="E600" s="31">
        <v>45166</v>
      </c>
      <c r="F600" s="31">
        <v>45296</v>
      </c>
      <c r="G600" t="s">
        <v>3717</v>
      </c>
    </row>
    <row r="601" spans="1:7" x14ac:dyDescent="0.25">
      <c r="A601" s="154" t="s">
        <v>3279</v>
      </c>
      <c r="B601" t="s">
        <v>296</v>
      </c>
      <c r="C601" t="s">
        <v>287</v>
      </c>
      <c r="D601" s="13">
        <v>1118.319</v>
      </c>
      <c r="E601" s="31">
        <v>45166</v>
      </c>
      <c r="F601" s="31">
        <v>45296</v>
      </c>
      <c r="G601" t="s">
        <v>3278</v>
      </c>
    </row>
    <row r="602" spans="1:7" x14ac:dyDescent="0.25">
      <c r="A602" s="154" t="s">
        <v>3436</v>
      </c>
      <c r="B602" t="s">
        <v>99</v>
      </c>
      <c r="C602" t="s">
        <v>266</v>
      </c>
      <c r="D602" s="13">
        <v>2460.88</v>
      </c>
      <c r="E602" s="31">
        <v>45191</v>
      </c>
      <c r="F602" s="31">
        <v>45296</v>
      </c>
      <c r="G602" t="s">
        <v>3435</v>
      </c>
    </row>
    <row r="603" spans="1:7" x14ac:dyDescent="0.25">
      <c r="A603" s="154" t="s">
        <v>8618</v>
      </c>
      <c r="B603" t="s">
        <v>611</v>
      </c>
      <c r="C603" t="s">
        <v>610</v>
      </c>
      <c r="D603" s="13">
        <v>3822</v>
      </c>
      <c r="E603" s="31">
        <v>45227</v>
      </c>
      <c r="F603" s="31">
        <v>45296</v>
      </c>
      <c r="G603" t="s">
        <v>8616</v>
      </c>
    </row>
    <row r="604" spans="1:7" x14ac:dyDescent="0.25">
      <c r="A604" s="154" t="s">
        <v>8720</v>
      </c>
      <c r="B604" t="s">
        <v>412</v>
      </c>
      <c r="C604" t="s">
        <v>444</v>
      </c>
      <c r="D604" s="13">
        <v>4000</v>
      </c>
      <c r="E604" s="31">
        <v>45234</v>
      </c>
      <c r="F604" s="31">
        <v>45296</v>
      </c>
      <c r="G604" t="s">
        <v>8719</v>
      </c>
    </row>
    <row r="605" spans="1:7" x14ac:dyDescent="0.25">
      <c r="A605" s="154" t="s">
        <v>8379</v>
      </c>
      <c r="B605" t="s">
        <v>405</v>
      </c>
      <c r="C605" t="s">
        <v>404</v>
      </c>
      <c r="D605" s="13">
        <v>4793.8069999999998</v>
      </c>
      <c r="E605" s="31">
        <v>45215</v>
      </c>
      <c r="F605" s="31">
        <v>45296</v>
      </c>
      <c r="G605" t="s">
        <v>8377</v>
      </c>
    </row>
    <row r="606" spans="1:7" x14ac:dyDescent="0.25">
      <c r="A606" s="154" t="s">
        <v>8478</v>
      </c>
      <c r="B606" t="s">
        <v>923</v>
      </c>
      <c r="C606" t="s">
        <v>922</v>
      </c>
      <c r="D606" s="13">
        <v>3348.4670000000001</v>
      </c>
      <c r="E606" s="31">
        <v>45232</v>
      </c>
      <c r="F606" s="31">
        <v>45296</v>
      </c>
      <c r="G606" t="s">
        <v>8476</v>
      </c>
    </row>
    <row r="607" spans="1:7" x14ac:dyDescent="0.25">
      <c r="A607" s="154" t="s">
        <v>2893</v>
      </c>
      <c r="B607" t="s">
        <v>2892</v>
      </c>
      <c r="C607" t="s">
        <v>2891</v>
      </c>
      <c r="D607" s="13">
        <v>1000</v>
      </c>
      <c r="E607" s="31">
        <v>45203</v>
      </c>
      <c r="F607" s="31">
        <v>45296</v>
      </c>
      <c r="G607" t="s">
        <v>2890</v>
      </c>
    </row>
    <row r="608" spans="1:7" x14ac:dyDescent="0.25">
      <c r="A608" s="154" t="s">
        <v>2882</v>
      </c>
      <c r="B608" t="s">
        <v>728</v>
      </c>
      <c r="C608" t="s">
        <v>727</v>
      </c>
      <c r="D608" s="13">
        <v>10000</v>
      </c>
      <c r="E608" s="31">
        <v>45187</v>
      </c>
      <c r="F608" s="31">
        <v>45296</v>
      </c>
      <c r="G608" t="s">
        <v>2881</v>
      </c>
    </row>
    <row r="609" spans="1:7" x14ac:dyDescent="0.25">
      <c r="A609" s="154" t="s">
        <v>3024</v>
      </c>
      <c r="B609" t="s">
        <v>841</v>
      </c>
      <c r="C609" t="s">
        <v>840</v>
      </c>
      <c r="D609" s="13">
        <v>5605.7020000000002</v>
      </c>
      <c r="E609" s="31">
        <v>45198</v>
      </c>
      <c r="F609" s="31">
        <v>45296</v>
      </c>
      <c r="G609" t="s">
        <v>3023</v>
      </c>
    </row>
    <row r="610" spans="1:7" x14ac:dyDescent="0.25">
      <c r="A610" s="154" t="s">
        <v>10311</v>
      </c>
      <c r="B610" t="s">
        <v>10310</v>
      </c>
      <c r="C610" t="s">
        <v>1023</v>
      </c>
      <c r="D610" s="13">
        <v>543.83699999999999</v>
      </c>
      <c r="E610" s="31">
        <v>45259</v>
      </c>
      <c r="F610" s="31">
        <v>45297</v>
      </c>
      <c r="G610" t="s">
        <v>10308</v>
      </c>
    </row>
    <row r="611" spans="1:7" x14ac:dyDescent="0.25">
      <c r="A611" s="154" t="s">
        <v>9919</v>
      </c>
      <c r="B611" t="s">
        <v>134</v>
      </c>
      <c r="C611" t="s">
        <v>135</v>
      </c>
      <c r="D611" s="13">
        <v>4000</v>
      </c>
      <c r="E611" s="31">
        <v>45247</v>
      </c>
      <c r="F611" s="31">
        <v>45297</v>
      </c>
      <c r="G611" t="s">
        <v>9918</v>
      </c>
    </row>
    <row r="612" spans="1:7" x14ac:dyDescent="0.25">
      <c r="A612" s="154" t="s">
        <v>4506</v>
      </c>
      <c r="B612" t="s">
        <v>541</v>
      </c>
      <c r="C612" t="s">
        <v>540</v>
      </c>
      <c r="D612" s="13">
        <v>4150</v>
      </c>
      <c r="E612" s="31">
        <v>45160</v>
      </c>
      <c r="F612" s="31">
        <v>45297</v>
      </c>
      <c r="G612" t="s">
        <v>4505</v>
      </c>
    </row>
    <row r="613" spans="1:7" x14ac:dyDescent="0.25">
      <c r="A613" s="154" t="s">
        <v>9063</v>
      </c>
      <c r="B613" t="s">
        <v>3562</v>
      </c>
      <c r="C613" t="s">
        <v>762</v>
      </c>
      <c r="D613" s="13">
        <v>3580.6239999999998</v>
      </c>
      <c r="E613" s="31">
        <v>45254</v>
      </c>
      <c r="F613" s="31">
        <v>45297</v>
      </c>
      <c r="G613" t="s">
        <v>9061</v>
      </c>
    </row>
    <row r="614" spans="1:7" x14ac:dyDescent="0.25">
      <c r="A614" s="154" t="s">
        <v>8851</v>
      </c>
      <c r="B614" t="s">
        <v>370</v>
      </c>
      <c r="C614" t="s">
        <v>290</v>
      </c>
      <c r="D614" s="13">
        <v>2000</v>
      </c>
      <c r="E614" s="31">
        <v>45226</v>
      </c>
      <c r="F614" s="31">
        <v>45297</v>
      </c>
      <c r="G614" t="s">
        <v>8850</v>
      </c>
    </row>
    <row r="615" spans="1:7" x14ac:dyDescent="0.25">
      <c r="A615" s="154" t="s">
        <v>3366</v>
      </c>
      <c r="B615" t="s">
        <v>625</v>
      </c>
      <c r="C615" t="s">
        <v>624</v>
      </c>
      <c r="D615" s="13">
        <v>626.88199999999995</v>
      </c>
      <c r="E615" s="31">
        <v>45190</v>
      </c>
      <c r="F615" s="31">
        <v>45297</v>
      </c>
      <c r="G615" t="s">
        <v>3365</v>
      </c>
    </row>
    <row r="616" spans="1:7" x14ac:dyDescent="0.25">
      <c r="A616" s="154" t="s">
        <v>8593</v>
      </c>
      <c r="B616" t="s">
        <v>966</v>
      </c>
      <c r="C616" t="s">
        <v>965</v>
      </c>
      <c r="D616" s="13">
        <v>31877.46</v>
      </c>
      <c r="E616" s="31">
        <v>45253</v>
      </c>
      <c r="F616" s="31">
        <v>45297</v>
      </c>
      <c r="G616" t="s">
        <v>8591</v>
      </c>
    </row>
    <row r="617" spans="1:7" x14ac:dyDescent="0.25">
      <c r="A617" s="154" t="s">
        <v>8488</v>
      </c>
      <c r="B617" t="s">
        <v>648</v>
      </c>
      <c r="C617" t="s">
        <v>647</v>
      </c>
      <c r="D617" s="13">
        <v>3965.3519999999999</v>
      </c>
      <c r="E617" s="31">
        <v>45215</v>
      </c>
      <c r="F617" s="31">
        <v>45297</v>
      </c>
      <c r="G617" t="s">
        <v>8486</v>
      </c>
    </row>
    <row r="618" spans="1:7" x14ac:dyDescent="0.25">
      <c r="A618" s="154" t="s">
        <v>5968</v>
      </c>
      <c r="B618" t="s">
        <v>284</v>
      </c>
      <c r="C618" t="s">
        <v>128</v>
      </c>
      <c r="D618" s="13">
        <v>895</v>
      </c>
      <c r="E618" s="31">
        <v>45162</v>
      </c>
      <c r="F618" s="31">
        <v>45298</v>
      </c>
      <c r="G618" t="s">
        <v>5967</v>
      </c>
    </row>
    <row r="619" spans="1:7" x14ac:dyDescent="0.25">
      <c r="A619" s="154" t="s">
        <v>10358</v>
      </c>
      <c r="B619" t="s">
        <v>951</v>
      </c>
      <c r="C619" t="s">
        <v>950</v>
      </c>
      <c r="D619" s="13">
        <v>400</v>
      </c>
      <c r="E619" s="31">
        <v>45244</v>
      </c>
      <c r="F619" s="31">
        <v>45298</v>
      </c>
      <c r="G619" t="s">
        <v>10355</v>
      </c>
    </row>
    <row r="620" spans="1:7" x14ac:dyDescent="0.25">
      <c r="A620" s="154" t="s">
        <v>10200</v>
      </c>
      <c r="B620" t="s">
        <v>10199</v>
      </c>
      <c r="C620" t="s">
        <v>10198</v>
      </c>
      <c r="D620" s="13">
        <v>31347.96</v>
      </c>
      <c r="E620" s="31">
        <v>45253</v>
      </c>
      <c r="F620" s="31">
        <v>45298</v>
      </c>
      <c r="G620" t="s">
        <v>10196</v>
      </c>
    </row>
    <row r="621" spans="1:7" x14ac:dyDescent="0.25">
      <c r="A621" s="154" t="s">
        <v>10064</v>
      </c>
      <c r="B621" t="s">
        <v>1043</v>
      </c>
      <c r="C621" t="s">
        <v>1044</v>
      </c>
      <c r="D621" s="13">
        <v>5200</v>
      </c>
      <c r="E621" s="31">
        <v>45225</v>
      </c>
      <c r="F621" s="31">
        <v>45298</v>
      </c>
      <c r="G621" t="s">
        <v>10063</v>
      </c>
    </row>
    <row r="622" spans="1:7" x14ac:dyDescent="0.25">
      <c r="A622" s="154" t="s">
        <v>3815</v>
      </c>
      <c r="B622" t="s">
        <v>713</v>
      </c>
      <c r="C622" t="s">
        <v>712</v>
      </c>
      <c r="D622" s="13">
        <v>1114.153</v>
      </c>
      <c r="E622" s="31">
        <v>45195</v>
      </c>
      <c r="F622" s="31">
        <v>45298</v>
      </c>
      <c r="G622" t="s">
        <v>3814</v>
      </c>
    </row>
    <row r="623" spans="1:7" x14ac:dyDescent="0.25">
      <c r="A623" s="154" t="s">
        <v>8906</v>
      </c>
      <c r="B623" t="s">
        <v>844</v>
      </c>
      <c r="C623" t="s">
        <v>474</v>
      </c>
      <c r="D623" s="13">
        <v>1100</v>
      </c>
      <c r="E623" s="31">
        <v>45254</v>
      </c>
      <c r="F623" s="31">
        <v>45298</v>
      </c>
      <c r="G623" t="s">
        <v>8905</v>
      </c>
    </row>
    <row r="624" spans="1:7" x14ac:dyDescent="0.25">
      <c r="A624" s="154" t="s">
        <v>5964</v>
      </c>
      <c r="B624" t="s">
        <v>284</v>
      </c>
      <c r="C624" t="s">
        <v>128</v>
      </c>
      <c r="D624" s="13">
        <v>890</v>
      </c>
      <c r="E624" s="31">
        <v>45162</v>
      </c>
      <c r="F624" s="31">
        <v>45299</v>
      </c>
      <c r="G624" t="s">
        <v>5963</v>
      </c>
    </row>
    <row r="625" spans="1:7" x14ac:dyDescent="0.25">
      <c r="A625" s="154" t="s">
        <v>5549</v>
      </c>
      <c r="B625" t="s">
        <v>317</v>
      </c>
      <c r="C625" t="s">
        <v>256</v>
      </c>
      <c r="D625" s="13">
        <v>5004.826</v>
      </c>
      <c r="E625" s="31">
        <v>45182</v>
      </c>
      <c r="F625" s="31">
        <v>45299</v>
      </c>
      <c r="G625" t="s">
        <v>5548</v>
      </c>
    </row>
    <row r="626" spans="1:7" x14ac:dyDescent="0.25">
      <c r="A626" s="154" t="s">
        <v>5389</v>
      </c>
      <c r="B626" t="s">
        <v>1167</v>
      </c>
      <c r="C626" t="s">
        <v>1168</v>
      </c>
      <c r="D626" s="13">
        <v>4914.68</v>
      </c>
      <c r="E626" s="31">
        <v>45198</v>
      </c>
      <c r="F626" s="31">
        <v>45299</v>
      </c>
      <c r="G626" t="s">
        <v>5388</v>
      </c>
    </row>
    <row r="627" spans="1:7" x14ac:dyDescent="0.25">
      <c r="A627" s="154" t="s">
        <v>10298</v>
      </c>
      <c r="B627" t="s">
        <v>480</v>
      </c>
      <c r="C627" t="s">
        <v>127</v>
      </c>
      <c r="D627" s="13">
        <v>2402.8580000000002</v>
      </c>
      <c r="E627" s="31">
        <v>45251</v>
      </c>
      <c r="F627" s="31">
        <v>45299</v>
      </c>
      <c r="G627" t="s">
        <v>10296</v>
      </c>
    </row>
    <row r="628" spans="1:7" x14ac:dyDescent="0.25">
      <c r="A628" s="154" t="s">
        <v>10734</v>
      </c>
      <c r="B628" t="s">
        <v>5109</v>
      </c>
      <c r="C628" t="s">
        <v>5108</v>
      </c>
      <c r="D628" s="13">
        <v>5158.7610000000004</v>
      </c>
      <c r="E628" s="31">
        <v>45257</v>
      </c>
      <c r="F628" s="31">
        <v>45299</v>
      </c>
      <c r="G628" t="s">
        <v>10733</v>
      </c>
    </row>
    <row r="629" spans="1:7" x14ac:dyDescent="0.25">
      <c r="A629" s="154" t="s">
        <v>4022</v>
      </c>
      <c r="B629" t="s">
        <v>171</v>
      </c>
      <c r="C629" t="s">
        <v>172</v>
      </c>
      <c r="D629" s="13">
        <v>2000</v>
      </c>
      <c r="E629" s="31">
        <v>45161</v>
      </c>
      <c r="F629" s="31">
        <v>45299</v>
      </c>
      <c r="G629" t="s">
        <v>4015</v>
      </c>
    </row>
    <row r="630" spans="1:7" x14ac:dyDescent="0.25">
      <c r="A630" s="154" t="s">
        <v>4010</v>
      </c>
      <c r="B630" t="s">
        <v>171</v>
      </c>
      <c r="C630" t="s">
        <v>172</v>
      </c>
      <c r="D630" s="13">
        <v>1500</v>
      </c>
      <c r="E630" s="31">
        <v>45161</v>
      </c>
      <c r="F630" s="31">
        <v>45299</v>
      </c>
      <c r="G630" t="s">
        <v>4009</v>
      </c>
    </row>
    <row r="631" spans="1:7" x14ac:dyDescent="0.25">
      <c r="A631" s="154" t="s">
        <v>4002</v>
      </c>
      <c r="B631" t="s">
        <v>860</v>
      </c>
      <c r="C631" t="s">
        <v>859</v>
      </c>
      <c r="D631" s="13">
        <v>10286.977999999999</v>
      </c>
      <c r="E631" s="31">
        <v>45190</v>
      </c>
      <c r="F631" s="31">
        <v>45299</v>
      </c>
      <c r="G631" t="s">
        <v>3678</v>
      </c>
    </row>
    <row r="632" spans="1:7" x14ac:dyDescent="0.25">
      <c r="A632" s="154" t="s">
        <v>8989</v>
      </c>
      <c r="B632" t="s">
        <v>382</v>
      </c>
      <c r="C632" t="s">
        <v>381</v>
      </c>
      <c r="D632" s="13">
        <v>780</v>
      </c>
      <c r="E632" s="31">
        <v>45259</v>
      </c>
      <c r="F632" s="31">
        <v>45299</v>
      </c>
      <c r="G632" t="s">
        <v>8987</v>
      </c>
    </row>
    <row r="633" spans="1:7" x14ac:dyDescent="0.25">
      <c r="A633" s="154" t="s">
        <v>10844</v>
      </c>
      <c r="B633" t="s">
        <v>373</v>
      </c>
      <c r="C633" t="s">
        <v>243</v>
      </c>
      <c r="D633" s="13">
        <v>8562.5</v>
      </c>
      <c r="E633" s="31">
        <v>45224</v>
      </c>
      <c r="F633" s="31">
        <v>45300</v>
      </c>
      <c r="G633" t="s">
        <v>10842</v>
      </c>
    </row>
    <row r="634" spans="1:7" x14ac:dyDescent="0.25">
      <c r="A634" s="154" t="s">
        <v>5183</v>
      </c>
      <c r="B634" t="s">
        <v>1102</v>
      </c>
      <c r="C634" t="s">
        <v>1103</v>
      </c>
      <c r="D634" s="13">
        <v>1106.0740000000001</v>
      </c>
      <c r="E634" s="31">
        <v>45189</v>
      </c>
      <c r="F634" s="31">
        <v>45300</v>
      </c>
      <c r="G634" t="s">
        <v>5182</v>
      </c>
    </row>
    <row r="635" spans="1:7" x14ac:dyDescent="0.25">
      <c r="A635" s="154" t="s">
        <v>5935</v>
      </c>
      <c r="B635" t="s">
        <v>284</v>
      </c>
      <c r="C635" t="s">
        <v>128</v>
      </c>
      <c r="D635" s="13">
        <v>885</v>
      </c>
      <c r="E635" s="31">
        <v>45162</v>
      </c>
      <c r="F635" s="31">
        <v>45300</v>
      </c>
      <c r="G635" t="s">
        <v>5934</v>
      </c>
    </row>
    <row r="636" spans="1:7" x14ac:dyDescent="0.25">
      <c r="A636" s="154" t="s">
        <v>3360</v>
      </c>
      <c r="B636" t="s">
        <v>625</v>
      </c>
      <c r="C636" t="s">
        <v>624</v>
      </c>
      <c r="D636" s="13">
        <v>626.88199999999995</v>
      </c>
      <c r="E636" s="31">
        <v>45190</v>
      </c>
      <c r="F636" s="31">
        <v>45300</v>
      </c>
      <c r="G636" t="s">
        <v>3359</v>
      </c>
    </row>
    <row r="637" spans="1:7" x14ac:dyDescent="0.25">
      <c r="A637" s="154" t="s">
        <v>5088</v>
      </c>
      <c r="B637" t="s">
        <v>355</v>
      </c>
      <c r="C637" t="s">
        <v>188</v>
      </c>
      <c r="D637" s="13">
        <v>1554.4</v>
      </c>
      <c r="E637" s="31">
        <v>45191</v>
      </c>
      <c r="F637" s="31">
        <v>45301</v>
      </c>
      <c r="G637" t="s">
        <v>5087</v>
      </c>
    </row>
    <row r="638" spans="1:7" x14ac:dyDescent="0.25">
      <c r="A638" s="154" t="s">
        <v>5032</v>
      </c>
      <c r="B638" t="s">
        <v>456</v>
      </c>
      <c r="C638" t="s">
        <v>455</v>
      </c>
      <c r="D638" s="13">
        <v>2000</v>
      </c>
      <c r="E638" s="31">
        <v>45191</v>
      </c>
      <c r="F638" s="31">
        <v>45301</v>
      </c>
      <c r="G638" t="s">
        <v>4941</v>
      </c>
    </row>
    <row r="639" spans="1:7" x14ac:dyDescent="0.25">
      <c r="A639" s="154" t="s">
        <v>5606</v>
      </c>
      <c r="B639" t="s">
        <v>546</v>
      </c>
      <c r="C639" t="s">
        <v>545</v>
      </c>
      <c r="D639" s="13">
        <v>1627.423</v>
      </c>
      <c r="E639" s="31">
        <v>45180</v>
      </c>
      <c r="F639" s="31">
        <v>45301</v>
      </c>
      <c r="G639" t="s">
        <v>5605</v>
      </c>
    </row>
    <row r="640" spans="1:7" x14ac:dyDescent="0.25">
      <c r="A640" s="154" t="s">
        <v>10985</v>
      </c>
      <c r="B640" t="s">
        <v>10984</v>
      </c>
      <c r="C640" t="s">
        <v>1127</v>
      </c>
      <c r="D640" s="13">
        <v>1024.6669999999999</v>
      </c>
      <c r="E640" s="31">
        <v>45259</v>
      </c>
      <c r="F640" s="31">
        <v>45301</v>
      </c>
      <c r="G640" t="s">
        <v>10982</v>
      </c>
    </row>
    <row r="641" spans="1:7" x14ac:dyDescent="0.25">
      <c r="A641" s="154" t="s">
        <v>5407</v>
      </c>
      <c r="B641" t="s">
        <v>629</v>
      </c>
      <c r="C641" t="s">
        <v>146</v>
      </c>
      <c r="D641" s="13">
        <v>4282.0150000000003</v>
      </c>
      <c r="E641" s="31">
        <v>45194</v>
      </c>
      <c r="F641" s="31">
        <v>45301</v>
      </c>
      <c r="G641" t="s">
        <v>5406</v>
      </c>
    </row>
    <row r="642" spans="1:7" x14ac:dyDescent="0.25">
      <c r="A642" s="154" t="s">
        <v>5003</v>
      </c>
      <c r="B642" t="s">
        <v>306</v>
      </c>
      <c r="C642" t="s">
        <v>115</v>
      </c>
      <c r="D642" s="13">
        <v>2787.7910000000002</v>
      </c>
      <c r="E642" s="31">
        <v>45197</v>
      </c>
      <c r="F642" s="31">
        <v>45301</v>
      </c>
      <c r="G642" t="s">
        <v>5002</v>
      </c>
    </row>
    <row r="643" spans="1:7" x14ac:dyDescent="0.25">
      <c r="A643" s="154" t="s">
        <v>4953</v>
      </c>
      <c r="B643" t="s">
        <v>309</v>
      </c>
      <c r="C643" t="s">
        <v>267</v>
      </c>
      <c r="D643" s="13">
        <v>4063.8229999999999</v>
      </c>
      <c r="E643" s="31">
        <v>45194</v>
      </c>
      <c r="F643" s="31">
        <v>45301</v>
      </c>
      <c r="G643" t="s">
        <v>4952</v>
      </c>
    </row>
    <row r="644" spans="1:7" x14ac:dyDescent="0.25">
      <c r="A644" s="154" t="s">
        <v>6004</v>
      </c>
      <c r="B644" t="s">
        <v>542</v>
      </c>
      <c r="C644" t="s">
        <v>200</v>
      </c>
      <c r="D644" s="13">
        <v>1355</v>
      </c>
      <c r="E644" s="31">
        <v>45204</v>
      </c>
      <c r="F644" s="31">
        <v>45301</v>
      </c>
      <c r="G644" t="s">
        <v>5073</v>
      </c>
    </row>
    <row r="645" spans="1:7" x14ac:dyDescent="0.25">
      <c r="A645" s="154" t="s">
        <v>5939</v>
      </c>
      <c r="B645" t="s">
        <v>284</v>
      </c>
      <c r="C645" t="s">
        <v>128</v>
      </c>
      <c r="D645" s="13">
        <v>880</v>
      </c>
      <c r="E645" s="31">
        <v>45162</v>
      </c>
      <c r="F645" s="31">
        <v>45301</v>
      </c>
      <c r="G645" t="s">
        <v>5938</v>
      </c>
    </row>
    <row r="646" spans="1:7" x14ac:dyDescent="0.25">
      <c r="A646" s="154" t="s">
        <v>11112</v>
      </c>
      <c r="B646" t="s">
        <v>5000</v>
      </c>
      <c r="C646" t="s">
        <v>4999</v>
      </c>
      <c r="D646" s="13">
        <v>5000</v>
      </c>
      <c r="E646" s="31">
        <v>45224</v>
      </c>
      <c r="F646" s="31">
        <v>45301</v>
      </c>
      <c r="G646" t="s">
        <v>4998</v>
      </c>
    </row>
    <row r="647" spans="1:7" x14ac:dyDescent="0.25">
      <c r="A647" s="154" t="s">
        <v>10939</v>
      </c>
      <c r="B647" t="s">
        <v>330</v>
      </c>
      <c r="C647" t="s">
        <v>329</v>
      </c>
      <c r="D647" s="13">
        <v>1459.3530000000001</v>
      </c>
      <c r="E647" s="31">
        <v>45211</v>
      </c>
      <c r="F647" s="31">
        <v>45301</v>
      </c>
      <c r="G647" t="s">
        <v>10937</v>
      </c>
    </row>
    <row r="648" spans="1:7" x14ac:dyDescent="0.25">
      <c r="A648" s="154" t="s">
        <v>5528</v>
      </c>
      <c r="B648" t="s">
        <v>318</v>
      </c>
      <c r="C648" t="s">
        <v>144</v>
      </c>
      <c r="D648" s="13">
        <v>1752</v>
      </c>
      <c r="E648" s="31">
        <v>45187</v>
      </c>
      <c r="F648" s="31">
        <v>45301</v>
      </c>
      <c r="G648" t="s">
        <v>5527</v>
      </c>
    </row>
    <row r="649" spans="1:7" x14ac:dyDescent="0.25">
      <c r="A649" s="154" t="s">
        <v>6092</v>
      </c>
      <c r="B649" t="s">
        <v>317</v>
      </c>
      <c r="C649" t="s">
        <v>256</v>
      </c>
      <c r="D649" s="13">
        <v>5000</v>
      </c>
      <c r="E649" s="31">
        <v>45182</v>
      </c>
      <c r="F649" s="31">
        <v>45301</v>
      </c>
      <c r="G649" t="s">
        <v>6091</v>
      </c>
    </row>
    <row r="650" spans="1:7" x14ac:dyDescent="0.25">
      <c r="A650" s="154" t="s">
        <v>5044</v>
      </c>
      <c r="B650" t="s">
        <v>598</v>
      </c>
      <c r="C650" t="s">
        <v>599</v>
      </c>
      <c r="D650" s="13">
        <v>1405.6</v>
      </c>
      <c r="E650" s="31">
        <v>45195</v>
      </c>
      <c r="F650" s="31">
        <v>45301</v>
      </c>
      <c r="G650" t="s">
        <v>5043</v>
      </c>
    </row>
    <row r="651" spans="1:7" x14ac:dyDescent="0.25">
      <c r="A651" s="154" t="s">
        <v>5562</v>
      </c>
      <c r="B651" t="s">
        <v>888</v>
      </c>
      <c r="C651" t="s">
        <v>887</v>
      </c>
      <c r="D651" s="13">
        <v>1286.2950000000001</v>
      </c>
      <c r="E651" s="31">
        <v>45204</v>
      </c>
      <c r="F651" s="31">
        <v>45301</v>
      </c>
      <c r="G651" t="s">
        <v>5417</v>
      </c>
    </row>
    <row r="652" spans="1:7" x14ac:dyDescent="0.25">
      <c r="A652" s="154" t="s">
        <v>10905</v>
      </c>
      <c r="B652" t="s">
        <v>372</v>
      </c>
      <c r="C652" t="s">
        <v>242</v>
      </c>
      <c r="D652" s="13">
        <v>3115.8139999999999</v>
      </c>
      <c r="E652" s="31">
        <v>45219</v>
      </c>
      <c r="F652" s="31">
        <v>45301</v>
      </c>
      <c r="G652" t="s">
        <v>5845</v>
      </c>
    </row>
    <row r="653" spans="1:7" x14ac:dyDescent="0.25">
      <c r="A653" s="154" t="s">
        <v>11275</v>
      </c>
      <c r="B653" t="s">
        <v>952</v>
      </c>
      <c r="C653" t="s">
        <v>828</v>
      </c>
      <c r="D653" s="13">
        <v>3332.165</v>
      </c>
      <c r="E653" s="31">
        <v>45225</v>
      </c>
      <c r="F653" s="31">
        <v>45301</v>
      </c>
      <c r="G653" t="s">
        <v>11273</v>
      </c>
    </row>
    <row r="654" spans="1:7" x14ac:dyDescent="0.25">
      <c r="A654" s="154" t="s">
        <v>11269</v>
      </c>
      <c r="B654" t="s">
        <v>337</v>
      </c>
      <c r="C654" t="s">
        <v>203</v>
      </c>
      <c r="D654" s="13">
        <v>400.86</v>
      </c>
      <c r="E654" s="31">
        <v>45225</v>
      </c>
      <c r="F654" s="31">
        <v>45301</v>
      </c>
      <c r="G654" t="s">
        <v>5273</v>
      </c>
    </row>
    <row r="655" spans="1:7" x14ac:dyDescent="0.25">
      <c r="A655" s="154" t="s">
        <v>10882</v>
      </c>
      <c r="B655" t="s">
        <v>1010</v>
      </c>
      <c r="C655" t="s">
        <v>1011</v>
      </c>
      <c r="D655" s="13">
        <v>873.63300000000004</v>
      </c>
      <c r="E655" s="31">
        <v>45258</v>
      </c>
      <c r="F655" s="31">
        <v>45301</v>
      </c>
      <c r="G655" t="s">
        <v>10880</v>
      </c>
    </row>
    <row r="656" spans="1:7" x14ac:dyDescent="0.25">
      <c r="A656" s="154" t="s">
        <v>10837</v>
      </c>
      <c r="B656" t="s">
        <v>660</v>
      </c>
      <c r="C656" t="s">
        <v>582</v>
      </c>
      <c r="D656" s="13">
        <v>3607.8220000000001</v>
      </c>
      <c r="E656" s="31">
        <v>45222</v>
      </c>
      <c r="F656" s="31">
        <v>45301</v>
      </c>
      <c r="G656" t="s">
        <v>10835</v>
      </c>
    </row>
    <row r="657" spans="1:7" x14ac:dyDescent="0.25">
      <c r="A657" s="154" t="s">
        <v>5027</v>
      </c>
      <c r="B657" t="s">
        <v>464</v>
      </c>
      <c r="C657" t="s">
        <v>202</v>
      </c>
      <c r="D657" s="13">
        <v>6000</v>
      </c>
      <c r="E657" s="31">
        <v>45191</v>
      </c>
      <c r="F657" s="31">
        <v>45301</v>
      </c>
      <c r="G657" t="s">
        <v>5026</v>
      </c>
    </row>
    <row r="658" spans="1:7" x14ac:dyDescent="0.25">
      <c r="A658" s="154" t="s">
        <v>11346</v>
      </c>
      <c r="B658" t="s">
        <v>374</v>
      </c>
      <c r="C658" t="s">
        <v>339</v>
      </c>
      <c r="D658" s="13">
        <v>1188.8399999999999</v>
      </c>
      <c r="E658" s="31">
        <v>45230</v>
      </c>
      <c r="F658" s="31">
        <v>45301</v>
      </c>
      <c r="G658" t="s">
        <v>11341</v>
      </c>
    </row>
    <row r="659" spans="1:7" x14ac:dyDescent="0.25">
      <c r="A659" s="154" t="s">
        <v>5393</v>
      </c>
      <c r="B659" t="s">
        <v>386</v>
      </c>
      <c r="C659" t="s">
        <v>282</v>
      </c>
      <c r="D659" s="13">
        <v>7649.3649999999998</v>
      </c>
      <c r="E659" s="31">
        <v>45198</v>
      </c>
      <c r="F659" s="31">
        <v>45301</v>
      </c>
      <c r="G659" t="s">
        <v>5392</v>
      </c>
    </row>
    <row r="660" spans="1:7" x14ac:dyDescent="0.25">
      <c r="A660" s="154" t="s">
        <v>5383</v>
      </c>
      <c r="B660" t="s">
        <v>626</v>
      </c>
      <c r="C660" t="s">
        <v>500</v>
      </c>
      <c r="D660" s="13">
        <v>2590.9749999999999</v>
      </c>
      <c r="E660" s="31">
        <v>45198</v>
      </c>
      <c r="F660" s="31">
        <v>45301</v>
      </c>
      <c r="G660" t="s">
        <v>5382</v>
      </c>
    </row>
    <row r="661" spans="1:7" x14ac:dyDescent="0.25">
      <c r="A661" s="154" t="s">
        <v>10226</v>
      </c>
      <c r="B661" t="s">
        <v>5109</v>
      </c>
      <c r="C661" t="s">
        <v>5108</v>
      </c>
      <c r="D661" s="13">
        <v>5158.7610000000004</v>
      </c>
      <c r="E661" s="31">
        <v>45257</v>
      </c>
      <c r="F661" s="31">
        <v>45301</v>
      </c>
      <c r="G661" t="s">
        <v>10224</v>
      </c>
    </row>
    <row r="662" spans="1:7" x14ac:dyDescent="0.25">
      <c r="A662" s="154" t="s">
        <v>10723</v>
      </c>
      <c r="B662" t="s">
        <v>757</v>
      </c>
      <c r="C662" t="s">
        <v>756</v>
      </c>
      <c r="D662" s="13">
        <v>4000</v>
      </c>
      <c r="E662" s="31">
        <v>45260</v>
      </c>
      <c r="F662" s="31">
        <v>45301</v>
      </c>
      <c r="G662" t="s">
        <v>10722</v>
      </c>
    </row>
    <row r="663" spans="1:7" x14ac:dyDescent="0.25">
      <c r="A663" s="154" t="s">
        <v>10307</v>
      </c>
      <c r="B663" t="s">
        <v>546</v>
      </c>
      <c r="C663" t="s">
        <v>545</v>
      </c>
      <c r="D663" s="13">
        <v>600</v>
      </c>
      <c r="E663" s="31">
        <v>45260</v>
      </c>
      <c r="F663" s="31">
        <v>45301</v>
      </c>
      <c r="G663" t="s">
        <v>10305</v>
      </c>
    </row>
    <row r="664" spans="1:7" x14ac:dyDescent="0.25">
      <c r="A664" s="154" t="s">
        <v>10694</v>
      </c>
      <c r="B664" t="s">
        <v>1047</v>
      </c>
      <c r="C664" t="s">
        <v>1048</v>
      </c>
      <c r="D664" s="13">
        <v>1100.5989999999999</v>
      </c>
      <c r="E664" s="31">
        <v>45260</v>
      </c>
      <c r="F664" s="31">
        <v>45301</v>
      </c>
      <c r="G664" t="s">
        <v>10692</v>
      </c>
    </row>
    <row r="665" spans="1:7" x14ac:dyDescent="0.25">
      <c r="A665" s="154" t="s">
        <v>10469</v>
      </c>
      <c r="B665" t="s">
        <v>542</v>
      </c>
      <c r="C665" t="s">
        <v>200</v>
      </c>
      <c r="D665" s="13">
        <v>1100</v>
      </c>
      <c r="E665" s="31">
        <v>45229</v>
      </c>
      <c r="F665" s="31">
        <v>45301</v>
      </c>
      <c r="G665" t="s">
        <v>5073</v>
      </c>
    </row>
    <row r="666" spans="1:7" x14ac:dyDescent="0.25">
      <c r="A666" s="154" t="s">
        <v>12106</v>
      </c>
      <c r="B666" t="s">
        <v>1122</v>
      </c>
      <c r="C666" t="s">
        <v>1123</v>
      </c>
      <c r="D666" s="13">
        <v>971.76599999999996</v>
      </c>
      <c r="E666" s="31">
        <v>45267</v>
      </c>
      <c r="F666" s="31">
        <v>45301</v>
      </c>
      <c r="G666" t="s">
        <v>12105</v>
      </c>
    </row>
    <row r="667" spans="1:7" x14ac:dyDescent="0.25">
      <c r="A667" s="154" t="s">
        <v>10217</v>
      </c>
      <c r="B667" t="s">
        <v>505</v>
      </c>
      <c r="C667" t="s">
        <v>103</v>
      </c>
      <c r="D667" s="13">
        <v>3252.6509999999998</v>
      </c>
      <c r="E667" s="31">
        <v>45251</v>
      </c>
      <c r="F667" s="31">
        <v>45301</v>
      </c>
      <c r="G667" t="s">
        <v>10215</v>
      </c>
    </row>
    <row r="668" spans="1:7" x14ac:dyDescent="0.25">
      <c r="A668" s="154" t="s">
        <v>10382</v>
      </c>
      <c r="B668" t="s">
        <v>5157</v>
      </c>
      <c r="C668" t="s">
        <v>5156</v>
      </c>
      <c r="D668" s="13">
        <v>3072.6750000000002</v>
      </c>
      <c r="E668" s="31">
        <v>45260</v>
      </c>
      <c r="F668" s="31">
        <v>45301</v>
      </c>
      <c r="G668" t="s">
        <v>5090</v>
      </c>
    </row>
    <row r="669" spans="1:7" x14ac:dyDescent="0.25">
      <c r="A669" s="154" t="s">
        <v>10387</v>
      </c>
      <c r="B669" t="s">
        <v>546</v>
      </c>
      <c r="C669" t="s">
        <v>545</v>
      </c>
      <c r="D669" s="13">
        <v>1500</v>
      </c>
      <c r="E669" s="31">
        <v>45247</v>
      </c>
      <c r="F669" s="31">
        <v>45301</v>
      </c>
      <c r="G669" t="s">
        <v>10386</v>
      </c>
    </row>
    <row r="670" spans="1:7" x14ac:dyDescent="0.25">
      <c r="A670" s="154" t="s">
        <v>10260</v>
      </c>
      <c r="B670" t="s">
        <v>5504</v>
      </c>
      <c r="C670" t="s">
        <v>5503</v>
      </c>
      <c r="D670" s="13">
        <v>2043.029</v>
      </c>
      <c r="E670" s="31">
        <v>45247</v>
      </c>
      <c r="F670" s="31">
        <v>45301</v>
      </c>
      <c r="G670" t="s">
        <v>10259</v>
      </c>
    </row>
    <row r="671" spans="1:7" x14ac:dyDescent="0.25">
      <c r="A671" s="154" t="s">
        <v>10301</v>
      </c>
      <c r="B671" t="s">
        <v>5755</v>
      </c>
      <c r="C671" t="s">
        <v>5754</v>
      </c>
      <c r="D671" s="13">
        <v>2817.92</v>
      </c>
      <c r="E671" s="31">
        <v>45252</v>
      </c>
      <c r="F671" s="31">
        <v>45301</v>
      </c>
      <c r="G671" t="s">
        <v>10299</v>
      </c>
    </row>
    <row r="672" spans="1:7" x14ac:dyDescent="0.25">
      <c r="A672" s="154" t="s">
        <v>9963</v>
      </c>
      <c r="B672" t="s">
        <v>616</v>
      </c>
      <c r="C672" t="s">
        <v>150</v>
      </c>
      <c r="D672" s="13">
        <v>3411.1779999999999</v>
      </c>
      <c r="E672" s="31">
        <v>45223</v>
      </c>
      <c r="F672" s="31">
        <v>45301</v>
      </c>
      <c r="G672" t="s">
        <v>9961</v>
      </c>
    </row>
    <row r="673" spans="1:7" x14ac:dyDescent="0.25">
      <c r="A673" s="154" t="s">
        <v>9981</v>
      </c>
      <c r="B673" t="s">
        <v>748</v>
      </c>
      <c r="C673" t="s">
        <v>749</v>
      </c>
      <c r="D673" s="13">
        <v>2200</v>
      </c>
      <c r="E673" s="31">
        <v>45225</v>
      </c>
      <c r="F673" s="31">
        <v>45301</v>
      </c>
      <c r="G673" t="s">
        <v>9980</v>
      </c>
    </row>
    <row r="674" spans="1:7" x14ac:dyDescent="0.25">
      <c r="A674" s="154" t="s">
        <v>4835</v>
      </c>
      <c r="B674" t="s">
        <v>341</v>
      </c>
      <c r="C674" t="s">
        <v>340</v>
      </c>
      <c r="D674" s="13">
        <v>7663.1260000000002</v>
      </c>
      <c r="E674" s="31">
        <v>45199</v>
      </c>
      <c r="F674" s="31">
        <v>45301</v>
      </c>
      <c r="G674" t="s">
        <v>4834</v>
      </c>
    </row>
    <row r="675" spans="1:7" x14ac:dyDescent="0.25">
      <c r="A675" s="154" t="s">
        <v>4562</v>
      </c>
      <c r="B675" t="s">
        <v>4253</v>
      </c>
      <c r="C675" t="s">
        <v>4252</v>
      </c>
      <c r="D675" s="13">
        <v>2292.395</v>
      </c>
      <c r="E675" s="31">
        <v>45161</v>
      </c>
      <c r="F675" s="31">
        <v>45301</v>
      </c>
      <c r="G675" t="s">
        <v>4561</v>
      </c>
    </row>
    <row r="676" spans="1:7" x14ac:dyDescent="0.25">
      <c r="A676" s="154" t="s">
        <v>9552</v>
      </c>
      <c r="B676" t="s">
        <v>117</v>
      </c>
      <c r="C676" t="s">
        <v>118</v>
      </c>
      <c r="D676" s="13">
        <v>1500</v>
      </c>
      <c r="E676" s="31">
        <v>45230</v>
      </c>
      <c r="F676" s="31">
        <v>45301</v>
      </c>
      <c r="G676" t="s">
        <v>9551</v>
      </c>
    </row>
    <row r="677" spans="1:7" x14ac:dyDescent="0.25">
      <c r="A677" s="154" t="s">
        <v>9503</v>
      </c>
      <c r="B677" t="s">
        <v>364</v>
      </c>
      <c r="C677" t="s">
        <v>363</v>
      </c>
      <c r="D677" s="13">
        <v>6900</v>
      </c>
      <c r="E677" s="31">
        <v>45223</v>
      </c>
      <c r="F677" s="31">
        <v>45301</v>
      </c>
      <c r="G677" t="s">
        <v>9501</v>
      </c>
    </row>
    <row r="678" spans="1:7" x14ac:dyDescent="0.25">
      <c r="A678" s="154" t="s">
        <v>4653</v>
      </c>
      <c r="B678" t="s">
        <v>541</v>
      </c>
      <c r="C678" t="s">
        <v>540</v>
      </c>
      <c r="D678" s="13">
        <v>4150</v>
      </c>
      <c r="E678" s="31">
        <v>45160</v>
      </c>
      <c r="F678" s="31">
        <v>45301</v>
      </c>
      <c r="G678" t="s">
        <v>4652</v>
      </c>
    </row>
    <row r="679" spans="1:7" x14ac:dyDescent="0.25">
      <c r="A679" s="154" t="s">
        <v>4528</v>
      </c>
      <c r="B679" t="s">
        <v>4253</v>
      </c>
      <c r="C679" t="s">
        <v>4252</v>
      </c>
      <c r="D679" s="13">
        <v>3000</v>
      </c>
      <c r="E679" s="31">
        <v>45176</v>
      </c>
      <c r="F679" s="31">
        <v>45301</v>
      </c>
      <c r="G679" t="s">
        <v>4527</v>
      </c>
    </row>
    <row r="680" spans="1:7" x14ac:dyDescent="0.25">
      <c r="A680" s="154" t="s">
        <v>4727</v>
      </c>
      <c r="B680" t="s">
        <v>380</v>
      </c>
      <c r="C680" t="s">
        <v>379</v>
      </c>
      <c r="D680" s="13">
        <v>3000</v>
      </c>
      <c r="E680" s="31">
        <v>45190</v>
      </c>
      <c r="F680" s="31">
        <v>45301</v>
      </c>
      <c r="G680" t="s">
        <v>4726</v>
      </c>
    </row>
    <row r="681" spans="1:7" x14ac:dyDescent="0.25">
      <c r="A681" s="154" t="s">
        <v>9663</v>
      </c>
      <c r="B681" t="s">
        <v>899</v>
      </c>
      <c r="C681" t="s">
        <v>898</v>
      </c>
      <c r="D681" s="13">
        <v>6550</v>
      </c>
      <c r="E681" s="31">
        <v>45223</v>
      </c>
      <c r="F681" s="31">
        <v>45301</v>
      </c>
      <c r="G681" t="s">
        <v>9661</v>
      </c>
    </row>
    <row r="682" spans="1:7" x14ac:dyDescent="0.25">
      <c r="A682" s="154" t="s">
        <v>4213</v>
      </c>
      <c r="B682" t="s">
        <v>319</v>
      </c>
      <c r="C682" t="s">
        <v>314</v>
      </c>
      <c r="D682" s="13">
        <v>2069.6379999999999</v>
      </c>
      <c r="E682" s="31">
        <v>45169</v>
      </c>
      <c r="F682" s="31">
        <v>45301</v>
      </c>
      <c r="G682" t="s">
        <v>3903</v>
      </c>
    </row>
    <row r="683" spans="1:7" x14ac:dyDescent="0.25">
      <c r="A683" s="154" t="s">
        <v>9340</v>
      </c>
      <c r="B683" t="s">
        <v>1137</v>
      </c>
      <c r="C683" t="s">
        <v>1138</v>
      </c>
      <c r="D683" s="13">
        <v>2482.7080000000001</v>
      </c>
      <c r="E683" s="31">
        <v>45208</v>
      </c>
      <c r="F683" s="31">
        <v>45301</v>
      </c>
      <c r="G683" t="s">
        <v>9338</v>
      </c>
    </row>
    <row r="684" spans="1:7" x14ac:dyDescent="0.25">
      <c r="A684" s="154" t="s">
        <v>9260</v>
      </c>
      <c r="B684" t="s">
        <v>300</v>
      </c>
      <c r="C684" t="s">
        <v>299</v>
      </c>
      <c r="D684" s="13">
        <v>1170.5540000000001</v>
      </c>
      <c r="E684" s="31">
        <v>45219</v>
      </c>
      <c r="F684" s="31">
        <v>45301</v>
      </c>
      <c r="G684" t="s">
        <v>9259</v>
      </c>
    </row>
    <row r="685" spans="1:7" x14ac:dyDescent="0.25">
      <c r="A685" s="154" t="s">
        <v>3701</v>
      </c>
      <c r="B685" t="s">
        <v>458</v>
      </c>
      <c r="C685" t="s">
        <v>457</v>
      </c>
      <c r="D685" s="13">
        <v>4000</v>
      </c>
      <c r="E685" s="31">
        <v>45195</v>
      </c>
      <c r="F685" s="31">
        <v>45301</v>
      </c>
      <c r="G685" t="s">
        <v>3700</v>
      </c>
    </row>
    <row r="686" spans="1:7" x14ac:dyDescent="0.25">
      <c r="A686" s="154" t="s">
        <v>9127</v>
      </c>
      <c r="B686" t="s">
        <v>847</v>
      </c>
      <c r="C686" t="s">
        <v>886</v>
      </c>
      <c r="D686" s="13">
        <v>2800</v>
      </c>
      <c r="E686" s="31">
        <v>45245</v>
      </c>
      <c r="F686" s="31">
        <v>45301</v>
      </c>
      <c r="G686" t="s">
        <v>9125</v>
      </c>
    </row>
    <row r="687" spans="1:7" x14ac:dyDescent="0.25">
      <c r="A687" s="154" t="s">
        <v>9103</v>
      </c>
      <c r="B687" t="s">
        <v>674</v>
      </c>
      <c r="C687" t="s">
        <v>673</v>
      </c>
      <c r="D687" s="13">
        <v>4500</v>
      </c>
      <c r="E687" s="31">
        <v>45253</v>
      </c>
      <c r="F687" s="31">
        <v>45301</v>
      </c>
      <c r="G687" t="s">
        <v>9102</v>
      </c>
    </row>
    <row r="688" spans="1:7" x14ac:dyDescent="0.25">
      <c r="A688" s="154" t="s">
        <v>3513</v>
      </c>
      <c r="B688" t="s">
        <v>754</v>
      </c>
      <c r="C688" t="s">
        <v>192</v>
      </c>
      <c r="D688" s="13">
        <v>4412.8900000000003</v>
      </c>
      <c r="E688" s="31">
        <v>45191</v>
      </c>
      <c r="F688" s="31">
        <v>45301</v>
      </c>
      <c r="G688" t="s">
        <v>3512</v>
      </c>
    </row>
    <row r="689" spans="1:7" x14ac:dyDescent="0.25">
      <c r="A689" s="154" t="s">
        <v>8794</v>
      </c>
      <c r="B689" t="s">
        <v>3343</v>
      </c>
      <c r="C689" t="s">
        <v>3342</v>
      </c>
      <c r="D689" s="13">
        <v>3000</v>
      </c>
      <c r="E689" s="31">
        <v>45224</v>
      </c>
      <c r="F689" s="31">
        <v>45301</v>
      </c>
      <c r="G689" t="s">
        <v>8793</v>
      </c>
    </row>
    <row r="690" spans="1:7" x14ac:dyDescent="0.25">
      <c r="A690" s="154" t="s">
        <v>3443</v>
      </c>
      <c r="B690" t="s">
        <v>99</v>
      </c>
      <c r="C690" t="s">
        <v>266</v>
      </c>
      <c r="D690" s="13">
        <v>3184.2939999999999</v>
      </c>
      <c r="E690" s="31">
        <v>45191</v>
      </c>
      <c r="F690" s="31">
        <v>45301</v>
      </c>
      <c r="G690" t="s">
        <v>3442</v>
      </c>
    </row>
    <row r="691" spans="1:7" x14ac:dyDescent="0.25">
      <c r="A691" s="154" t="s">
        <v>3414</v>
      </c>
      <c r="B691" t="s">
        <v>296</v>
      </c>
      <c r="C691" t="s">
        <v>287</v>
      </c>
      <c r="D691" s="13">
        <v>1250</v>
      </c>
      <c r="E691" s="31">
        <v>45166</v>
      </c>
      <c r="F691" s="31">
        <v>45301</v>
      </c>
      <c r="G691" t="s">
        <v>3413</v>
      </c>
    </row>
    <row r="692" spans="1:7" x14ac:dyDescent="0.25">
      <c r="A692" s="154" t="s">
        <v>8705</v>
      </c>
      <c r="B692" t="s">
        <v>399</v>
      </c>
      <c r="C692" t="s">
        <v>398</v>
      </c>
      <c r="D692" s="13">
        <v>2525.3690000000001</v>
      </c>
      <c r="E692" s="31">
        <v>45212</v>
      </c>
      <c r="F692" s="31">
        <v>45301</v>
      </c>
    </row>
    <row r="693" spans="1:7" x14ac:dyDescent="0.25">
      <c r="A693" s="154" t="s">
        <v>8748</v>
      </c>
      <c r="B693" t="s">
        <v>96</v>
      </c>
      <c r="C693" t="s">
        <v>97</v>
      </c>
      <c r="D693" s="13">
        <v>2500</v>
      </c>
      <c r="E693" s="31">
        <v>45210</v>
      </c>
      <c r="F693" s="31">
        <v>45301</v>
      </c>
      <c r="G693" t="s">
        <v>8747</v>
      </c>
    </row>
    <row r="694" spans="1:7" x14ac:dyDescent="0.25">
      <c r="A694" s="154" t="s">
        <v>8669</v>
      </c>
      <c r="B694" t="s">
        <v>412</v>
      </c>
      <c r="C694" t="s">
        <v>444</v>
      </c>
      <c r="D694" s="13">
        <v>3691.627</v>
      </c>
      <c r="E694" s="31">
        <v>45234</v>
      </c>
      <c r="F694" s="31">
        <v>45301</v>
      </c>
      <c r="G694" t="s">
        <v>8667</v>
      </c>
    </row>
    <row r="695" spans="1:7" x14ac:dyDescent="0.25">
      <c r="A695" s="154" t="s">
        <v>3269</v>
      </c>
      <c r="B695" t="s">
        <v>399</v>
      </c>
      <c r="C695" t="s">
        <v>398</v>
      </c>
      <c r="D695" s="13">
        <v>4030</v>
      </c>
      <c r="E695" s="31">
        <v>45199</v>
      </c>
      <c r="F695" s="31">
        <v>45301</v>
      </c>
      <c r="G695" t="s">
        <v>3268</v>
      </c>
    </row>
    <row r="696" spans="1:7" x14ac:dyDescent="0.25">
      <c r="A696" s="154" t="s">
        <v>8491</v>
      </c>
      <c r="B696" t="s">
        <v>396</v>
      </c>
      <c r="C696" t="s">
        <v>395</v>
      </c>
      <c r="D696" s="13">
        <v>2890</v>
      </c>
      <c r="E696" s="31">
        <v>45253</v>
      </c>
      <c r="F696" s="31">
        <v>45301</v>
      </c>
      <c r="G696" t="s">
        <v>8489</v>
      </c>
    </row>
    <row r="697" spans="1:7" x14ac:dyDescent="0.25">
      <c r="A697" s="154" t="s">
        <v>8462</v>
      </c>
      <c r="B697" t="s">
        <v>958</v>
      </c>
      <c r="C697" t="s">
        <v>957</v>
      </c>
      <c r="D697" s="13">
        <v>926.30100000000004</v>
      </c>
      <c r="E697" s="31">
        <v>45238</v>
      </c>
      <c r="F697" s="31">
        <v>45301</v>
      </c>
      <c r="G697" t="s">
        <v>8460</v>
      </c>
    </row>
    <row r="698" spans="1:7" x14ac:dyDescent="0.25">
      <c r="A698" s="154" t="s">
        <v>8539</v>
      </c>
      <c r="B698" t="s">
        <v>958</v>
      </c>
      <c r="C698" t="s">
        <v>957</v>
      </c>
      <c r="D698" s="13">
        <v>926.30100000000004</v>
      </c>
      <c r="E698" s="31">
        <v>45247</v>
      </c>
      <c r="F698" s="31">
        <v>45301</v>
      </c>
      <c r="G698" t="s">
        <v>8538</v>
      </c>
    </row>
    <row r="699" spans="1:7" x14ac:dyDescent="0.25">
      <c r="A699" s="154" t="s">
        <v>3008</v>
      </c>
      <c r="B699" t="s">
        <v>121</v>
      </c>
      <c r="C699" t="s">
        <v>122</v>
      </c>
      <c r="D699" s="13">
        <v>1143.3689999999999</v>
      </c>
      <c r="E699" s="31">
        <v>45176</v>
      </c>
      <c r="F699" s="31">
        <v>45301</v>
      </c>
      <c r="G699" t="s">
        <v>3007</v>
      </c>
    </row>
    <row r="700" spans="1:7" x14ac:dyDescent="0.25">
      <c r="A700" s="154" t="s">
        <v>2863</v>
      </c>
      <c r="B700" t="s">
        <v>298</v>
      </c>
      <c r="C700" t="s">
        <v>288</v>
      </c>
      <c r="D700" s="13">
        <v>4232.348</v>
      </c>
      <c r="E700" s="31">
        <v>45203</v>
      </c>
      <c r="F700" s="31">
        <v>45301</v>
      </c>
      <c r="G700" t="s">
        <v>2862</v>
      </c>
    </row>
    <row r="701" spans="1:7" x14ac:dyDescent="0.25">
      <c r="A701" s="154" t="s">
        <v>8529</v>
      </c>
      <c r="B701" t="s">
        <v>346</v>
      </c>
      <c r="C701" t="s">
        <v>345</v>
      </c>
      <c r="D701" s="13">
        <v>2764.3270000000002</v>
      </c>
      <c r="E701" s="31">
        <v>45234</v>
      </c>
      <c r="F701" s="31">
        <v>45301</v>
      </c>
      <c r="G701" t="s">
        <v>2883</v>
      </c>
    </row>
    <row r="702" spans="1:7" x14ac:dyDescent="0.25">
      <c r="A702" s="154" t="s">
        <v>10903</v>
      </c>
      <c r="B702" t="s">
        <v>806</v>
      </c>
      <c r="C702" t="s">
        <v>805</v>
      </c>
      <c r="D702" s="13">
        <v>2308.2109999999998</v>
      </c>
      <c r="E702" s="31">
        <v>45230</v>
      </c>
      <c r="F702" s="31">
        <v>45302</v>
      </c>
      <c r="G702" t="s">
        <v>10774</v>
      </c>
    </row>
    <row r="703" spans="1:7" x14ac:dyDescent="0.25">
      <c r="A703" s="154" t="s">
        <v>11265</v>
      </c>
      <c r="B703" t="s">
        <v>377</v>
      </c>
      <c r="C703" t="s">
        <v>173</v>
      </c>
      <c r="D703" s="13">
        <v>2399.3380000000002</v>
      </c>
      <c r="E703" s="31">
        <v>45225</v>
      </c>
      <c r="F703" s="31">
        <v>45302</v>
      </c>
      <c r="G703" t="s">
        <v>6079</v>
      </c>
    </row>
    <row r="704" spans="1:7" x14ac:dyDescent="0.25">
      <c r="A704" s="154" t="s">
        <v>5943</v>
      </c>
      <c r="B704" t="s">
        <v>284</v>
      </c>
      <c r="C704" t="s">
        <v>128</v>
      </c>
      <c r="D704" s="13">
        <v>875</v>
      </c>
      <c r="E704" s="31">
        <v>45162</v>
      </c>
      <c r="F704" s="31">
        <v>45302</v>
      </c>
      <c r="G704" t="s">
        <v>5942</v>
      </c>
    </row>
    <row r="705" spans="1:7" x14ac:dyDescent="0.25">
      <c r="A705" s="154" t="s">
        <v>10341</v>
      </c>
      <c r="B705" t="s">
        <v>487</v>
      </c>
      <c r="C705" t="s">
        <v>486</v>
      </c>
      <c r="D705" s="13">
        <v>929.35599999999999</v>
      </c>
      <c r="E705" s="31">
        <v>45252</v>
      </c>
      <c r="F705" s="31">
        <v>45302</v>
      </c>
      <c r="G705" t="s">
        <v>10340</v>
      </c>
    </row>
    <row r="706" spans="1:7" x14ac:dyDescent="0.25">
      <c r="A706" s="154" t="s">
        <v>10021</v>
      </c>
      <c r="B706" t="s">
        <v>9706</v>
      </c>
      <c r="C706" t="s">
        <v>9705</v>
      </c>
      <c r="D706" s="13">
        <v>2000</v>
      </c>
      <c r="E706" s="31">
        <v>45220</v>
      </c>
      <c r="F706" s="31">
        <v>45302</v>
      </c>
      <c r="G706" t="s">
        <v>10020</v>
      </c>
    </row>
    <row r="707" spans="1:7" x14ac:dyDescent="0.25">
      <c r="A707" s="154" t="s">
        <v>9724</v>
      </c>
      <c r="B707" t="s">
        <v>430</v>
      </c>
      <c r="C707" t="s">
        <v>429</v>
      </c>
      <c r="D707" s="13">
        <v>1226</v>
      </c>
      <c r="E707" s="31">
        <v>45223</v>
      </c>
      <c r="F707" s="31">
        <v>45302</v>
      </c>
      <c r="G707" t="s">
        <v>9722</v>
      </c>
    </row>
    <row r="708" spans="1:7" x14ac:dyDescent="0.25">
      <c r="A708" s="154" t="s">
        <v>9949</v>
      </c>
      <c r="B708" t="s">
        <v>184</v>
      </c>
      <c r="C708" t="s">
        <v>185</v>
      </c>
      <c r="D708" s="13">
        <v>4000</v>
      </c>
      <c r="E708" s="31">
        <v>45233</v>
      </c>
      <c r="F708" s="31">
        <v>45302</v>
      </c>
      <c r="G708" t="s">
        <v>9948</v>
      </c>
    </row>
    <row r="709" spans="1:7" x14ac:dyDescent="0.25">
      <c r="A709" s="154" t="s">
        <v>4148</v>
      </c>
      <c r="B709" t="s">
        <v>171</v>
      </c>
      <c r="C709" t="s">
        <v>172</v>
      </c>
      <c r="D709" s="13">
        <v>2000</v>
      </c>
      <c r="E709" s="31">
        <v>45161</v>
      </c>
      <c r="F709" s="31">
        <v>45302</v>
      </c>
      <c r="G709" t="s">
        <v>4015</v>
      </c>
    </row>
    <row r="710" spans="1:7" x14ac:dyDescent="0.25">
      <c r="A710" s="154" t="s">
        <v>4131</v>
      </c>
      <c r="B710" t="s">
        <v>579</v>
      </c>
      <c r="C710" t="s">
        <v>578</v>
      </c>
      <c r="D710" s="13">
        <v>2270.4540000000002</v>
      </c>
      <c r="E710" s="31">
        <v>45161</v>
      </c>
      <c r="F710" s="31">
        <v>45302</v>
      </c>
      <c r="G710" t="s">
        <v>4130</v>
      </c>
    </row>
    <row r="711" spans="1:7" x14ac:dyDescent="0.25">
      <c r="A711" s="154" t="s">
        <v>3819</v>
      </c>
      <c r="B711" t="s">
        <v>1074</v>
      </c>
      <c r="C711" t="s">
        <v>1075</v>
      </c>
      <c r="D711" s="13">
        <v>3399.5039999999999</v>
      </c>
      <c r="E711" s="31">
        <v>45194</v>
      </c>
      <c r="F711" s="31">
        <v>45302</v>
      </c>
      <c r="G711" t="s">
        <v>3818</v>
      </c>
    </row>
    <row r="712" spans="1:7" x14ac:dyDescent="0.25">
      <c r="A712" s="154" t="s">
        <v>8868</v>
      </c>
      <c r="B712" t="s">
        <v>382</v>
      </c>
      <c r="C712" t="s">
        <v>381</v>
      </c>
      <c r="D712" s="13">
        <v>1150</v>
      </c>
      <c r="E712" s="31">
        <v>45226</v>
      </c>
      <c r="F712" s="31">
        <v>45302</v>
      </c>
      <c r="G712" t="s">
        <v>8867</v>
      </c>
    </row>
    <row r="713" spans="1:7" x14ac:dyDescent="0.25">
      <c r="A713" s="154" t="s">
        <v>8585</v>
      </c>
      <c r="B713" t="s">
        <v>966</v>
      </c>
      <c r="C713" t="s">
        <v>965</v>
      </c>
      <c r="D713" s="13">
        <v>24730.84</v>
      </c>
      <c r="E713" s="31">
        <v>45253</v>
      </c>
      <c r="F713" s="31">
        <v>45302</v>
      </c>
      <c r="G713" t="s">
        <v>8583</v>
      </c>
    </row>
    <row r="714" spans="1:7" x14ac:dyDescent="0.25">
      <c r="A714" s="154" t="s">
        <v>5054</v>
      </c>
      <c r="B714" t="s">
        <v>753</v>
      </c>
      <c r="C714" t="s">
        <v>902</v>
      </c>
      <c r="D714" s="13">
        <v>1710.2829999999999</v>
      </c>
      <c r="E714" s="31">
        <v>45195</v>
      </c>
      <c r="F714" s="31">
        <v>45303</v>
      </c>
      <c r="G714" t="s">
        <v>5053</v>
      </c>
    </row>
    <row r="715" spans="1:7" x14ac:dyDescent="0.25">
      <c r="A715" s="154" t="s">
        <v>5947</v>
      </c>
      <c r="B715" t="s">
        <v>284</v>
      </c>
      <c r="C715" t="s">
        <v>128</v>
      </c>
      <c r="D715" s="13">
        <v>850</v>
      </c>
      <c r="E715" s="31">
        <v>45162</v>
      </c>
      <c r="F715" s="31">
        <v>45303</v>
      </c>
      <c r="G715" t="s">
        <v>5946</v>
      </c>
    </row>
    <row r="716" spans="1:7" x14ac:dyDescent="0.25">
      <c r="A716" s="154" t="s">
        <v>10798</v>
      </c>
      <c r="B716" t="s">
        <v>5248</v>
      </c>
      <c r="C716" t="s">
        <v>5247</v>
      </c>
      <c r="D716" s="13">
        <v>915.34799999999996</v>
      </c>
      <c r="E716" s="31">
        <v>45226</v>
      </c>
      <c r="F716" s="31">
        <v>45303</v>
      </c>
      <c r="G716" t="s">
        <v>10797</v>
      </c>
    </row>
    <row r="717" spans="1:7" x14ac:dyDescent="0.25">
      <c r="A717" s="154" t="s">
        <v>10457</v>
      </c>
      <c r="B717" t="s">
        <v>5339</v>
      </c>
      <c r="C717" t="s">
        <v>5338</v>
      </c>
      <c r="D717" s="13">
        <v>2750</v>
      </c>
      <c r="E717" s="31">
        <v>45229</v>
      </c>
      <c r="F717" s="31">
        <v>45303</v>
      </c>
      <c r="G717" t="s">
        <v>5337</v>
      </c>
    </row>
    <row r="718" spans="1:7" x14ac:dyDescent="0.25">
      <c r="A718" s="154" t="s">
        <v>12104</v>
      </c>
      <c r="B718" t="s">
        <v>4650</v>
      </c>
      <c r="C718" t="s">
        <v>4649</v>
      </c>
      <c r="D718" s="13">
        <v>909.20799999999997</v>
      </c>
      <c r="E718" s="31">
        <v>45264</v>
      </c>
      <c r="F718" s="31">
        <v>45303</v>
      </c>
      <c r="G718" t="s">
        <v>12103</v>
      </c>
    </row>
    <row r="719" spans="1:7" x14ac:dyDescent="0.25">
      <c r="A719" s="154" t="s">
        <v>3904</v>
      </c>
      <c r="B719" t="s">
        <v>319</v>
      </c>
      <c r="C719" t="s">
        <v>314</v>
      </c>
      <c r="D719" s="13">
        <v>2000</v>
      </c>
      <c r="E719" s="31">
        <v>45169</v>
      </c>
      <c r="F719" s="31">
        <v>45303</v>
      </c>
      <c r="G719" t="s">
        <v>3903</v>
      </c>
    </row>
    <row r="720" spans="1:7" x14ac:dyDescent="0.25">
      <c r="A720" s="154" t="s">
        <v>8853</v>
      </c>
      <c r="B720" t="s">
        <v>649</v>
      </c>
      <c r="C720" t="s">
        <v>571</v>
      </c>
      <c r="D720" s="13">
        <v>719.19600000000003</v>
      </c>
      <c r="E720" s="31">
        <v>45226</v>
      </c>
      <c r="F720" s="31">
        <v>45303</v>
      </c>
      <c r="G720" t="s">
        <v>3329</v>
      </c>
    </row>
    <row r="721" spans="1:7" x14ac:dyDescent="0.25">
      <c r="A721" s="154" t="s">
        <v>3389</v>
      </c>
      <c r="B721" t="s">
        <v>625</v>
      </c>
      <c r="C721" t="s">
        <v>624</v>
      </c>
      <c r="D721" s="13">
        <v>626.88199999999995</v>
      </c>
      <c r="E721" s="31">
        <v>45190</v>
      </c>
      <c r="F721" s="31">
        <v>45303</v>
      </c>
      <c r="G721" t="s">
        <v>3388</v>
      </c>
    </row>
    <row r="722" spans="1:7" x14ac:dyDescent="0.25">
      <c r="A722" s="154" t="s">
        <v>8831</v>
      </c>
      <c r="B722" t="s">
        <v>8788</v>
      </c>
      <c r="C722" t="s">
        <v>699</v>
      </c>
      <c r="D722" s="13">
        <v>4000</v>
      </c>
      <c r="E722" s="31">
        <v>45212</v>
      </c>
      <c r="F722" s="31">
        <v>45303</v>
      </c>
      <c r="G722" t="s">
        <v>8787</v>
      </c>
    </row>
    <row r="723" spans="1:7" x14ac:dyDescent="0.25">
      <c r="A723" s="154" t="s">
        <v>8527</v>
      </c>
      <c r="B723" t="s">
        <v>823</v>
      </c>
      <c r="C723" t="s">
        <v>822</v>
      </c>
      <c r="D723" s="13">
        <v>786.20399999999995</v>
      </c>
      <c r="E723" s="31">
        <v>45232</v>
      </c>
      <c r="F723" s="31">
        <v>45303</v>
      </c>
      <c r="G723" t="s">
        <v>8525</v>
      </c>
    </row>
    <row r="724" spans="1:7" x14ac:dyDescent="0.25">
      <c r="A724" s="154" t="s">
        <v>11199</v>
      </c>
      <c r="B724" t="s">
        <v>620</v>
      </c>
      <c r="C724" t="s">
        <v>619</v>
      </c>
      <c r="D724" s="13">
        <v>2496.5630000000001</v>
      </c>
      <c r="E724" s="31">
        <v>45237</v>
      </c>
      <c r="F724" s="31">
        <v>45304</v>
      </c>
      <c r="G724" t="s">
        <v>11094</v>
      </c>
    </row>
    <row r="725" spans="1:7" x14ac:dyDescent="0.25">
      <c r="A725" s="154" t="s">
        <v>5955</v>
      </c>
      <c r="B725" t="s">
        <v>284</v>
      </c>
      <c r="C725" t="s">
        <v>128</v>
      </c>
      <c r="D725" s="13">
        <v>845</v>
      </c>
      <c r="E725" s="31">
        <v>45162</v>
      </c>
      <c r="F725" s="31">
        <v>45304</v>
      </c>
      <c r="G725" t="s">
        <v>5954</v>
      </c>
    </row>
    <row r="726" spans="1:7" x14ac:dyDescent="0.25">
      <c r="A726" s="154" t="s">
        <v>9825</v>
      </c>
      <c r="B726" t="s">
        <v>134</v>
      </c>
      <c r="C726" t="s">
        <v>135</v>
      </c>
      <c r="D726" s="13">
        <v>4000</v>
      </c>
      <c r="E726" s="31">
        <v>45247</v>
      </c>
      <c r="F726" s="31">
        <v>45304</v>
      </c>
      <c r="G726" t="s">
        <v>9824</v>
      </c>
    </row>
    <row r="727" spans="1:7" x14ac:dyDescent="0.25">
      <c r="A727" s="154" t="s">
        <v>9931</v>
      </c>
      <c r="B727" t="s">
        <v>4658</v>
      </c>
      <c r="C727" t="s">
        <v>4657</v>
      </c>
      <c r="D727" s="13">
        <v>4443.6719999999996</v>
      </c>
      <c r="E727" s="31">
        <v>45232</v>
      </c>
      <c r="F727" s="31">
        <v>45304</v>
      </c>
      <c r="G727" t="s">
        <v>9929</v>
      </c>
    </row>
    <row r="728" spans="1:7" x14ac:dyDescent="0.25">
      <c r="A728" s="154" t="s">
        <v>4675</v>
      </c>
      <c r="B728" t="s">
        <v>541</v>
      </c>
      <c r="C728" t="s">
        <v>540</v>
      </c>
      <c r="D728" s="13">
        <v>4150</v>
      </c>
      <c r="E728" s="31">
        <v>45160</v>
      </c>
      <c r="F728" s="31">
        <v>45304</v>
      </c>
      <c r="G728" t="s">
        <v>4674</v>
      </c>
    </row>
    <row r="729" spans="1:7" x14ac:dyDescent="0.25">
      <c r="A729" s="154" t="s">
        <v>9373</v>
      </c>
      <c r="B729" t="s">
        <v>3925</v>
      </c>
      <c r="C729" t="s">
        <v>3924</v>
      </c>
      <c r="D729" s="13">
        <v>10000</v>
      </c>
      <c r="E729" s="31">
        <v>45230</v>
      </c>
      <c r="F729" s="31">
        <v>45304</v>
      </c>
      <c r="G729" t="s">
        <v>9372</v>
      </c>
    </row>
    <row r="730" spans="1:7" x14ac:dyDescent="0.25">
      <c r="A730" s="154" t="s">
        <v>8849</v>
      </c>
      <c r="B730" t="s">
        <v>370</v>
      </c>
      <c r="C730" t="s">
        <v>290</v>
      </c>
      <c r="D730" s="13">
        <v>1808.4090000000001</v>
      </c>
      <c r="E730" s="31">
        <v>45226</v>
      </c>
      <c r="F730" s="31">
        <v>45304</v>
      </c>
      <c r="G730" t="s">
        <v>8847</v>
      </c>
    </row>
    <row r="731" spans="1:7" x14ac:dyDescent="0.25">
      <c r="A731" s="154" t="s">
        <v>5958</v>
      </c>
      <c r="B731" t="s">
        <v>284</v>
      </c>
      <c r="C731" t="s">
        <v>128</v>
      </c>
      <c r="D731" s="13">
        <v>840</v>
      </c>
      <c r="E731" s="31">
        <v>45162</v>
      </c>
      <c r="F731" s="31">
        <v>45305</v>
      </c>
      <c r="G731" t="s">
        <v>5957</v>
      </c>
    </row>
    <row r="732" spans="1:7" x14ac:dyDescent="0.25">
      <c r="A732" s="154" t="s">
        <v>9740</v>
      </c>
      <c r="B732" t="s">
        <v>136</v>
      </c>
      <c r="C732" t="s">
        <v>137</v>
      </c>
      <c r="D732" s="13">
        <v>1160.846</v>
      </c>
      <c r="E732" s="31">
        <v>45230</v>
      </c>
      <c r="F732" s="31">
        <v>45305</v>
      </c>
      <c r="G732" t="s">
        <v>9738</v>
      </c>
    </row>
    <row r="733" spans="1:7" x14ac:dyDescent="0.25">
      <c r="A733" s="154" t="s">
        <v>3827</v>
      </c>
      <c r="B733" t="s">
        <v>1074</v>
      </c>
      <c r="C733" t="s">
        <v>1075</v>
      </c>
      <c r="D733" s="13">
        <v>3399.5039999999999</v>
      </c>
      <c r="E733" s="31">
        <v>45194</v>
      </c>
      <c r="F733" s="31">
        <v>45305</v>
      </c>
      <c r="G733" t="s">
        <v>3826</v>
      </c>
    </row>
    <row r="734" spans="1:7" x14ac:dyDescent="0.25">
      <c r="A734" s="154" t="s">
        <v>9047</v>
      </c>
      <c r="B734" t="s">
        <v>604</v>
      </c>
      <c r="C734" t="s">
        <v>581</v>
      </c>
      <c r="D734" s="13">
        <v>786.13199999999995</v>
      </c>
      <c r="E734" s="31">
        <v>45254</v>
      </c>
      <c r="F734" s="31">
        <v>45305</v>
      </c>
      <c r="G734" t="s">
        <v>9045</v>
      </c>
    </row>
    <row r="735" spans="1:7" x14ac:dyDescent="0.25">
      <c r="A735" s="154" t="s">
        <v>10942</v>
      </c>
      <c r="B735" t="s">
        <v>373</v>
      </c>
      <c r="C735" t="s">
        <v>243</v>
      </c>
      <c r="D735" s="13">
        <v>8562.5</v>
      </c>
      <c r="E735" s="31">
        <v>45224</v>
      </c>
      <c r="F735" s="31">
        <v>45306</v>
      </c>
      <c r="G735" t="s">
        <v>10941</v>
      </c>
    </row>
    <row r="736" spans="1:7" x14ac:dyDescent="0.25">
      <c r="A736" s="154" t="s">
        <v>5243</v>
      </c>
      <c r="B736" t="s">
        <v>5241</v>
      </c>
      <c r="C736" t="s">
        <v>5185</v>
      </c>
      <c r="D736" s="13">
        <v>8211</v>
      </c>
      <c r="E736" s="31">
        <v>45168</v>
      </c>
      <c r="F736" s="31">
        <v>45306</v>
      </c>
      <c r="G736" t="s">
        <v>5240</v>
      </c>
    </row>
    <row r="737" spans="1:7" x14ac:dyDescent="0.25">
      <c r="A737" s="154" t="s">
        <v>5302</v>
      </c>
      <c r="B737" t="s">
        <v>255</v>
      </c>
      <c r="C737" t="s">
        <v>104</v>
      </c>
      <c r="D737" s="13">
        <v>13478.807000000001</v>
      </c>
      <c r="E737" s="31">
        <v>45183</v>
      </c>
      <c r="F737" s="31">
        <v>45306</v>
      </c>
      <c r="G737" t="s">
        <v>5301</v>
      </c>
    </row>
    <row r="738" spans="1:7" x14ac:dyDescent="0.25">
      <c r="A738" s="154" t="s">
        <v>4995</v>
      </c>
      <c r="B738" t="s">
        <v>306</v>
      </c>
      <c r="C738" t="s">
        <v>115</v>
      </c>
      <c r="D738" s="13">
        <v>2787.7910000000002</v>
      </c>
      <c r="E738" s="31">
        <v>45197</v>
      </c>
      <c r="F738" s="31">
        <v>45306</v>
      </c>
      <c r="G738" t="s">
        <v>4994</v>
      </c>
    </row>
    <row r="739" spans="1:7" x14ac:dyDescent="0.25">
      <c r="A739" s="154" t="s">
        <v>10739</v>
      </c>
      <c r="B739" t="s">
        <v>10160</v>
      </c>
      <c r="C739" t="s">
        <v>10159</v>
      </c>
      <c r="D739" s="13">
        <v>2097.48</v>
      </c>
      <c r="E739" s="31">
        <v>45226</v>
      </c>
      <c r="F739" s="31">
        <v>45306</v>
      </c>
      <c r="G739" t="s">
        <v>10738</v>
      </c>
    </row>
    <row r="740" spans="1:7" x14ac:dyDescent="0.25">
      <c r="A740" s="154" t="s">
        <v>11064</v>
      </c>
      <c r="B740" t="s">
        <v>472</v>
      </c>
      <c r="C740" t="s">
        <v>102</v>
      </c>
      <c r="D740" s="13">
        <v>2129.3270000000002</v>
      </c>
      <c r="E740" s="31">
        <v>45236</v>
      </c>
      <c r="F740" s="31">
        <v>45306</v>
      </c>
      <c r="G740" t="s">
        <v>11062</v>
      </c>
    </row>
    <row r="741" spans="1:7" x14ac:dyDescent="0.25">
      <c r="A741" s="154" t="s">
        <v>5439</v>
      </c>
      <c r="B741" t="s">
        <v>318</v>
      </c>
      <c r="C741" t="s">
        <v>144</v>
      </c>
      <c r="D741" s="13">
        <v>1000</v>
      </c>
      <c r="E741" s="31">
        <v>45187</v>
      </c>
      <c r="F741" s="31">
        <v>45306</v>
      </c>
      <c r="G741" t="s">
        <v>5438</v>
      </c>
    </row>
    <row r="742" spans="1:7" x14ac:dyDescent="0.25">
      <c r="A742" s="154" t="s">
        <v>5304</v>
      </c>
      <c r="B742" t="s">
        <v>265</v>
      </c>
      <c r="C742" t="s">
        <v>148</v>
      </c>
      <c r="D742" s="13">
        <v>6989.3419999999996</v>
      </c>
      <c r="E742" s="31">
        <v>45195</v>
      </c>
      <c r="F742" s="31">
        <v>45306</v>
      </c>
      <c r="G742" t="s">
        <v>5303</v>
      </c>
    </row>
    <row r="743" spans="1:7" x14ac:dyDescent="0.25">
      <c r="A743" s="154" t="s">
        <v>5283</v>
      </c>
      <c r="B743" t="s">
        <v>598</v>
      </c>
      <c r="C743" t="s">
        <v>599</v>
      </c>
      <c r="D743" s="13">
        <v>1550.6</v>
      </c>
      <c r="E743" s="31">
        <v>45195</v>
      </c>
      <c r="F743" s="31">
        <v>45306</v>
      </c>
      <c r="G743" t="s">
        <v>5282</v>
      </c>
    </row>
    <row r="744" spans="1:7" x14ac:dyDescent="0.25">
      <c r="A744" s="154" t="s">
        <v>11150</v>
      </c>
      <c r="B744" t="s">
        <v>5325</v>
      </c>
      <c r="C744" t="s">
        <v>5324</v>
      </c>
      <c r="D744" s="13">
        <v>191</v>
      </c>
      <c r="E744" s="31">
        <v>45260</v>
      </c>
      <c r="F744" s="31">
        <v>45306</v>
      </c>
      <c r="G744" t="s">
        <v>11148</v>
      </c>
    </row>
    <row r="745" spans="1:7" x14ac:dyDescent="0.25">
      <c r="A745" s="154" t="s">
        <v>11195</v>
      </c>
      <c r="B745" t="s">
        <v>531</v>
      </c>
      <c r="C745" t="s">
        <v>190</v>
      </c>
      <c r="D745" s="13">
        <v>27500</v>
      </c>
      <c r="E745" s="31">
        <v>45223</v>
      </c>
      <c r="F745" s="31">
        <v>45306</v>
      </c>
      <c r="G745" t="s">
        <v>11193</v>
      </c>
    </row>
    <row r="746" spans="1:7" x14ac:dyDescent="0.25">
      <c r="A746" s="154" t="s">
        <v>5633</v>
      </c>
      <c r="B746" t="s">
        <v>465</v>
      </c>
      <c r="C746" t="s">
        <v>191</v>
      </c>
      <c r="D746" s="13">
        <v>6218.616</v>
      </c>
      <c r="E746" s="31">
        <v>45199</v>
      </c>
      <c r="F746" s="31">
        <v>45306</v>
      </c>
      <c r="G746" t="s">
        <v>5632</v>
      </c>
    </row>
    <row r="747" spans="1:7" x14ac:dyDescent="0.25">
      <c r="A747" s="154" t="s">
        <v>5717</v>
      </c>
      <c r="B747" t="s">
        <v>5560</v>
      </c>
      <c r="C747" t="s">
        <v>5559</v>
      </c>
      <c r="D747" s="13">
        <v>12855.227000000001</v>
      </c>
      <c r="E747" s="31">
        <v>45199</v>
      </c>
      <c r="F747" s="31">
        <v>45306</v>
      </c>
      <c r="G747" t="s">
        <v>5716</v>
      </c>
    </row>
    <row r="748" spans="1:7" x14ac:dyDescent="0.25">
      <c r="A748" s="154" t="s">
        <v>11211</v>
      </c>
      <c r="B748" t="s">
        <v>532</v>
      </c>
      <c r="C748" t="s">
        <v>160</v>
      </c>
      <c r="D748" s="13">
        <v>12500</v>
      </c>
      <c r="E748" s="31">
        <v>45223</v>
      </c>
      <c r="F748" s="31">
        <v>45306</v>
      </c>
      <c r="G748" t="s">
        <v>11210</v>
      </c>
    </row>
    <row r="749" spans="1:7" x14ac:dyDescent="0.25">
      <c r="A749" s="154" t="s">
        <v>10872</v>
      </c>
      <c r="B749" t="s">
        <v>1112</v>
      </c>
      <c r="C749" t="s">
        <v>528</v>
      </c>
      <c r="D749" s="13">
        <v>1233.6569999999999</v>
      </c>
      <c r="E749" s="31">
        <v>45230</v>
      </c>
      <c r="F749" s="31">
        <v>45306</v>
      </c>
      <c r="G749" t="s">
        <v>10870</v>
      </c>
    </row>
    <row r="750" spans="1:7" x14ac:dyDescent="0.25">
      <c r="A750" s="154" t="s">
        <v>5951</v>
      </c>
      <c r="B750" t="s">
        <v>284</v>
      </c>
      <c r="C750" t="s">
        <v>128</v>
      </c>
      <c r="D750" s="13">
        <v>874.66099999999994</v>
      </c>
      <c r="E750" s="31">
        <v>45162</v>
      </c>
      <c r="F750" s="31">
        <v>45306</v>
      </c>
      <c r="G750" t="s">
        <v>5950</v>
      </c>
    </row>
    <row r="751" spans="1:7" x14ac:dyDescent="0.25">
      <c r="A751" s="154" t="s">
        <v>5084</v>
      </c>
      <c r="B751" t="s">
        <v>387</v>
      </c>
      <c r="C751" t="s">
        <v>145</v>
      </c>
      <c r="D751" s="13">
        <v>2047.194</v>
      </c>
      <c r="E751" s="31">
        <v>45191</v>
      </c>
      <c r="F751" s="31">
        <v>45306</v>
      </c>
      <c r="G751" t="s">
        <v>5083</v>
      </c>
    </row>
    <row r="752" spans="1:7" x14ac:dyDescent="0.25">
      <c r="A752" s="154" t="s">
        <v>5693</v>
      </c>
      <c r="B752" t="s">
        <v>1038</v>
      </c>
      <c r="C752" t="s">
        <v>1039</v>
      </c>
      <c r="D752" s="13">
        <v>5500</v>
      </c>
      <c r="E752" s="31">
        <v>45191</v>
      </c>
      <c r="F752" s="31">
        <v>45306</v>
      </c>
      <c r="G752" t="s">
        <v>4974</v>
      </c>
    </row>
    <row r="753" spans="1:7" x14ac:dyDescent="0.25">
      <c r="A753" s="154" t="s">
        <v>10665</v>
      </c>
      <c r="B753" t="s">
        <v>808</v>
      </c>
      <c r="C753" t="s">
        <v>807</v>
      </c>
      <c r="D753" s="13">
        <v>944.29</v>
      </c>
      <c r="E753" s="31">
        <v>45231</v>
      </c>
      <c r="F753" s="31">
        <v>45306</v>
      </c>
      <c r="G753" t="s">
        <v>5408</v>
      </c>
    </row>
    <row r="754" spans="1:7" x14ac:dyDescent="0.25">
      <c r="A754" s="154" t="s">
        <v>10456</v>
      </c>
      <c r="B754" t="s">
        <v>5339</v>
      </c>
      <c r="C754" t="s">
        <v>5338</v>
      </c>
      <c r="D754" s="13">
        <v>2750</v>
      </c>
      <c r="E754" s="31">
        <v>45229</v>
      </c>
      <c r="F754" s="31">
        <v>45306</v>
      </c>
      <c r="G754" t="s">
        <v>5337</v>
      </c>
    </row>
    <row r="755" spans="1:7" x14ac:dyDescent="0.25">
      <c r="A755" s="154" t="s">
        <v>10424</v>
      </c>
      <c r="B755" t="s">
        <v>1024</v>
      </c>
      <c r="C755" t="s">
        <v>1025</v>
      </c>
      <c r="D755" s="13">
        <v>10095.467000000001</v>
      </c>
      <c r="E755" s="31">
        <v>45261</v>
      </c>
      <c r="F755" s="31">
        <v>45306</v>
      </c>
      <c r="G755" t="s">
        <v>10423</v>
      </c>
    </row>
    <row r="756" spans="1:7" x14ac:dyDescent="0.25">
      <c r="A756" s="154" t="s">
        <v>10522</v>
      </c>
      <c r="B756" t="s">
        <v>466</v>
      </c>
      <c r="C756" t="s">
        <v>140</v>
      </c>
      <c r="D756" s="13">
        <v>1390.9</v>
      </c>
      <c r="E756" s="31">
        <v>45253</v>
      </c>
      <c r="F756" s="31">
        <v>45306</v>
      </c>
      <c r="G756" t="s">
        <v>10520</v>
      </c>
    </row>
    <row r="757" spans="1:7" x14ac:dyDescent="0.25">
      <c r="A757" s="154" t="s">
        <v>12102</v>
      </c>
      <c r="B757" t="s">
        <v>4301</v>
      </c>
      <c r="C757" t="s">
        <v>4300</v>
      </c>
      <c r="D757" s="13">
        <v>4311.01</v>
      </c>
      <c r="E757" s="31">
        <v>45265</v>
      </c>
      <c r="F757" s="31">
        <v>45306</v>
      </c>
      <c r="G757" t="s">
        <v>9479</v>
      </c>
    </row>
    <row r="758" spans="1:7" x14ac:dyDescent="0.25">
      <c r="A758" s="154" t="s">
        <v>9925</v>
      </c>
      <c r="B758" t="s">
        <v>338</v>
      </c>
      <c r="C758" t="s">
        <v>166</v>
      </c>
      <c r="D758" s="13">
        <v>1231.5540000000001</v>
      </c>
      <c r="E758" s="31">
        <v>45227</v>
      </c>
      <c r="F758" s="31">
        <v>45306</v>
      </c>
      <c r="G758" t="s">
        <v>9923</v>
      </c>
    </row>
    <row r="759" spans="1:7" x14ac:dyDescent="0.25">
      <c r="A759" s="154" t="s">
        <v>9778</v>
      </c>
      <c r="B759" t="s">
        <v>117</v>
      </c>
      <c r="C759" t="s">
        <v>118</v>
      </c>
      <c r="D759" s="13">
        <v>1000</v>
      </c>
      <c r="E759" s="31">
        <v>45230</v>
      </c>
      <c r="F759" s="31">
        <v>45306</v>
      </c>
      <c r="G759" t="s">
        <v>9777</v>
      </c>
    </row>
    <row r="760" spans="1:7" x14ac:dyDescent="0.25">
      <c r="A760" s="154" t="s">
        <v>9902</v>
      </c>
      <c r="B760" t="s">
        <v>1018</v>
      </c>
      <c r="C760" t="s">
        <v>1019</v>
      </c>
      <c r="D760" s="13">
        <v>900.38699999999994</v>
      </c>
      <c r="E760" s="31">
        <v>45229</v>
      </c>
      <c r="F760" s="31">
        <v>45306</v>
      </c>
      <c r="G760" t="s">
        <v>9900</v>
      </c>
    </row>
    <row r="761" spans="1:7" x14ac:dyDescent="0.25">
      <c r="A761" s="154" t="s">
        <v>9876</v>
      </c>
      <c r="B761" t="s">
        <v>119</v>
      </c>
      <c r="C761" t="s">
        <v>120</v>
      </c>
      <c r="D761" s="13">
        <v>6150</v>
      </c>
      <c r="E761" s="31">
        <v>45222</v>
      </c>
      <c r="F761" s="31">
        <v>45306</v>
      </c>
      <c r="G761" t="s">
        <v>9875</v>
      </c>
    </row>
    <row r="762" spans="1:7" x14ac:dyDescent="0.25">
      <c r="A762" s="154" t="s">
        <v>10016</v>
      </c>
      <c r="B762" t="s">
        <v>804</v>
      </c>
      <c r="C762" t="s">
        <v>114</v>
      </c>
      <c r="D762" s="13">
        <v>2100</v>
      </c>
      <c r="E762" s="31">
        <v>45237</v>
      </c>
      <c r="F762" s="31">
        <v>45306</v>
      </c>
      <c r="G762" t="s">
        <v>10014</v>
      </c>
    </row>
    <row r="763" spans="1:7" x14ac:dyDescent="0.25">
      <c r="A763" s="154" t="s">
        <v>9660</v>
      </c>
      <c r="B763" t="s">
        <v>180</v>
      </c>
      <c r="C763" t="s">
        <v>181</v>
      </c>
      <c r="D763" s="13">
        <v>5466.5529999999999</v>
      </c>
      <c r="E763" s="31">
        <v>45218</v>
      </c>
      <c r="F763" s="31">
        <v>45306</v>
      </c>
      <c r="G763" t="s">
        <v>9658</v>
      </c>
    </row>
    <row r="764" spans="1:7" x14ac:dyDescent="0.25">
      <c r="A764" s="154" t="s">
        <v>4931</v>
      </c>
      <c r="B764" t="s">
        <v>168</v>
      </c>
      <c r="C764" t="s">
        <v>268</v>
      </c>
      <c r="D764" s="13">
        <v>8532.9</v>
      </c>
      <c r="E764" s="31">
        <v>45199</v>
      </c>
      <c r="F764" s="31">
        <v>45306</v>
      </c>
      <c r="G764" t="s">
        <v>4930</v>
      </c>
    </row>
    <row r="765" spans="1:7" x14ac:dyDescent="0.25">
      <c r="A765" s="154" t="s">
        <v>4665</v>
      </c>
      <c r="B765" t="s">
        <v>130</v>
      </c>
      <c r="C765" t="s">
        <v>131</v>
      </c>
      <c r="D765" s="13">
        <v>3500</v>
      </c>
      <c r="E765" s="31">
        <v>45205</v>
      </c>
      <c r="F765" s="31">
        <v>45306</v>
      </c>
      <c r="G765" t="s">
        <v>4664</v>
      </c>
    </row>
    <row r="766" spans="1:7" x14ac:dyDescent="0.25">
      <c r="A766" s="154" t="s">
        <v>9528</v>
      </c>
      <c r="B766" t="s">
        <v>4253</v>
      </c>
      <c r="C766" t="s">
        <v>4252</v>
      </c>
      <c r="D766" s="13">
        <v>3625</v>
      </c>
      <c r="E766" s="31">
        <v>45223</v>
      </c>
      <c r="F766" s="31">
        <v>45306</v>
      </c>
      <c r="G766" t="s">
        <v>9527</v>
      </c>
    </row>
    <row r="767" spans="1:7" x14ac:dyDescent="0.25">
      <c r="A767" s="154" t="s">
        <v>3928</v>
      </c>
      <c r="B767" t="s">
        <v>151</v>
      </c>
      <c r="C767" t="s">
        <v>152</v>
      </c>
      <c r="D767" s="13">
        <v>3154</v>
      </c>
      <c r="E767" s="31">
        <v>45190</v>
      </c>
      <c r="F767" s="31">
        <v>45306</v>
      </c>
      <c r="G767" t="s">
        <v>3927</v>
      </c>
    </row>
    <row r="768" spans="1:7" x14ac:dyDescent="0.25">
      <c r="A768" s="154" t="s">
        <v>4145</v>
      </c>
      <c r="B768" t="s">
        <v>171</v>
      </c>
      <c r="C768" t="s">
        <v>172</v>
      </c>
      <c r="D768" s="13">
        <v>2000</v>
      </c>
      <c r="E768" s="31">
        <v>45161</v>
      </c>
      <c r="F768" s="31">
        <v>45306</v>
      </c>
      <c r="G768" t="s">
        <v>4015</v>
      </c>
    </row>
    <row r="769" spans="1:7" x14ac:dyDescent="0.25">
      <c r="A769" s="154" t="s">
        <v>4012</v>
      </c>
      <c r="B769" t="s">
        <v>171</v>
      </c>
      <c r="C769" t="s">
        <v>172</v>
      </c>
      <c r="D769" s="13">
        <v>1500</v>
      </c>
      <c r="E769" s="31">
        <v>45161</v>
      </c>
      <c r="F769" s="31">
        <v>45306</v>
      </c>
      <c r="G769" t="s">
        <v>4009</v>
      </c>
    </row>
    <row r="770" spans="1:7" x14ac:dyDescent="0.25">
      <c r="A770" s="154" t="s">
        <v>3755</v>
      </c>
      <c r="B770" t="s">
        <v>623</v>
      </c>
      <c r="C770" t="s">
        <v>622</v>
      </c>
      <c r="D770" s="13">
        <v>12064.59</v>
      </c>
      <c r="E770" s="31">
        <v>45191</v>
      </c>
      <c r="F770" s="31">
        <v>45306</v>
      </c>
      <c r="G770" t="s">
        <v>3754</v>
      </c>
    </row>
    <row r="771" spans="1:7" x14ac:dyDescent="0.25">
      <c r="A771" s="154" t="s">
        <v>9441</v>
      </c>
      <c r="B771" t="s">
        <v>4040</v>
      </c>
      <c r="C771" t="s">
        <v>4039</v>
      </c>
      <c r="D771" s="13">
        <v>4465.9440000000004</v>
      </c>
      <c r="E771" s="31">
        <v>45219</v>
      </c>
      <c r="F771" s="31">
        <v>45306</v>
      </c>
      <c r="G771" t="s">
        <v>9439</v>
      </c>
    </row>
    <row r="772" spans="1:7" x14ac:dyDescent="0.25">
      <c r="A772" s="154" t="s">
        <v>3835</v>
      </c>
      <c r="B772" t="s">
        <v>177</v>
      </c>
      <c r="C772" t="s">
        <v>98</v>
      </c>
      <c r="D772" s="13">
        <v>962.37699999999995</v>
      </c>
      <c r="E772" s="31">
        <v>45195</v>
      </c>
      <c r="F772" s="31">
        <v>45306</v>
      </c>
      <c r="G772" t="s">
        <v>3834</v>
      </c>
    </row>
    <row r="773" spans="1:7" x14ac:dyDescent="0.25">
      <c r="A773" s="154" t="s">
        <v>3816</v>
      </c>
      <c r="B773" t="s">
        <v>302</v>
      </c>
      <c r="C773" t="s">
        <v>301</v>
      </c>
      <c r="D773" s="13">
        <v>1060.211</v>
      </c>
      <c r="E773" s="31">
        <v>45197</v>
      </c>
      <c r="F773" s="31">
        <v>45306</v>
      </c>
      <c r="G773" t="s">
        <v>3717</v>
      </c>
    </row>
    <row r="774" spans="1:7" x14ac:dyDescent="0.25">
      <c r="A774" s="154" t="s">
        <v>9202</v>
      </c>
      <c r="B774" t="s">
        <v>132</v>
      </c>
      <c r="C774" t="s">
        <v>133</v>
      </c>
      <c r="D774" s="13">
        <v>2500</v>
      </c>
      <c r="E774" s="31">
        <v>45230</v>
      </c>
      <c r="F774" s="31">
        <v>45306</v>
      </c>
      <c r="G774" t="s">
        <v>4179</v>
      </c>
    </row>
    <row r="775" spans="1:7" x14ac:dyDescent="0.25">
      <c r="A775" s="154" t="s">
        <v>8889</v>
      </c>
      <c r="B775" t="s">
        <v>625</v>
      </c>
      <c r="C775" t="s">
        <v>624</v>
      </c>
      <c r="D775" s="13">
        <v>671.32500000000005</v>
      </c>
      <c r="E775" s="31">
        <v>45218</v>
      </c>
      <c r="F775" s="31">
        <v>45306</v>
      </c>
      <c r="G775" t="s">
        <v>8888</v>
      </c>
    </row>
    <row r="776" spans="1:7" x14ac:dyDescent="0.25">
      <c r="A776" s="154" t="s">
        <v>3490</v>
      </c>
      <c r="B776" t="s">
        <v>296</v>
      </c>
      <c r="C776" t="s">
        <v>287</v>
      </c>
      <c r="D776" s="13">
        <v>1247.3330000000001</v>
      </c>
      <c r="E776" s="31">
        <v>45197</v>
      </c>
      <c r="F776" s="31">
        <v>45306</v>
      </c>
      <c r="G776" t="s">
        <v>3489</v>
      </c>
    </row>
    <row r="777" spans="1:7" x14ac:dyDescent="0.25">
      <c r="A777" s="154" t="s">
        <v>9035</v>
      </c>
      <c r="B777" t="s">
        <v>3405</v>
      </c>
      <c r="C777" t="s">
        <v>3404</v>
      </c>
      <c r="D777" s="13">
        <v>2497.3539999999998</v>
      </c>
      <c r="E777" s="31">
        <v>45239</v>
      </c>
      <c r="F777" s="31">
        <v>45306</v>
      </c>
      <c r="G777" t="s">
        <v>3403</v>
      </c>
    </row>
    <row r="778" spans="1:7" x14ac:dyDescent="0.25">
      <c r="A778" s="154" t="s">
        <v>3426</v>
      </c>
      <c r="B778" t="s">
        <v>99</v>
      </c>
      <c r="C778" t="s">
        <v>266</v>
      </c>
      <c r="D778" s="13">
        <v>3900</v>
      </c>
      <c r="E778" s="31">
        <v>45191</v>
      </c>
      <c r="F778" s="31">
        <v>45306</v>
      </c>
      <c r="G778" t="s">
        <v>3425</v>
      </c>
    </row>
    <row r="779" spans="1:7" x14ac:dyDescent="0.25">
      <c r="A779" s="154" t="s">
        <v>8730</v>
      </c>
      <c r="B779" t="s">
        <v>412</v>
      </c>
      <c r="C779" t="s">
        <v>444</v>
      </c>
      <c r="D779" s="13">
        <v>5000</v>
      </c>
      <c r="E779" s="31">
        <v>45234</v>
      </c>
      <c r="F779" s="31">
        <v>45306</v>
      </c>
      <c r="G779" t="s">
        <v>8729</v>
      </c>
    </row>
    <row r="780" spans="1:7" x14ac:dyDescent="0.25">
      <c r="A780" s="154" t="s">
        <v>8582</v>
      </c>
      <c r="B780" t="s">
        <v>611</v>
      </c>
      <c r="C780" t="s">
        <v>610</v>
      </c>
      <c r="D780" s="13">
        <v>631.81899999999996</v>
      </c>
      <c r="E780" s="31">
        <v>45259</v>
      </c>
      <c r="F780" s="31">
        <v>45306</v>
      </c>
      <c r="G780" t="s">
        <v>8580</v>
      </c>
    </row>
    <row r="781" spans="1:7" x14ac:dyDescent="0.25">
      <c r="A781" s="154" t="s">
        <v>8658</v>
      </c>
      <c r="B781" t="s">
        <v>966</v>
      </c>
      <c r="C781" t="s">
        <v>965</v>
      </c>
      <c r="D781" s="13">
        <v>11026.592000000001</v>
      </c>
      <c r="E781" s="31">
        <v>45253</v>
      </c>
      <c r="F781" s="31">
        <v>45306</v>
      </c>
      <c r="G781" t="s">
        <v>8656</v>
      </c>
    </row>
    <row r="782" spans="1:7" x14ac:dyDescent="0.25">
      <c r="A782" s="154" t="s">
        <v>12101</v>
      </c>
      <c r="B782" t="s">
        <v>186</v>
      </c>
      <c r="C782" t="s">
        <v>187</v>
      </c>
      <c r="D782" s="13">
        <v>5000</v>
      </c>
      <c r="E782" s="31">
        <v>45261</v>
      </c>
      <c r="F782" s="31">
        <v>45306</v>
      </c>
      <c r="G782" t="s">
        <v>12100</v>
      </c>
    </row>
    <row r="783" spans="1:7" x14ac:dyDescent="0.25">
      <c r="A783" s="154" t="s">
        <v>8695</v>
      </c>
      <c r="B783" t="s">
        <v>352</v>
      </c>
      <c r="C783" t="s">
        <v>351</v>
      </c>
      <c r="D783" s="13">
        <v>7500</v>
      </c>
      <c r="E783" s="31">
        <v>45217</v>
      </c>
      <c r="F783" s="31">
        <v>45306</v>
      </c>
      <c r="G783" t="s">
        <v>8693</v>
      </c>
    </row>
    <row r="784" spans="1:7" x14ac:dyDescent="0.25">
      <c r="A784" s="154" t="s">
        <v>8647</v>
      </c>
      <c r="B784" t="s">
        <v>3142</v>
      </c>
      <c r="C784" t="s">
        <v>3141</v>
      </c>
      <c r="D784" s="13">
        <v>5000</v>
      </c>
      <c r="E784" s="31">
        <v>45230</v>
      </c>
      <c r="F784" s="31">
        <v>45306</v>
      </c>
      <c r="G784" t="s">
        <v>8646</v>
      </c>
    </row>
    <row r="785" spans="1:7" x14ac:dyDescent="0.25">
      <c r="A785" s="154" t="s">
        <v>3079</v>
      </c>
      <c r="B785" t="s">
        <v>252</v>
      </c>
      <c r="C785" t="s">
        <v>251</v>
      </c>
      <c r="D785" s="13">
        <v>4485.8050000000003</v>
      </c>
      <c r="E785" s="31">
        <v>45203</v>
      </c>
      <c r="F785" s="31">
        <v>45306</v>
      </c>
      <c r="G785" t="s">
        <v>3078</v>
      </c>
    </row>
    <row r="786" spans="1:7" x14ac:dyDescent="0.25">
      <c r="A786" s="154" t="s">
        <v>3004</v>
      </c>
      <c r="B786" t="s">
        <v>2892</v>
      </c>
      <c r="C786" t="s">
        <v>2891</v>
      </c>
      <c r="D786" s="13">
        <v>999.92600000000004</v>
      </c>
      <c r="E786" s="31">
        <v>45203</v>
      </c>
      <c r="F786" s="31">
        <v>45306</v>
      </c>
      <c r="G786" t="s">
        <v>3003</v>
      </c>
    </row>
    <row r="787" spans="1:7" x14ac:dyDescent="0.25">
      <c r="A787" s="154" t="s">
        <v>8325</v>
      </c>
      <c r="B787" t="s">
        <v>2835</v>
      </c>
      <c r="C787" t="s">
        <v>2834</v>
      </c>
      <c r="D787" s="13">
        <v>5000</v>
      </c>
      <c r="E787" s="31">
        <v>45210</v>
      </c>
      <c r="F787" s="31">
        <v>45306</v>
      </c>
      <c r="G787" t="s">
        <v>2848</v>
      </c>
    </row>
    <row r="788" spans="1:7" x14ac:dyDescent="0.25">
      <c r="A788" s="154" t="s">
        <v>3044</v>
      </c>
      <c r="B788" t="s">
        <v>121</v>
      </c>
      <c r="C788" t="s">
        <v>122</v>
      </c>
      <c r="D788" s="13">
        <v>1090.316</v>
      </c>
      <c r="E788" s="31">
        <v>45203</v>
      </c>
      <c r="F788" s="31">
        <v>45306</v>
      </c>
      <c r="G788" t="s">
        <v>3043</v>
      </c>
    </row>
    <row r="789" spans="1:7" x14ac:dyDescent="0.25">
      <c r="A789" s="154" t="s">
        <v>8404</v>
      </c>
      <c r="B789" t="s">
        <v>554</v>
      </c>
      <c r="C789" t="s">
        <v>553</v>
      </c>
      <c r="D789" s="13">
        <v>5000</v>
      </c>
      <c r="E789" s="31">
        <v>45217</v>
      </c>
      <c r="F789" s="31">
        <v>45306</v>
      </c>
      <c r="G789" t="s">
        <v>8403</v>
      </c>
    </row>
    <row r="790" spans="1:7" x14ac:dyDescent="0.25">
      <c r="A790" s="154" t="s">
        <v>8494</v>
      </c>
      <c r="B790" t="s">
        <v>648</v>
      </c>
      <c r="C790" t="s">
        <v>647</v>
      </c>
      <c r="D790" s="13">
        <v>4000</v>
      </c>
      <c r="E790" s="31">
        <v>45215</v>
      </c>
      <c r="F790" s="31">
        <v>45306</v>
      </c>
      <c r="G790" t="s">
        <v>8492</v>
      </c>
    </row>
    <row r="791" spans="1:7" x14ac:dyDescent="0.25">
      <c r="A791" s="154" t="s">
        <v>10611</v>
      </c>
      <c r="B791" t="s">
        <v>5109</v>
      </c>
      <c r="C791" t="s">
        <v>5108</v>
      </c>
      <c r="D791" s="13">
        <v>5158.7610000000004</v>
      </c>
      <c r="E791" s="31">
        <v>45257</v>
      </c>
      <c r="F791" s="31">
        <v>45307</v>
      </c>
      <c r="G791" t="s">
        <v>10610</v>
      </c>
    </row>
    <row r="792" spans="1:7" x14ac:dyDescent="0.25">
      <c r="A792" s="154" t="s">
        <v>10360</v>
      </c>
      <c r="B792" t="s">
        <v>951</v>
      </c>
      <c r="C792" t="s">
        <v>950</v>
      </c>
      <c r="D792" s="13">
        <v>400</v>
      </c>
      <c r="E792" s="31">
        <v>45244</v>
      </c>
      <c r="F792" s="31">
        <v>45307</v>
      </c>
      <c r="G792" t="s">
        <v>10355</v>
      </c>
    </row>
    <row r="793" spans="1:7" x14ac:dyDescent="0.25">
      <c r="A793" s="154" t="s">
        <v>4887</v>
      </c>
      <c r="B793" t="s">
        <v>169</v>
      </c>
      <c r="C793" t="s">
        <v>170</v>
      </c>
      <c r="D793" s="13">
        <v>4000</v>
      </c>
      <c r="E793" s="31">
        <v>45199</v>
      </c>
      <c r="F793" s="31">
        <v>45307</v>
      </c>
      <c r="G793" t="s">
        <v>4886</v>
      </c>
    </row>
    <row r="794" spans="1:7" x14ac:dyDescent="0.25">
      <c r="A794" s="154" t="s">
        <v>4647</v>
      </c>
      <c r="B794" t="s">
        <v>541</v>
      </c>
      <c r="C794" t="s">
        <v>540</v>
      </c>
      <c r="D794" s="13">
        <v>4218</v>
      </c>
      <c r="E794" s="31">
        <v>45160</v>
      </c>
      <c r="F794" s="31">
        <v>45307</v>
      </c>
      <c r="G794" t="s">
        <v>4646</v>
      </c>
    </row>
    <row r="795" spans="1:7" x14ac:dyDescent="0.25">
      <c r="A795" s="154" t="s">
        <v>3509</v>
      </c>
      <c r="B795" t="s">
        <v>754</v>
      </c>
      <c r="C795" t="s">
        <v>192</v>
      </c>
      <c r="D795" s="13">
        <v>3292.451</v>
      </c>
      <c r="E795" s="31">
        <v>45191</v>
      </c>
      <c r="F795" s="31">
        <v>45307</v>
      </c>
      <c r="G795" t="s">
        <v>3459</v>
      </c>
    </row>
    <row r="796" spans="1:7" x14ac:dyDescent="0.25">
      <c r="A796" s="154" t="s">
        <v>8610</v>
      </c>
      <c r="B796" t="s">
        <v>100</v>
      </c>
      <c r="C796" t="s">
        <v>101</v>
      </c>
      <c r="D796" s="13">
        <v>6200</v>
      </c>
      <c r="E796" s="31">
        <v>45255</v>
      </c>
      <c r="F796" s="31">
        <v>45307</v>
      </c>
      <c r="G796" t="s">
        <v>8608</v>
      </c>
    </row>
    <row r="797" spans="1:7" x14ac:dyDescent="0.25">
      <c r="A797" s="154" t="s">
        <v>9936</v>
      </c>
      <c r="B797" t="s">
        <v>748</v>
      </c>
      <c r="C797" t="s">
        <v>749</v>
      </c>
      <c r="D797" s="13">
        <v>2200</v>
      </c>
      <c r="E797" s="31">
        <v>45225</v>
      </c>
      <c r="F797" s="31">
        <v>45308</v>
      </c>
      <c r="G797" t="s">
        <v>9935</v>
      </c>
    </row>
    <row r="798" spans="1:7" x14ac:dyDescent="0.25">
      <c r="A798" s="154" t="s">
        <v>9765</v>
      </c>
      <c r="B798" t="s">
        <v>1043</v>
      </c>
      <c r="C798" t="s">
        <v>1044</v>
      </c>
      <c r="D798" s="13">
        <v>5200</v>
      </c>
      <c r="E798" s="31">
        <v>45225</v>
      </c>
      <c r="F798" s="31">
        <v>45308</v>
      </c>
      <c r="G798" t="s">
        <v>9763</v>
      </c>
    </row>
    <row r="799" spans="1:7" x14ac:dyDescent="0.25">
      <c r="A799" s="154" t="s">
        <v>4755</v>
      </c>
      <c r="B799" t="s">
        <v>895</v>
      </c>
      <c r="C799" t="s">
        <v>747</v>
      </c>
      <c r="D799" s="13">
        <v>2925.895</v>
      </c>
      <c r="E799" s="31">
        <v>45188</v>
      </c>
      <c r="F799" s="31">
        <v>45308</v>
      </c>
      <c r="G799" t="s">
        <v>4754</v>
      </c>
    </row>
    <row r="800" spans="1:7" x14ac:dyDescent="0.25">
      <c r="A800" s="154" t="s">
        <v>9117</v>
      </c>
      <c r="B800" t="s">
        <v>847</v>
      </c>
      <c r="C800" t="s">
        <v>886</v>
      </c>
      <c r="D800" s="13">
        <v>2822</v>
      </c>
      <c r="E800" s="31">
        <v>45245</v>
      </c>
      <c r="F800" s="31">
        <v>45308</v>
      </c>
      <c r="G800" t="s">
        <v>9115</v>
      </c>
    </row>
    <row r="801" spans="1:7" x14ac:dyDescent="0.25">
      <c r="A801" s="154" t="s">
        <v>8910</v>
      </c>
      <c r="B801" t="s">
        <v>844</v>
      </c>
      <c r="C801" t="s">
        <v>474</v>
      </c>
      <c r="D801" s="13">
        <v>1100</v>
      </c>
      <c r="E801" s="31">
        <v>45254</v>
      </c>
      <c r="F801" s="31">
        <v>45308</v>
      </c>
      <c r="G801" t="s">
        <v>8909</v>
      </c>
    </row>
    <row r="802" spans="1:7" x14ac:dyDescent="0.25">
      <c r="A802" s="154" t="s">
        <v>8824</v>
      </c>
      <c r="B802" t="s">
        <v>1223</v>
      </c>
      <c r="C802" t="s">
        <v>988</v>
      </c>
      <c r="D802" s="13">
        <v>1440.2760000000001</v>
      </c>
      <c r="E802" s="31">
        <v>45239</v>
      </c>
      <c r="F802" s="31">
        <v>45308</v>
      </c>
      <c r="G802" t="s">
        <v>3339</v>
      </c>
    </row>
    <row r="803" spans="1:7" x14ac:dyDescent="0.25">
      <c r="A803" s="154" t="s">
        <v>11032</v>
      </c>
      <c r="B803" t="s">
        <v>5879</v>
      </c>
      <c r="C803" t="s">
        <v>5878</v>
      </c>
      <c r="D803" s="13">
        <v>60747.595000000001</v>
      </c>
      <c r="E803" s="31">
        <v>45211</v>
      </c>
      <c r="F803" s="31">
        <v>45309</v>
      </c>
      <c r="G803" t="s">
        <v>5067</v>
      </c>
    </row>
    <row r="804" spans="1:7" x14ac:dyDescent="0.25">
      <c r="A804" s="154" t="s">
        <v>5048</v>
      </c>
      <c r="B804" t="s">
        <v>598</v>
      </c>
      <c r="C804" t="s">
        <v>599</v>
      </c>
      <c r="D804" s="13">
        <v>506.53899999999999</v>
      </c>
      <c r="E804" s="31">
        <v>45195</v>
      </c>
      <c r="F804" s="31">
        <v>45309</v>
      </c>
      <c r="G804" t="s">
        <v>5047</v>
      </c>
    </row>
    <row r="805" spans="1:7" x14ac:dyDescent="0.25">
      <c r="A805" s="154" t="s">
        <v>11104</v>
      </c>
      <c r="B805" t="s">
        <v>5000</v>
      </c>
      <c r="C805" t="s">
        <v>4999</v>
      </c>
      <c r="D805" s="13">
        <v>5000</v>
      </c>
      <c r="E805" s="31">
        <v>45224</v>
      </c>
      <c r="F805" s="31">
        <v>45309</v>
      </c>
      <c r="G805" t="s">
        <v>4998</v>
      </c>
    </row>
    <row r="806" spans="1:7" x14ac:dyDescent="0.25">
      <c r="A806" s="154" t="s">
        <v>4687</v>
      </c>
      <c r="B806" t="s">
        <v>541</v>
      </c>
      <c r="C806" t="s">
        <v>540</v>
      </c>
      <c r="D806" s="13">
        <v>4500</v>
      </c>
      <c r="E806" s="31">
        <v>45182</v>
      </c>
      <c r="F806" s="31">
        <v>45309</v>
      </c>
      <c r="G806" t="s">
        <v>4686</v>
      </c>
    </row>
    <row r="807" spans="1:7" x14ac:dyDescent="0.25">
      <c r="A807" s="154" t="s">
        <v>4125</v>
      </c>
      <c r="B807" t="s">
        <v>579</v>
      </c>
      <c r="C807" t="s">
        <v>578</v>
      </c>
      <c r="D807" s="13">
        <v>2270.4540000000002</v>
      </c>
      <c r="E807" s="31">
        <v>45161</v>
      </c>
      <c r="F807" s="31">
        <v>45309</v>
      </c>
      <c r="G807" t="s">
        <v>4124</v>
      </c>
    </row>
    <row r="808" spans="1:7" x14ac:dyDescent="0.25">
      <c r="A808" s="154" t="s">
        <v>4143</v>
      </c>
      <c r="B808" t="s">
        <v>171</v>
      </c>
      <c r="C808" t="s">
        <v>172</v>
      </c>
      <c r="D808" s="13">
        <v>2000</v>
      </c>
      <c r="E808" s="31">
        <v>45161</v>
      </c>
      <c r="F808" s="31">
        <v>45309</v>
      </c>
      <c r="G808" t="s">
        <v>4015</v>
      </c>
    </row>
    <row r="809" spans="1:7" x14ac:dyDescent="0.25">
      <c r="A809" s="154" t="s">
        <v>8841</v>
      </c>
      <c r="B809" t="s">
        <v>382</v>
      </c>
      <c r="C809" t="s">
        <v>381</v>
      </c>
      <c r="D809" s="13">
        <v>1150</v>
      </c>
      <c r="E809" s="31">
        <v>45226</v>
      </c>
      <c r="F809" s="31">
        <v>45309</v>
      </c>
      <c r="G809" t="s">
        <v>8840</v>
      </c>
    </row>
    <row r="810" spans="1:7" x14ac:dyDescent="0.25">
      <c r="A810" s="154" t="s">
        <v>9068</v>
      </c>
      <c r="B810" t="s">
        <v>8788</v>
      </c>
      <c r="C810" t="s">
        <v>699</v>
      </c>
      <c r="D810" s="13">
        <v>4000</v>
      </c>
      <c r="E810" s="31">
        <v>45212</v>
      </c>
      <c r="F810" s="31">
        <v>45309</v>
      </c>
      <c r="G810" t="s">
        <v>8787</v>
      </c>
    </row>
    <row r="811" spans="1:7" x14ac:dyDescent="0.25">
      <c r="A811" s="154" t="s">
        <v>3620</v>
      </c>
      <c r="B811" t="s">
        <v>296</v>
      </c>
      <c r="C811" t="s">
        <v>287</v>
      </c>
      <c r="D811" s="13">
        <v>1250</v>
      </c>
      <c r="E811" s="31">
        <v>45197</v>
      </c>
      <c r="F811" s="31">
        <v>45309</v>
      </c>
      <c r="G811" t="s">
        <v>3619</v>
      </c>
    </row>
    <row r="812" spans="1:7" x14ac:dyDescent="0.25">
      <c r="A812" s="154" t="s">
        <v>8929</v>
      </c>
      <c r="B812" t="s">
        <v>625</v>
      </c>
      <c r="C812" t="s">
        <v>624</v>
      </c>
      <c r="D812" s="13">
        <v>671.32500000000005</v>
      </c>
      <c r="E812" s="31">
        <v>45218</v>
      </c>
      <c r="F812" s="31">
        <v>45309</v>
      </c>
      <c r="G812" t="s">
        <v>8928</v>
      </c>
    </row>
    <row r="813" spans="1:7" x14ac:dyDescent="0.25">
      <c r="A813" s="154" t="s">
        <v>8353</v>
      </c>
      <c r="B813" t="s">
        <v>2892</v>
      </c>
      <c r="C813" t="s">
        <v>2891</v>
      </c>
      <c r="D813" s="13">
        <v>940</v>
      </c>
      <c r="E813" s="31">
        <v>45225</v>
      </c>
      <c r="F813" s="31">
        <v>45309</v>
      </c>
      <c r="G813" t="s">
        <v>8351</v>
      </c>
    </row>
    <row r="814" spans="1:7" x14ac:dyDescent="0.25">
      <c r="A814" s="154" t="s">
        <v>3831</v>
      </c>
      <c r="B814" t="s">
        <v>803</v>
      </c>
      <c r="C814" t="s">
        <v>802</v>
      </c>
      <c r="D814" s="13">
        <v>5000</v>
      </c>
      <c r="E814" s="31">
        <v>45191</v>
      </c>
      <c r="F814" s="31">
        <v>45310</v>
      </c>
      <c r="G814" t="s">
        <v>3830</v>
      </c>
    </row>
    <row r="815" spans="1:7" x14ac:dyDescent="0.25">
      <c r="A815" s="154" t="s">
        <v>9242</v>
      </c>
      <c r="B815" t="s">
        <v>852</v>
      </c>
      <c r="C815" t="s">
        <v>894</v>
      </c>
      <c r="D815" s="13">
        <v>569.75</v>
      </c>
      <c r="E815" s="31">
        <v>45258</v>
      </c>
      <c r="F815" s="31">
        <v>45310</v>
      </c>
      <c r="G815" t="s">
        <v>9240</v>
      </c>
    </row>
    <row r="816" spans="1:7" x14ac:dyDescent="0.25">
      <c r="A816" s="154" t="s">
        <v>8472</v>
      </c>
      <c r="B816" t="s">
        <v>648</v>
      </c>
      <c r="C816" t="s">
        <v>647</v>
      </c>
      <c r="D816" s="13">
        <v>1443.1510000000001</v>
      </c>
      <c r="E816" s="31">
        <v>45253</v>
      </c>
      <c r="F816" s="31">
        <v>45310</v>
      </c>
      <c r="G816" t="s">
        <v>8470</v>
      </c>
    </row>
    <row r="817" spans="1:7" x14ac:dyDescent="0.25">
      <c r="A817" s="154" t="s">
        <v>5062</v>
      </c>
      <c r="B817" t="s">
        <v>598</v>
      </c>
      <c r="C817" t="s">
        <v>599</v>
      </c>
      <c r="D817" s="13">
        <v>1550.2</v>
      </c>
      <c r="E817" s="31">
        <v>45195</v>
      </c>
      <c r="F817" s="31">
        <v>45311</v>
      </c>
      <c r="G817" t="s">
        <v>5061</v>
      </c>
    </row>
    <row r="818" spans="1:7" x14ac:dyDescent="0.25">
      <c r="A818" s="154" t="s">
        <v>5294</v>
      </c>
      <c r="B818" t="s">
        <v>306</v>
      </c>
      <c r="C818" t="s">
        <v>115</v>
      </c>
      <c r="D818" s="13">
        <v>2787.7910000000002</v>
      </c>
      <c r="E818" s="31">
        <v>45197</v>
      </c>
      <c r="F818" s="31">
        <v>45311</v>
      </c>
      <c r="G818" t="s">
        <v>5293</v>
      </c>
    </row>
    <row r="819" spans="1:7" x14ac:dyDescent="0.25">
      <c r="A819" s="154" t="s">
        <v>5193</v>
      </c>
      <c r="B819" t="s">
        <v>284</v>
      </c>
      <c r="C819" t="s">
        <v>128</v>
      </c>
      <c r="D819" s="13">
        <v>1122.5060000000001</v>
      </c>
      <c r="E819" s="31">
        <v>45197</v>
      </c>
      <c r="F819" s="31">
        <v>45311</v>
      </c>
      <c r="G819" t="s">
        <v>5192</v>
      </c>
    </row>
    <row r="820" spans="1:7" x14ac:dyDescent="0.25">
      <c r="A820" s="154" t="s">
        <v>10890</v>
      </c>
      <c r="B820" t="s">
        <v>330</v>
      </c>
      <c r="C820" t="s">
        <v>329</v>
      </c>
      <c r="D820" s="13">
        <v>1500</v>
      </c>
      <c r="E820" s="31">
        <v>45211</v>
      </c>
      <c r="F820" s="31">
        <v>45311</v>
      </c>
      <c r="G820" t="s">
        <v>10889</v>
      </c>
    </row>
    <row r="821" spans="1:7" x14ac:dyDescent="0.25">
      <c r="A821" s="154" t="s">
        <v>11327</v>
      </c>
      <c r="B821" t="s">
        <v>309</v>
      </c>
      <c r="C821" t="s">
        <v>267</v>
      </c>
      <c r="D821" s="13">
        <v>4053.973</v>
      </c>
      <c r="E821" s="31">
        <v>45225</v>
      </c>
      <c r="F821" s="31">
        <v>45311</v>
      </c>
      <c r="G821" t="s">
        <v>11325</v>
      </c>
    </row>
    <row r="822" spans="1:7" x14ac:dyDescent="0.25">
      <c r="A822" s="154" t="s">
        <v>10780</v>
      </c>
      <c r="B822" t="s">
        <v>5325</v>
      </c>
      <c r="C822" t="s">
        <v>5324</v>
      </c>
      <c r="D822" s="13">
        <v>281.7</v>
      </c>
      <c r="E822" s="31">
        <v>45226</v>
      </c>
      <c r="F822" s="31">
        <v>45311</v>
      </c>
      <c r="G822" t="s">
        <v>5323</v>
      </c>
    </row>
    <row r="823" spans="1:7" x14ac:dyDescent="0.25">
      <c r="A823" s="154" t="s">
        <v>10804</v>
      </c>
      <c r="B823" t="s">
        <v>6119</v>
      </c>
      <c r="C823" t="s">
        <v>6118</v>
      </c>
      <c r="D823" s="13">
        <v>1000</v>
      </c>
      <c r="E823" s="31">
        <v>45226</v>
      </c>
      <c r="F823" s="31">
        <v>45311</v>
      </c>
      <c r="G823" t="s">
        <v>10803</v>
      </c>
    </row>
    <row r="824" spans="1:7" x14ac:dyDescent="0.25">
      <c r="A824" s="154" t="s">
        <v>10670</v>
      </c>
      <c r="B824" t="s">
        <v>5024</v>
      </c>
      <c r="C824" t="s">
        <v>5023</v>
      </c>
      <c r="D824" s="13">
        <v>1300</v>
      </c>
      <c r="E824" s="31">
        <v>45227</v>
      </c>
      <c r="F824" s="31">
        <v>45311</v>
      </c>
      <c r="G824" t="s">
        <v>10669</v>
      </c>
    </row>
    <row r="825" spans="1:7" x14ac:dyDescent="0.25">
      <c r="A825" s="154" t="s">
        <v>10616</v>
      </c>
      <c r="B825" t="s">
        <v>10615</v>
      </c>
      <c r="C825" t="s">
        <v>10614</v>
      </c>
      <c r="D825" s="13">
        <v>1878.905</v>
      </c>
      <c r="E825" s="31">
        <v>45253</v>
      </c>
      <c r="F825" s="31">
        <v>45311</v>
      </c>
      <c r="G825" t="s">
        <v>10612</v>
      </c>
    </row>
    <row r="826" spans="1:7" x14ac:dyDescent="0.25">
      <c r="A826" s="154" t="s">
        <v>12099</v>
      </c>
      <c r="B826" t="s">
        <v>374</v>
      </c>
      <c r="C826" t="s">
        <v>339</v>
      </c>
      <c r="D826" s="13">
        <v>1116.99</v>
      </c>
      <c r="E826" s="31">
        <v>45265</v>
      </c>
      <c r="F826" s="31">
        <v>45311</v>
      </c>
      <c r="G826" t="s">
        <v>12051</v>
      </c>
    </row>
    <row r="827" spans="1:7" x14ac:dyDescent="0.25">
      <c r="A827" s="154" t="s">
        <v>10484</v>
      </c>
      <c r="B827" t="s">
        <v>738</v>
      </c>
      <c r="C827" t="s">
        <v>737</v>
      </c>
      <c r="D827" s="13">
        <v>2570.09</v>
      </c>
      <c r="E827" s="31">
        <v>45229</v>
      </c>
      <c r="F827" s="31">
        <v>45311</v>
      </c>
      <c r="G827" t="s">
        <v>10483</v>
      </c>
    </row>
    <row r="828" spans="1:7" x14ac:dyDescent="0.25">
      <c r="A828" s="154" t="s">
        <v>10470</v>
      </c>
      <c r="B828" t="s">
        <v>542</v>
      </c>
      <c r="C828" t="s">
        <v>200</v>
      </c>
      <c r="D828" s="13">
        <v>1100</v>
      </c>
      <c r="E828" s="31">
        <v>45229</v>
      </c>
      <c r="F828" s="31">
        <v>45311</v>
      </c>
      <c r="G828" t="s">
        <v>5073</v>
      </c>
    </row>
    <row r="829" spans="1:7" x14ac:dyDescent="0.25">
      <c r="A829" s="154" t="s">
        <v>10439</v>
      </c>
      <c r="B829" t="s">
        <v>306</v>
      </c>
      <c r="C829" t="s">
        <v>115</v>
      </c>
      <c r="D829" s="13">
        <v>2809.98</v>
      </c>
      <c r="E829" s="31">
        <v>45229</v>
      </c>
      <c r="F829" s="31">
        <v>45311</v>
      </c>
      <c r="G829" t="s">
        <v>10438</v>
      </c>
    </row>
    <row r="830" spans="1:7" x14ac:dyDescent="0.25">
      <c r="A830" s="154" t="s">
        <v>10377</v>
      </c>
      <c r="B830" t="s">
        <v>383</v>
      </c>
      <c r="C830" t="s">
        <v>116</v>
      </c>
      <c r="D830" s="13">
        <v>4596.4059999999999</v>
      </c>
      <c r="E830" s="31">
        <v>45244</v>
      </c>
      <c r="F830" s="31">
        <v>45311</v>
      </c>
      <c r="G830" t="s">
        <v>6024</v>
      </c>
    </row>
    <row r="831" spans="1:7" x14ac:dyDescent="0.25">
      <c r="A831" s="154" t="s">
        <v>10195</v>
      </c>
      <c r="B831" t="s">
        <v>10192</v>
      </c>
      <c r="C831" t="s">
        <v>243</v>
      </c>
      <c r="D831" s="13">
        <v>6860.5879999999997</v>
      </c>
      <c r="E831" s="31">
        <v>45253</v>
      </c>
      <c r="F831" s="31">
        <v>45311</v>
      </c>
      <c r="G831" t="s">
        <v>10194</v>
      </c>
    </row>
    <row r="832" spans="1:7" x14ac:dyDescent="0.25">
      <c r="A832" s="154" t="s">
        <v>10250</v>
      </c>
      <c r="B832" t="s">
        <v>5504</v>
      </c>
      <c r="C832" t="s">
        <v>5503</v>
      </c>
      <c r="D832" s="13">
        <v>2043.029</v>
      </c>
      <c r="E832" s="31">
        <v>45247</v>
      </c>
      <c r="F832" s="31">
        <v>45311</v>
      </c>
      <c r="G832" t="s">
        <v>10248</v>
      </c>
    </row>
    <row r="833" spans="1:7" x14ac:dyDescent="0.25">
      <c r="A833" s="154" t="s">
        <v>12098</v>
      </c>
      <c r="B833" t="s">
        <v>12097</v>
      </c>
      <c r="C833" t="s">
        <v>12096</v>
      </c>
      <c r="D833" s="13">
        <v>4640.4489999999996</v>
      </c>
      <c r="E833" s="31">
        <v>45268</v>
      </c>
      <c r="F833" s="31">
        <v>45311</v>
      </c>
      <c r="G833" t="s">
        <v>12095</v>
      </c>
    </row>
    <row r="834" spans="1:7" x14ac:dyDescent="0.25">
      <c r="A834" s="154" t="s">
        <v>9793</v>
      </c>
      <c r="B834" t="s">
        <v>899</v>
      </c>
      <c r="C834" t="s">
        <v>898</v>
      </c>
      <c r="D834" s="13">
        <v>6550</v>
      </c>
      <c r="E834" s="31">
        <v>45223</v>
      </c>
      <c r="F834" s="31">
        <v>45311</v>
      </c>
      <c r="G834" t="s">
        <v>9792</v>
      </c>
    </row>
    <row r="835" spans="1:7" x14ac:dyDescent="0.25">
      <c r="A835" s="154" t="s">
        <v>9774</v>
      </c>
      <c r="B835" t="s">
        <v>117</v>
      </c>
      <c r="C835" t="s">
        <v>118</v>
      </c>
      <c r="D835" s="13">
        <v>1000</v>
      </c>
      <c r="E835" s="31">
        <v>45230</v>
      </c>
      <c r="F835" s="31">
        <v>45311</v>
      </c>
      <c r="G835" t="s">
        <v>9773</v>
      </c>
    </row>
    <row r="836" spans="1:7" x14ac:dyDescent="0.25">
      <c r="A836" s="154" t="s">
        <v>12094</v>
      </c>
      <c r="B836" t="s">
        <v>558</v>
      </c>
      <c r="C836" t="s">
        <v>557</v>
      </c>
      <c r="D836" s="13">
        <v>1484</v>
      </c>
      <c r="E836" s="31">
        <v>45264</v>
      </c>
      <c r="F836" s="31">
        <v>45311</v>
      </c>
      <c r="G836" t="s">
        <v>12093</v>
      </c>
    </row>
    <row r="837" spans="1:7" x14ac:dyDescent="0.25">
      <c r="A837" s="154" t="s">
        <v>9915</v>
      </c>
      <c r="B837" t="s">
        <v>134</v>
      </c>
      <c r="C837" t="s">
        <v>135</v>
      </c>
      <c r="D837" s="13">
        <v>4000</v>
      </c>
      <c r="E837" s="31">
        <v>45247</v>
      </c>
      <c r="F837" s="31">
        <v>45311</v>
      </c>
      <c r="G837" t="s">
        <v>9914</v>
      </c>
    </row>
    <row r="838" spans="1:7" x14ac:dyDescent="0.25">
      <c r="A838" s="154" t="s">
        <v>9871</v>
      </c>
      <c r="B838" t="s">
        <v>1018</v>
      </c>
      <c r="C838" t="s">
        <v>1019</v>
      </c>
      <c r="D838" s="13">
        <v>474.68</v>
      </c>
      <c r="E838" s="31">
        <v>45232</v>
      </c>
      <c r="F838" s="31">
        <v>45311</v>
      </c>
      <c r="G838" t="s">
        <v>9869</v>
      </c>
    </row>
    <row r="839" spans="1:7" x14ac:dyDescent="0.25">
      <c r="A839" s="154" t="s">
        <v>9759</v>
      </c>
      <c r="B839" t="s">
        <v>364</v>
      </c>
      <c r="C839" t="s">
        <v>363</v>
      </c>
      <c r="D839" s="13">
        <v>6900</v>
      </c>
      <c r="E839" s="31">
        <v>45223</v>
      </c>
      <c r="F839" s="31">
        <v>45311</v>
      </c>
      <c r="G839" t="s">
        <v>9758</v>
      </c>
    </row>
    <row r="840" spans="1:7" x14ac:dyDescent="0.25">
      <c r="A840" s="154" t="s">
        <v>12092</v>
      </c>
      <c r="B840" t="s">
        <v>1154</v>
      </c>
      <c r="C840" t="s">
        <v>1155</v>
      </c>
      <c r="D840" s="13">
        <v>8240.5030000000006</v>
      </c>
      <c r="E840" s="31">
        <v>45268</v>
      </c>
      <c r="F840" s="31">
        <v>45311</v>
      </c>
      <c r="G840" t="s">
        <v>12091</v>
      </c>
    </row>
    <row r="841" spans="1:7" x14ac:dyDescent="0.25">
      <c r="A841" s="154" t="s">
        <v>10051</v>
      </c>
      <c r="B841" t="s">
        <v>168</v>
      </c>
      <c r="C841" t="s">
        <v>268</v>
      </c>
      <c r="D841" s="13">
        <v>11000</v>
      </c>
      <c r="E841" s="31">
        <v>45223</v>
      </c>
      <c r="F841" s="31">
        <v>45311</v>
      </c>
      <c r="G841" t="s">
        <v>10050</v>
      </c>
    </row>
    <row r="842" spans="1:7" x14ac:dyDescent="0.25">
      <c r="A842" s="154" t="s">
        <v>9709</v>
      </c>
      <c r="B842" t="s">
        <v>119</v>
      </c>
      <c r="C842" t="s">
        <v>120</v>
      </c>
      <c r="D842" s="13">
        <v>6150</v>
      </c>
      <c r="E842" s="31">
        <v>45222</v>
      </c>
      <c r="F842" s="31">
        <v>45311</v>
      </c>
      <c r="G842" t="s">
        <v>9708</v>
      </c>
    </row>
    <row r="843" spans="1:7" x14ac:dyDescent="0.25">
      <c r="A843" s="154" t="s">
        <v>9572</v>
      </c>
      <c r="B843" t="s">
        <v>577</v>
      </c>
      <c r="C843" t="s">
        <v>576</v>
      </c>
      <c r="D843" s="13">
        <v>2843.7469999999998</v>
      </c>
      <c r="E843" s="31">
        <v>45244</v>
      </c>
      <c r="F843" s="31">
        <v>45311</v>
      </c>
      <c r="G843" t="s">
        <v>9570</v>
      </c>
    </row>
    <row r="844" spans="1:7" x14ac:dyDescent="0.25">
      <c r="A844" s="154" t="s">
        <v>4753</v>
      </c>
      <c r="B844" t="s">
        <v>4253</v>
      </c>
      <c r="C844" t="s">
        <v>4252</v>
      </c>
      <c r="D844" s="13">
        <v>2862.2849999999999</v>
      </c>
      <c r="E844" s="31">
        <v>45182</v>
      </c>
      <c r="F844" s="31">
        <v>45311</v>
      </c>
      <c r="G844" t="s">
        <v>4752</v>
      </c>
    </row>
    <row r="845" spans="1:7" x14ac:dyDescent="0.25">
      <c r="A845" s="154" t="s">
        <v>12090</v>
      </c>
      <c r="B845" t="s">
        <v>674</v>
      </c>
      <c r="C845" t="s">
        <v>673</v>
      </c>
      <c r="D845" s="13">
        <v>700</v>
      </c>
      <c r="E845" s="31">
        <v>45267</v>
      </c>
      <c r="F845" s="31">
        <v>45311</v>
      </c>
      <c r="G845" t="s">
        <v>12089</v>
      </c>
    </row>
    <row r="846" spans="1:7" x14ac:dyDescent="0.25">
      <c r="A846" s="154" t="s">
        <v>3817</v>
      </c>
      <c r="B846" t="s">
        <v>302</v>
      </c>
      <c r="C846" t="s">
        <v>301</v>
      </c>
      <c r="D846" s="13">
        <v>1060.211</v>
      </c>
      <c r="E846" s="31">
        <v>45197</v>
      </c>
      <c r="F846" s="31">
        <v>45311</v>
      </c>
      <c r="G846" t="s">
        <v>3717</v>
      </c>
    </row>
    <row r="847" spans="1:7" x14ac:dyDescent="0.25">
      <c r="A847" s="154" t="s">
        <v>3811</v>
      </c>
      <c r="B847" t="s">
        <v>819</v>
      </c>
      <c r="C847" t="s">
        <v>818</v>
      </c>
      <c r="D847" s="13">
        <v>4000</v>
      </c>
      <c r="E847" s="31">
        <v>45197</v>
      </c>
      <c r="F847" s="31">
        <v>45311</v>
      </c>
      <c r="G847" t="s">
        <v>3810</v>
      </c>
    </row>
    <row r="848" spans="1:7" x14ac:dyDescent="0.25">
      <c r="A848" s="154" t="s">
        <v>9459</v>
      </c>
      <c r="B848" t="s">
        <v>3859</v>
      </c>
      <c r="C848" t="s">
        <v>3858</v>
      </c>
      <c r="D848" s="13">
        <v>3751.9780000000001</v>
      </c>
      <c r="E848" s="31">
        <v>45224</v>
      </c>
      <c r="F848" s="31">
        <v>45311</v>
      </c>
      <c r="G848" t="s">
        <v>9457</v>
      </c>
    </row>
    <row r="849" spans="1:7" x14ac:dyDescent="0.25">
      <c r="A849" s="154" t="s">
        <v>3703</v>
      </c>
      <c r="B849" t="s">
        <v>458</v>
      </c>
      <c r="C849" t="s">
        <v>457</v>
      </c>
      <c r="D849" s="13">
        <v>4000</v>
      </c>
      <c r="E849" s="31">
        <v>45195</v>
      </c>
      <c r="F849" s="31">
        <v>45311</v>
      </c>
      <c r="G849" t="s">
        <v>3702</v>
      </c>
    </row>
    <row r="850" spans="1:7" x14ac:dyDescent="0.25">
      <c r="A850" s="154" t="s">
        <v>3920</v>
      </c>
      <c r="B850" t="s">
        <v>319</v>
      </c>
      <c r="C850" t="s">
        <v>314</v>
      </c>
      <c r="D850" s="13">
        <v>2000</v>
      </c>
      <c r="E850" s="31">
        <v>45169</v>
      </c>
      <c r="F850" s="31">
        <v>45311</v>
      </c>
      <c r="G850" t="s">
        <v>3903</v>
      </c>
    </row>
    <row r="851" spans="1:7" x14ac:dyDescent="0.25">
      <c r="A851" s="154" t="s">
        <v>9249</v>
      </c>
      <c r="B851" t="s">
        <v>3737</v>
      </c>
      <c r="C851" t="s">
        <v>3736</v>
      </c>
      <c r="D851" s="13">
        <v>224.887</v>
      </c>
      <c r="E851" s="31">
        <v>45257</v>
      </c>
      <c r="F851" s="31">
        <v>45311</v>
      </c>
      <c r="G851" t="s">
        <v>9247</v>
      </c>
    </row>
    <row r="852" spans="1:7" x14ac:dyDescent="0.25">
      <c r="A852" s="154" t="s">
        <v>8958</v>
      </c>
      <c r="B852" t="s">
        <v>8957</v>
      </c>
      <c r="C852" t="s">
        <v>993</v>
      </c>
      <c r="D852" s="13">
        <v>1251.1310000000001</v>
      </c>
      <c r="E852" s="31">
        <v>45244</v>
      </c>
      <c r="F852" s="31">
        <v>45311</v>
      </c>
      <c r="G852" t="s">
        <v>8955</v>
      </c>
    </row>
    <row r="853" spans="1:7" x14ac:dyDescent="0.25">
      <c r="A853" s="154" t="s">
        <v>3540</v>
      </c>
      <c r="B853" t="s">
        <v>296</v>
      </c>
      <c r="C853" t="s">
        <v>287</v>
      </c>
      <c r="D853" s="13">
        <v>1250</v>
      </c>
      <c r="E853" s="31">
        <v>45197</v>
      </c>
      <c r="F853" s="31">
        <v>45311</v>
      </c>
      <c r="G853" t="s">
        <v>3539</v>
      </c>
    </row>
    <row r="854" spans="1:7" x14ac:dyDescent="0.25">
      <c r="A854" s="154" t="s">
        <v>9001</v>
      </c>
      <c r="B854" t="s">
        <v>754</v>
      </c>
      <c r="C854" t="s">
        <v>192</v>
      </c>
      <c r="D854" s="13">
        <v>3000</v>
      </c>
      <c r="E854" s="31">
        <v>45227</v>
      </c>
      <c r="F854" s="31">
        <v>45311</v>
      </c>
      <c r="G854" t="s">
        <v>9000</v>
      </c>
    </row>
    <row r="855" spans="1:7" x14ac:dyDescent="0.25">
      <c r="A855" s="154" t="s">
        <v>3624</v>
      </c>
      <c r="B855" t="s">
        <v>296</v>
      </c>
      <c r="C855" t="s">
        <v>287</v>
      </c>
      <c r="D855" s="13">
        <v>1250</v>
      </c>
      <c r="E855" s="31">
        <v>45197</v>
      </c>
      <c r="F855" s="31">
        <v>45311</v>
      </c>
      <c r="G855" t="s">
        <v>3623</v>
      </c>
    </row>
    <row r="856" spans="1:7" x14ac:dyDescent="0.25">
      <c r="A856" s="154" t="s">
        <v>3117</v>
      </c>
      <c r="B856" t="s">
        <v>645</v>
      </c>
      <c r="C856" t="s">
        <v>644</v>
      </c>
      <c r="D856" s="13">
        <v>3457.2190000000001</v>
      </c>
      <c r="E856" s="31">
        <v>45199</v>
      </c>
      <c r="F856" s="31">
        <v>45311</v>
      </c>
      <c r="G856" t="s">
        <v>3116</v>
      </c>
    </row>
    <row r="857" spans="1:7" x14ac:dyDescent="0.25">
      <c r="A857" s="154" t="s">
        <v>8756</v>
      </c>
      <c r="B857" t="s">
        <v>96</v>
      </c>
      <c r="C857" t="s">
        <v>97</v>
      </c>
      <c r="D857" s="13">
        <v>2500</v>
      </c>
      <c r="E857" s="31">
        <v>45210</v>
      </c>
      <c r="F857" s="31">
        <v>45311</v>
      </c>
      <c r="G857" t="s">
        <v>8755</v>
      </c>
    </row>
    <row r="858" spans="1:7" x14ac:dyDescent="0.25">
      <c r="A858" s="154" t="s">
        <v>8637</v>
      </c>
      <c r="B858" t="s">
        <v>611</v>
      </c>
      <c r="C858" t="s">
        <v>610</v>
      </c>
      <c r="D858" s="13">
        <v>3450</v>
      </c>
      <c r="E858" s="31">
        <v>45227</v>
      </c>
      <c r="F858" s="31">
        <v>45311</v>
      </c>
      <c r="G858" t="s">
        <v>8616</v>
      </c>
    </row>
    <row r="859" spans="1:7" x14ac:dyDescent="0.25">
      <c r="A859" s="154" t="s">
        <v>8650</v>
      </c>
      <c r="B859" t="s">
        <v>412</v>
      </c>
      <c r="C859" t="s">
        <v>444</v>
      </c>
      <c r="D859" s="13">
        <v>4065.328</v>
      </c>
      <c r="E859" s="31">
        <v>45234</v>
      </c>
      <c r="F859" s="31">
        <v>45311</v>
      </c>
      <c r="G859" t="s">
        <v>8648</v>
      </c>
    </row>
    <row r="860" spans="1:7" x14ac:dyDescent="0.25">
      <c r="A860" s="154" t="s">
        <v>8633</v>
      </c>
      <c r="B860" t="s">
        <v>399</v>
      </c>
      <c r="C860" t="s">
        <v>398</v>
      </c>
      <c r="D860" s="13">
        <v>4000</v>
      </c>
      <c r="E860" s="31">
        <v>45230</v>
      </c>
      <c r="F860" s="31">
        <v>45311</v>
      </c>
      <c r="G860" t="s">
        <v>8632</v>
      </c>
    </row>
    <row r="861" spans="1:7" x14ac:dyDescent="0.25">
      <c r="A861" s="154" t="s">
        <v>8677</v>
      </c>
      <c r="B861" t="s">
        <v>418</v>
      </c>
      <c r="C861" t="s">
        <v>417</v>
      </c>
      <c r="D861" s="13">
        <v>2299.759</v>
      </c>
      <c r="E861" s="31">
        <v>45210</v>
      </c>
      <c r="F861" s="31">
        <v>45311</v>
      </c>
      <c r="G861" t="s">
        <v>8675</v>
      </c>
    </row>
    <row r="862" spans="1:7" x14ac:dyDescent="0.25">
      <c r="A862" s="154" t="s">
        <v>8572</v>
      </c>
      <c r="B862" t="s">
        <v>396</v>
      </c>
      <c r="C862" t="s">
        <v>395</v>
      </c>
      <c r="D862" s="13">
        <v>2890</v>
      </c>
      <c r="E862" s="31">
        <v>45253</v>
      </c>
      <c r="F862" s="31">
        <v>45311</v>
      </c>
      <c r="G862" t="s">
        <v>8489</v>
      </c>
    </row>
    <row r="863" spans="1:7" x14ac:dyDescent="0.25">
      <c r="A863" s="154" t="s">
        <v>3102</v>
      </c>
      <c r="B863" t="s">
        <v>175</v>
      </c>
      <c r="C863" t="s">
        <v>176</v>
      </c>
      <c r="D863" s="13">
        <v>8622.3150000000005</v>
      </c>
      <c r="E863" s="31">
        <v>45204</v>
      </c>
      <c r="F863" s="31">
        <v>45311</v>
      </c>
      <c r="G863" t="s">
        <v>3101</v>
      </c>
    </row>
    <row r="864" spans="1:7" x14ac:dyDescent="0.25">
      <c r="A864" s="154" t="s">
        <v>8360</v>
      </c>
      <c r="B864" t="s">
        <v>108</v>
      </c>
      <c r="C864" t="s">
        <v>109</v>
      </c>
      <c r="D864" s="13">
        <v>3692.85</v>
      </c>
      <c r="E864" s="31">
        <v>45225</v>
      </c>
      <c r="F864" s="31">
        <v>45311</v>
      </c>
      <c r="G864" t="s">
        <v>8359</v>
      </c>
    </row>
    <row r="865" spans="1:7" x14ac:dyDescent="0.25">
      <c r="A865" s="154" t="s">
        <v>2895</v>
      </c>
      <c r="B865" t="s">
        <v>728</v>
      </c>
      <c r="C865" t="s">
        <v>727</v>
      </c>
      <c r="D865" s="13">
        <v>11135.732</v>
      </c>
      <c r="E865" s="31">
        <v>45187</v>
      </c>
      <c r="F865" s="31">
        <v>45311</v>
      </c>
      <c r="G865" t="s">
        <v>2894</v>
      </c>
    </row>
    <row r="866" spans="1:7" x14ac:dyDescent="0.25">
      <c r="A866" s="154" t="s">
        <v>5195</v>
      </c>
      <c r="B866" t="s">
        <v>284</v>
      </c>
      <c r="C866" t="s">
        <v>128</v>
      </c>
      <c r="D866" s="13">
        <v>895</v>
      </c>
      <c r="E866" s="31">
        <v>45197</v>
      </c>
      <c r="F866" s="31">
        <v>45312</v>
      </c>
      <c r="G866" t="s">
        <v>5194</v>
      </c>
    </row>
    <row r="867" spans="1:7" x14ac:dyDescent="0.25">
      <c r="A867" s="154" t="s">
        <v>10721</v>
      </c>
      <c r="B867" t="s">
        <v>5339</v>
      </c>
      <c r="C867" t="s">
        <v>5338</v>
      </c>
      <c r="D867" s="13">
        <v>2700</v>
      </c>
      <c r="E867" s="31">
        <v>45258</v>
      </c>
      <c r="F867" s="31">
        <v>45312</v>
      </c>
      <c r="G867" t="s">
        <v>5337</v>
      </c>
    </row>
    <row r="868" spans="1:7" x14ac:dyDescent="0.25">
      <c r="A868" s="154" t="s">
        <v>9728</v>
      </c>
      <c r="B868" t="s">
        <v>430</v>
      </c>
      <c r="C868" t="s">
        <v>429</v>
      </c>
      <c r="D868" s="13">
        <v>1226</v>
      </c>
      <c r="E868" s="31">
        <v>45223</v>
      </c>
      <c r="F868" s="31">
        <v>45312</v>
      </c>
      <c r="G868" t="s">
        <v>9727</v>
      </c>
    </row>
    <row r="869" spans="1:7" x14ac:dyDescent="0.25">
      <c r="A869" s="154" t="s">
        <v>3805</v>
      </c>
      <c r="B869" t="s">
        <v>1074</v>
      </c>
      <c r="C869" t="s">
        <v>1075</v>
      </c>
      <c r="D869" s="13">
        <v>3399.5039999999999</v>
      </c>
      <c r="E869" s="31">
        <v>45194</v>
      </c>
      <c r="F869" s="31">
        <v>45312</v>
      </c>
      <c r="G869" t="s">
        <v>3804</v>
      </c>
    </row>
    <row r="870" spans="1:7" x14ac:dyDescent="0.25">
      <c r="A870" s="154" t="s">
        <v>8830</v>
      </c>
      <c r="B870" t="s">
        <v>1158</v>
      </c>
      <c r="C870" t="s">
        <v>290</v>
      </c>
      <c r="D870" s="13">
        <v>1500</v>
      </c>
      <c r="E870" s="31">
        <v>45236</v>
      </c>
      <c r="F870" s="31">
        <v>45312</v>
      </c>
      <c r="G870" t="s">
        <v>8829</v>
      </c>
    </row>
    <row r="871" spans="1:7" x14ac:dyDescent="0.25">
      <c r="A871" s="154" t="s">
        <v>8579</v>
      </c>
      <c r="B871" t="s">
        <v>966</v>
      </c>
      <c r="C871" t="s">
        <v>965</v>
      </c>
      <c r="D871" s="13">
        <v>16044.588</v>
      </c>
      <c r="E871" s="31">
        <v>45253</v>
      </c>
      <c r="F871" s="31">
        <v>45312</v>
      </c>
      <c r="G871" t="s">
        <v>8577</v>
      </c>
    </row>
    <row r="872" spans="1:7" x14ac:dyDescent="0.25">
      <c r="A872" s="154" t="s">
        <v>11235</v>
      </c>
      <c r="B872" t="s">
        <v>787</v>
      </c>
      <c r="C872" t="s">
        <v>739</v>
      </c>
      <c r="D872" s="13">
        <v>614.89700000000005</v>
      </c>
      <c r="E872" s="31">
        <v>45217</v>
      </c>
      <c r="F872" s="31">
        <v>45313</v>
      </c>
      <c r="G872" t="s">
        <v>11233</v>
      </c>
    </row>
    <row r="873" spans="1:7" x14ac:dyDescent="0.25">
      <c r="A873" s="154" t="s">
        <v>5197</v>
      </c>
      <c r="B873" t="s">
        <v>284</v>
      </c>
      <c r="C873" t="s">
        <v>128</v>
      </c>
      <c r="D873" s="13">
        <v>890</v>
      </c>
      <c r="E873" s="31">
        <v>45197</v>
      </c>
      <c r="F873" s="31">
        <v>45313</v>
      </c>
      <c r="G873" t="s">
        <v>5196</v>
      </c>
    </row>
    <row r="874" spans="1:7" x14ac:dyDescent="0.25">
      <c r="A874" s="154" t="s">
        <v>10359</v>
      </c>
      <c r="B874" t="s">
        <v>951</v>
      </c>
      <c r="C874" t="s">
        <v>950</v>
      </c>
      <c r="D874" s="13">
        <v>400</v>
      </c>
      <c r="E874" s="31">
        <v>45244</v>
      </c>
      <c r="F874" s="31">
        <v>45313</v>
      </c>
      <c r="G874" t="s">
        <v>10355</v>
      </c>
    </row>
    <row r="875" spans="1:7" x14ac:dyDescent="0.25">
      <c r="A875" s="154" t="s">
        <v>10271</v>
      </c>
      <c r="B875" t="s">
        <v>546</v>
      </c>
      <c r="C875" t="s">
        <v>545</v>
      </c>
      <c r="D875" s="13">
        <v>1500</v>
      </c>
      <c r="E875" s="31">
        <v>45247</v>
      </c>
      <c r="F875" s="31">
        <v>45313</v>
      </c>
      <c r="G875" t="s">
        <v>10270</v>
      </c>
    </row>
    <row r="876" spans="1:7" x14ac:dyDescent="0.25">
      <c r="A876" s="154" t="s">
        <v>4480</v>
      </c>
      <c r="B876" t="s">
        <v>541</v>
      </c>
      <c r="C876" t="s">
        <v>540</v>
      </c>
      <c r="D876" s="13">
        <v>4500</v>
      </c>
      <c r="E876" s="31">
        <v>45182</v>
      </c>
      <c r="F876" s="31">
        <v>45313</v>
      </c>
      <c r="G876" t="s">
        <v>4479</v>
      </c>
    </row>
    <row r="877" spans="1:7" x14ac:dyDescent="0.25">
      <c r="A877" s="154" t="s">
        <v>4140</v>
      </c>
      <c r="B877" t="s">
        <v>171</v>
      </c>
      <c r="C877" t="s">
        <v>172</v>
      </c>
      <c r="D877" s="13">
        <v>2000</v>
      </c>
      <c r="E877" s="31">
        <v>45161</v>
      </c>
      <c r="F877" s="31">
        <v>45313</v>
      </c>
      <c r="G877" t="s">
        <v>4015</v>
      </c>
    </row>
    <row r="878" spans="1:7" x14ac:dyDescent="0.25">
      <c r="A878" s="154" t="s">
        <v>4181</v>
      </c>
      <c r="B878" t="s">
        <v>171</v>
      </c>
      <c r="C878" t="s">
        <v>172</v>
      </c>
      <c r="D878" s="13">
        <v>1500</v>
      </c>
      <c r="E878" s="31">
        <v>45161</v>
      </c>
      <c r="F878" s="31">
        <v>45313</v>
      </c>
      <c r="G878" t="s">
        <v>4009</v>
      </c>
    </row>
    <row r="879" spans="1:7" x14ac:dyDescent="0.25">
      <c r="A879" s="154" t="s">
        <v>5204</v>
      </c>
      <c r="B879" t="s">
        <v>284</v>
      </c>
      <c r="C879" t="s">
        <v>128</v>
      </c>
      <c r="D879" s="13">
        <v>885</v>
      </c>
      <c r="E879" s="31">
        <v>45197</v>
      </c>
      <c r="F879" s="31">
        <v>45314</v>
      </c>
      <c r="G879" t="s">
        <v>5203</v>
      </c>
    </row>
    <row r="880" spans="1:7" x14ac:dyDescent="0.25">
      <c r="A880" s="154" t="s">
        <v>9064</v>
      </c>
      <c r="B880" t="s">
        <v>8788</v>
      </c>
      <c r="C880" t="s">
        <v>699</v>
      </c>
      <c r="D880" s="13">
        <v>4000</v>
      </c>
      <c r="E880" s="31">
        <v>45212</v>
      </c>
      <c r="F880" s="31">
        <v>45314</v>
      </c>
      <c r="G880" t="s">
        <v>8787</v>
      </c>
    </row>
    <row r="881" spans="1:7" x14ac:dyDescent="0.25">
      <c r="A881" s="154" t="s">
        <v>8933</v>
      </c>
      <c r="B881" t="s">
        <v>625</v>
      </c>
      <c r="C881" t="s">
        <v>624</v>
      </c>
      <c r="D881" s="13">
        <v>671.32500000000005</v>
      </c>
      <c r="E881" s="31">
        <v>45218</v>
      </c>
      <c r="F881" s="31">
        <v>45314</v>
      </c>
      <c r="G881" t="s">
        <v>8932</v>
      </c>
    </row>
    <row r="882" spans="1:7" x14ac:dyDescent="0.25">
      <c r="A882" s="154" t="s">
        <v>10790</v>
      </c>
      <c r="B882" t="s">
        <v>837</v>
      </c>
      <c r="C882" t="s">
        <v>836</v>
      </c>
      <c r="D882" s="13">
        <v>342.57799999999997</v>
      </c>
      <c r="E882" s="31">
        <v>45226</v>
      </c>
      <c r="F882" s="31">
        <v>45315</v>
      </c>
      <c r="G882" t="s">
        <v>5105</v>
      </c>
    </row>
    <row r="883" spans="1:7" x14ac:dyDescent="0.25">
      <c r="A883" s="154" t="s">
        <v>5212</v>
      </c>
      <c r="B883" t="s">
        <v>284</v>
      </c>
      <c r="C883" t="s">
        <v>128</v>
      </c>
      <c r="D883" s="13">
        <v>880</v>
      </c>
      <c r="E883" s="31">
        <v>45197</v>
      </c>
      <c r="F883" s="31">
        <v>45315</v>
      </c>
      <c r="G883" t="s">
        <v>5211</v>
      </c>
    </row>
    <row r="884" spans="1:7" x14ac:dyDescent="0.25">
      <c r="A884" s="154" t="s">
        <v>4863</v>
      </c>
      <c r="B884" t="s">
        <v>169</v>
      </c>
      <c r="C884" t="s">
        <v>170</v>
      </c>
      <c r="D884" s="13">
        <v>3500</v>
      </c>
      <c r="E884" s="31">
        <v>45199</v>
      </c>
      <c r="F884" s="31">
        <v>45315</v>
      </c>
      <c r="G884" t="s">
        <v>4862</v>
      </c>
    </row>
    <row r="885" spans="1:7" x14ac:dyDescent="0.25">
      <c r="A885" s="154" t="s">
        <v>10130</v>
      </c>
      <c r="B885" t="s">
        <v>748</v>
      </c>
      <c r="C885" t="s">
        <v>749</v>
      </c>
      <c r="D885" s="13">
        <v>2200</v>
      </c>
      <c r="E885" s="31">
        <v>45225</v>
      </c>
      <c r="F885" s="31">
        <v>45315</v>
      </c>
      <c r="G885" t="s">
        <v>10129</v>
      </c>
    </row>
    <row r="886" spans="1:7" x14ac:dyDescent="0.25">
      <c r="A886" s="154" t="s">
        <v>4524</v>
      </c>
      <c r="B886" t="s">
        <v>125</v>
      </c>
      <c r="C886" t="s">
        <v>126</v>
      </c>
      <c r="D886" s="13">
        <v>5960</v>
      </c>
      <c r="E886" s="31">
        <v>45180</v>
      </c>
      <c r="F886" s="31">
        <v>45315</v>
      </c>
      <c r="G886" t="s">
        <v>4523</v>
      </c>
    </row>
    <row r="887" spans="1:7" x14ac:dyDescent="0.25">
      <c r="A887" s="154" t="s">
        <v>3742</v>
      </c>
      <c r="B887" t="s">
        <v>803</v>
      </c>
      <c r="C887" t="s">
        <v>802</v>
      </c>
      <c r="D887" s="13">
        <v>6886.6580000000004</v>
      </c>
      <c r="E887" s="31">
        <v>45191</v>
      </c>
      <c r="F887" s="31">
        <v>45315</v>
      </c>
      <c r="G887" t="s">
        <v>3741</v>
      </c>
    </row>
    <row r="888" spans="1:7" x14ac:dyDescent="0.25">
      <c r="A888" s="154" t="s">
        <v>8765</v>
      </c>
      <c r="B888" t="s">
        <v>625</v>
      </c>
      <c r="C888" t="s">
        <v>624</v>
      </c>
      <c r="D888" s="13">
        <v>671.32500000000005</v>
      </c>
      <c r="E888" s="31">
        <v>45218</v>
      </c>
      <c r="F888" s="31">
        <v>45315</v>
      </c>
      <c r="G888" t="s">
        <v>8763</v>
      </c>
    </row>
    <row r="889" spans="1:7" x14ac:dyDescent="0.25">
      <c r="A889" s="154" t="s">
        <v>6057</v>
      </c>
      <c r="B889" t="s">
        <v>318</v>
      </c>
      <c r="C889" t="s">
        <v>144</v>
      </c>
      <c r="D889" s="13">
        <v>1752.451</v>
      </c>
      <c r="E889" s="31">
        <v>45187</v>
      </c>
      <c r="F889" s="31">
        <v>45316</v>
      </c>
      <c r="G889" t="s">
        <v>6056</v>
      </c>
    </row>
    <row r="890" spans="1:7" x14ac:dyDescent="0.25">
      <c r="A890" s="154" t="s">
        <v>5060</v>
      </c>
      <c r="B890" t="s">
        <v>598</v>
      </c>
      <c r="C890" t="s">
        <v>599</v>
      </c>
      <c r="D890" s="13">
        <v>500</v>
      </c>
      <c r="E890" s="31">
        <v>45195</v>
      </c>
      <c r="F890" s="31">
        <v>45316</v>
      </c>
      <c r="G890" t="s">
        <v>5059</v>
      </c>
    </row>
    <row r="891" spans="1:7" x14ac:dyDescent="0.25">
      <c r="A891" s="154" t="s">
        <v>5242</v>
      </c>
      <c r="B891" t="s">
        <v>5241</v>
      </c>
      <c r="C891" t="s">
        <v>5185</v>
      </c>
      <c r="D891" s="13">
        <v>8212.402</v>
      </c>
      <c r="E891" s="31">
        <v>45168</v>
      </c>
      <c r="F891" s="31">
        <v>45316</v>
      </c>
      <c r="G891" t="s">
        <v>5240</v>
      </c>
    </row>
    <row r="892" spans="1:7" x14ac:dyDescent="0.25">
      <c r="A892" s="154" t="s">
        <v>6102</v>
      </c>
      <c r="B892" t="s">
        <v>453</v>
      </c>
      <c r="C892" t="s">
        <v>425</v>
      </c>
      <c r="D892" s="13">
        <v>5454.491</v>
      </c>
      <c r="E892" s="31">
        <v>45204</v>
      </c>
      <c r="F892" s="31">
        <v>45316</v>
      </c>
      <c r="G892" t="s">
        <v>6101</v>
      </c>
    </row>
    <row r="893" spans="1:7" x14ac:dyDescent="0.25">
      <c r="A893" s="154" t="s">
        <v>10784</v>
      </c>
      <c r="B893" t="s">
        <v>5248</v>
      </c>
      <c r="C893" t="s">
        <v>5247</v>
      </c>
      <c r="D893" s="13">
        <v>915.34799999999996</v>
      </c>
      <c r="E893" s="31">
        <v>45226</v>
      </c>
      <c r="F893" s="31">
        <v>45316</v>
      </c>
      <c r="G893" t="s">
        <v>10782</v>
      </c>
    </row>
    <row r="894" spans="1:7" x14ac:dyDescent="0.25">
      <c r="A894" s="154" t="s">
        <v>5215</v>
      </c>
      <c r="B894" t="s">
        <v>284</v>
      </c>
      <c r="C894" t="s">
        <v>128</v>
      </c>
      <c r="D894" s="13">
        <v>875</v>
      </c>
      <c r="E894" s="31">
        <v>45197</v>
      </c>
      <c r="F894" s="31">
        <v>45316</v>
      </c>
      <c r="G894" t="s">
        <v>5214</v>
      </c>
    </row>
    <row r="895" spans="1:7" x14ac:dyDescent="0.25">
      <c r="A895" s="154" t="s">
        <v>5296</v>
      </c>
      <c r="B895" t="s">
        <v>306</v>
      </c>
      <c r="C895" t="s">
        <v>115</v>
      </c>
      <c r="D895" s="13">
        <v>2787.7910000000002</v>
      </c>
      <c r="E895" s="31">
        <v>45197</v>
      </c>
      <c r="F895" s="31">
        <v>45316</v>
      </c>
      <c r="G895" t="s">
        <v>5295</v>
      </c>
    </row>
    <row r="896" spans="1:7" x14ac:dyDescent="0.25">
      <c r="A896" s="154" t="s">
        <v>10354</v>
      </c>
      <c r="B896" t="s">
        <v>10192</v>
      </c>
      <c r="C896" t="s">
        <v>243</v>
      </c>
      <c r="D896" s="13">
        <v>6860.5879999999997</v>
      </c>
      <c r="E896" s="31">
        <v>45253</v>
      </c>
      <c r="F896" s="31">
        <v>45316</v>
      </c>
      <c r="G896" t="s">
        <v>10353</v>
      </c>
    </row>
    <row r="897" spans="1:7" x14ac:dyDescent="0.25">
      <c r="A897" s="154" t="s">
        <v>10725</v>
      </c>
      <c r="B897" t="s">
        <v>757</v>
      </c>
      <c r="C897" t="s">
        <v>756</v>
      </c>
      <c r="D897" s="13">
        <v>4000</v>
      </c>
      <c r="E897" s="31">
        <v>45260</v>
      </c>
      <c r="F897" s="31">
        <v>45316</v>
      </c>
      <c r="G897" t="s">
        <v>10724</v>
      </c>
    </row>
    <row r="898" spans="1:7" x14ac:dyDescent="0.25">
      <c r="A898" s="154" t="s">
        <v>10482</v>
      </c>
      <c r="B898" t="s">
        <v>738</v>
      </c>
      <c r="C898" t="s">
        <v>737</v>
      </c>
      <c r="D898" s="13">
        <v>2570.09</v>
      </c>
      <c r="E898" s="31">
        <v>45229</v>
      </c>
      <c r="F898" s="31">
        <v>45316</v>
      </c>
      <c r="G898" t="s">
        <v>10481</v>
      </c>
    </row>
    <row r="899" spans="1:7" x14ac:dyDescent="0.25">
      <c r="A899" s="154" t="s">
        <v>10437</v>
      </c>
      <c r="B899" t="s">
        <v>306</v>
      </c>
      <c r="C899" t="s">
        <v>115</v>
      </c>
      <c r="D899" s="13">
        <v>2809.98</v>
      </c>
      <c r="E899" s="31">
        <v>45229</v>
      </c>
      <c r="F899" s="31">
        <v>45316</v>
      </c>
      <c r="G899" t="s">
        <v>10436</v>
      </c>
    </row>
    <row r="900" spans="1:7" x14ac:dyDescent="0.25">
      <c r="A900" s="154" t="s">
        <v>12088</v>
      </c>
      <c r="B900" t="s">
        <v>12087</v>
      </c>
      <c r="C900" t="s">
        <v>12086</v>
      </c>
      <c r="D900" s="13">
        <v>218.232</v>
      </c>
      <c r="E900" s="31">
        <v>45267</v>
      </c>
      <c r="F900" s="31">
        <v>45316</v>
      </c>
      <c r="G900" t="s">
        <v>12085</v>
      </c>
    </row>
    <row r="901" spans="1:7" x14ac:dyDescent="0.25">
      <c r="A901" s="154" t="s">
        <v>10519</v>
      </c>
      <c r="B901" t="s">
        <v>466</v>
      </c>
      <c r="C901" t="s">
        <v>140</v>
      </c>
      <c r="D901" s="13">
        <v>1390.8</v>
      </c>
      <c r="E901" s="31">
        <v>45253</v>
      </c>
      <c r="F901" s="31">
        <v>45316</v>
      </c>
      <c r="G901" t="s">
        <v>10517</v>
      </c>
    </row>
    <row r="902" spans="1:7" x14ac:dyDescent="0.25">
      <c r="A902" s="154" t="s">
        <v>10394</v>
      </c>
      <c r="B902" t="s">
        <v>546</v>
      </c>
      <c r="C902" t="s">
        <v>545</v>
      </c>
      <c r="D902" s="13">
        <v>1500</v>
      </c>
      <c r="E902" s="31">
        <v>45247</v>
      </c>
      <c r="F902" s="31">
        <v>45316</v>
      </c>
      <c r="G902" t="s">
        <v>10393</v>
      </c>
    </row>
    <row r="903" spans="1:7" x14ac:dyDescent="0.25">
      <c r="A903" s="154" t="s">
        <v>9889</v>
      </c>
      <c r="B903" t="s">
        <v>119</v>
      </c>
      <c r="C903" t="s">
        <v>120</v>
      </c>
      <c r="D903" s="13">
        <v>6150</v>
      </c>
      <c r="E903" s="31">
        <v>45222</v>
      </c>
      <c r="F903" s="31">
        <v>45316</v>
      </c>
      <c r="G903" t="s">
        <v>9888</v>
      </c>
    </row>
    <row r="904" spans="1:7" x14ac:dyDescent="0.25">
      <c r="A904" s="154" t="s">
        <v>9770</v>
      </c>
      <c r="B904" t="s">
        <v>117</v>
      </c>
      <c r="C904" t="s">
        <v>118</v>
      </c>
      <c r="D904" s="13">
        <v>1000</v>
      </c>
      <c r="E904" s="31">
        <v>45230</v>
      </c>
      <c r="F904" s="31">
        <v>45316</v>
      </c>
      <c r="G904" t="s">
        <v>9769</v>
      </c>
    </row>
    <row r="905" spans="1:7" x14ac:dyDescent="0.25">
      <c r="A905" s="154" t="s">
        <v>10004</v>
      </c>
      <c r="B905" t="s">
        <v>168</v>
      </c>
      <c r="C905" t="s">
        <v>268</v>
      </c>
      <c r="D905" s="13">
        <v>4400</v>
      </c>
      <c r="E905" s="31">
        <v>45254</v>
      </c>
      <c r="F905" s="31">
        <v>45316</v>
      </c>
      <c r="G905" t="s">
        <v>10003</v>
      </c>
    </row>
    <row r="906" spans="1:7" x14ac:dyDescent="0.25">
      <c r="A906" s="154" t="s">
        <v>4911</v>
      </c>
      <c r="B906" t="s">
        <v>4253</v>
      </c>
      <c r="C906" t="s">
        <v>4252</v>
      </c>
      <c r="D906" s="13">
        <v>3515.732</v>
      </c>
      <c r="E906" s="31">
        <v>45169</v>
      </c>
      <c r="F906" s="31">
        <v>45316</v>
      </c>
      <c r="G906" t="s">
        <v>4910</v>
      </c>
    </row>
    <row r="907" spans="1:7" x14ac:dyDescent="0.25">
      <c r="A907" s="154" t="s">
        <v>4584</v>
      </c>
      <c r="B907" t="s">
        <v>4253</v>
      </c>
      <c r="C907" t="s">
        <v>4252</v>
      </c>
      <c r="D907" s="13">
        <v>2671.2919999999999</v>
      </c>
      <c r="E907" s="31">
        <v>45182</v>
      </c>
      <c r="F907" s="31">
        <v>45316</v>
      </c>
      <c r="G907" t="s">
        <v>4583</v>
      </c>
    </row>
    <row r="908" spans="1:7" x14ac:dyDescent="0.25">
      <c r="A908" s="154" t="s">
        <v>9565</v>
      </c>
      <c r="B908" t="s">
        <v>4253</v>
      </c>
      <c r="C908" t="s">
        <v>4252</v>
      </c>
      <c r="D908" s="13">
        <v>3625</v>
      </c>
      <c r="E908" s="31">
        <v>45223</v>
      </c>
      <c r="F908" s="31">
        <v>45316</v>
      </c>
      <c r="G908" t="s">
        <v>9564</v>
      </c>
    </row>
    <row r="909" spans="1:7" x14ac:dyDescent="0.25">
      <c r="A909" s="154" t="s">
        <v>4717</v>
      </c>
      <c r="B909" t="s">
        <v>4253</v>
      </c>
      <c r="C909" t="s">
        <v>4252</v>
      </c>
      <c r="D909" s="13">
        <v>2000</v>
      </c>
      <c r="E909" s="31">
        <v>45161</v>
      </c>
      <c r="F909" s="31">
        <v>45316</v>
      </c>
      <c r="G909" t="s">
        <v>4716</v>
      </c>
    </row>
    <row r="910" spans="1:7" x14ac:dyDescent="0.25">
      <c r="A910" s="154" t="s">
        <v>9656</v>
      </c>
      <c r="B910" t="s">
        <v>4315</v>
      </c>
      <c r="C910" t="s">
        <v>4314</v>
      </c>
      <c r="D910" s="13">
        <v>2545.48</v>
      </c>
      <c r="E910" s="31">
        <v>45236</v>
      </c>
      <c r="F910" s="31">
        <v>45316</v>
      </c>
      <c r="G910" t="s">
        <v>9654</v>
      </c>
    </row>
    <row r="911" spans="1:7" x14ac:dyDescent="0.25">
      <c r="A911" s="154" t="s">
        <v>4175</v>
      </c>
      <c r="B911" t="s">
        <v>171</v>
      </c>
      <c r="C911" t="s">
        <v>172</v>
      </c>
      <c r="D911" s="13">
        <v>1500</v>
      </c>
      <c r="E911" s="31">
        <v>45161</v>
      </c>
      <c r="F911" s="31">
        <v>45316</v>
      </c>
      <c r="G911" t="s">
        <v>4168</v>
      </c>
    </row>
    <row r="912" spans="1:7" x14ac:dyDescent="0.25">
      <c r="A912" s="154" t="s">
        <v>4128</v>
      </c>
      <c r="B912" t="s">
        <v>579</v>
      </c>
      <c r="C912" t="s">
        <v>578</v>
      </c>
      <c r="D912" s="13">
        <v>2270.4540000000002</v>
      </c>
      <c r="E912" s="31">
        <v>45161</v>
      </c>
      <c r="F912" s="31">
        <v>45316</v>
      </c>
      <c r="G912" t="s">
        <v>4127</v>
      </c>
    </row>
    <row r="913" spans="1:7" x14ac:dyDescent="0.25">
      <c r="A913" s="154" t="s">
        <v>3718</v>
      </c>
      <c r="B913" t="s">
        <v>302</v>
      </c>
      <c r="C913" t="s">
        <v>301</v>
      </c>
      <c r="D913" s="13">
        <v>1060.211</v>
      </c>
      <c r="E913" s="31">
        <v>45197</v>
      </c>
      <c r="F913" s="31">
        <v>45316</v>
      </c>
      <c r="G913" t="s">
        <v>3717</v>
      </c>
    </row>
    <row r="914" spans="1:7" x14ac:dyDescent="0.25">
      <c r="A914" s="154" t="s">
        <v>4137</v>
      </c>
      <c r="B914" t="s">
        <v>171</v>
      </c>
      <c r="C914" t="s">
        <v>172</v>
      </c>
      <c r="D914" s="13">
        <v>1500</v>
      </c>
      <c r="E914" s="31">
        <v>45161</v>
      </c>
      <c r="F914" s="31">
        <v>45316</v>
      </c>
      <c r="G914" t="s">
        <v>4015</v>
      </c>
    </row>
    <row r="915" spans="1:7" x14ac:dyDescent="0.25">
      <c r="A915" s="154" t="s">
        <v>3833</v>
      </c>
      <c r="B915" t="s">
        <v>458</v>
      </c>
      <c r="C915" t="s">
        <v>457</v>
      </c>
      <c r="D915" s="13">
        <v>4000</v>
      </c>
      <c r="E915" s="31">
        <v>45195</v>
      </c>
      <c r="F915" s="31">
        <v>45316</v>
      </c>
      <c r="G915" t="s">
        <v>3832</v>
      </c>
    </row>
    <row r="916" spans="1:7" x14ac:dyDescent="0.25">
      <c r="A916" s="154" t="s">
        <v>9227</v>
      </c>
      <c r="B916" t="s">
        <v>4036</v>
      </c>
      <c r="C916" t="s">
        <v>4035</v>
      </c>
      <c r="D916" s="13">
        <v>4500</v>
      </c>
      <c r="E916" s="31">
        <v>45260</v>
      </c>
      <c r="F916" s="31">
        <v>45316</v>
      </c>
      <c r="G916" t="s">
        <v>9226</v>
      </c>
    </row>
    <row r="917" spans="1:7" x14ac:dyDescent="0.25">
      <c r="A917" s="154" t="s">
        <v>9144</v>
      </c>
      <c r="B917" t="s">
        <v>674</v>
      </c>
      <c r="C917" t="s">
        <v>673</v>
      </c>
      <c r="D917" s="13">
        <v>1770</v>
      </c>
      <c r="E917" s="31">
        <v>45258</v>
      </c>
      <c r="F917" s="31">
        <v>45316</v>
      </c>
      <c r="G917" t="s">
        <v>9142</v>
      </c>
    </row>
    <row r="918" spans="1:7" x14ac:dyDescent="0.25">
      <c r="A918" s="154" t="s">
        <v>8877</v>
      </c>
      <c r="B918" t="s">
        <v>382</v>
      </c>
      <c r="C918" t="s">
        <v>381</v>
      </c>
      <c r="D918" s="13">
        <v>1150</v>
      </c>
      <c r="E918" s="31">
        <v>45226</v>
      </c>
      <c r="F918" s="31">
        <v>45316</v>
      </c>
      <c r="G918" t="s">
        <v>8876</v>
      </c>
    </row>
    <row r="919" spans="1:7" x14ac:dyDescent="0.25">
      <c r="A919" s="154" t="s">
        <v>9060</v>
      </c>
      <c r="B919" t="s">
        <v>8788</v>
      </c>
      <c r="C919" t="s">
        <v>699</v>
      </c>
      <c r="D919" s="13">
        <v>3000</v>
      </c>
      <c r="E919" s="31">
        <v>45212</v>
      </c>
      <c r="F919" s="31">
        <v>45316</v>
      </c>
      <c r="G919" t="s">
        <v>9059</v>
      </c>
    </row>
    <row r="920" spans="1:7" x14ac:dyDescent="0.25">
      <c r="A920" s="154" t="s">
        <v>3636</v>
      </c>
      <c r="B920" t="s">
        <v>296</v>
      </c>
      <c r="C920" t="s">
        <v>287</v>
      </c>
      <c r="D920" s="13">
        <v>1250</v>
      </c>
      <c r="E920" s="31">
        <v>45197</v>
      </c>
      <c r="F920" s="31">
        <v>45316</v>
      </c>
      <c r="G920" t="s">
        <v>3635</v>
      </c>
    </row>
    <row r="921" spans="1:7" x14ac:dyDescent="0.25">
      <c r="A921" s="154" t="s">
        <v>3537</v>
      </c>
      <c r="B921" t="s">
        <v>296</v>
      </c>
      <c r="C921" t="s">
        <v>287</v>
      </c>
      <c r="D921" s="13">
        <v>1250</v>
      </c>
      <c r="E921" s="31">
        <v>45197</v>
      </c>
      <c r="F921" s="31">
        <v>45316</v>
      </c>
      <c r="G921" t="s">
        <v>3536</v>
      </c>
    </row>
    <row r="922" spans="1:7" x14ac:dyDescent="0.25">
      <c r="A922" s="154" t="s">
        <v>3552</v>
      </c>
      <c r="B922" t="s">
        <v>296</v>
      </c>
      <c r="C922" t="s">
        <v>287</v>
      </c>
      <c r="D922" s="13">
        <v>1250</v>
      </c>
      <c r="E922" s="31">
        <v>45197</v>
      </c>
      <c r="F922" s="31">
        <v>45316</v>
      </c>
      <c r="G922" t="s">
        <v>3551</v>
      </c>
    </row>
    <row r="923" spans="1:7" x14ac:dyDescent="0.25">
      <c r="A923" s="154" t="s">
        <v>8725</v>
      </c>
      <c r="B923" t="s">
        <v>925</v>
      </c>
      <c r="C923" t="s">
        <v>924</v>
      </c>
      <c r="D923" s="13">
        <v>2500</v>
      </c>
      <c r="E923" s="31">
        <v>45212</v>
      </c>
      <c r="F923" s="31">
        <v>45316</v>
      </c>
      <c r="G923" t="s">
        <v>8724</v>
      </c>
    </row>
    <row r="924" spans="1:7" x14ac:dyDescent="0.25">
      <c r="A924" s="154" t="s">
        <v>8674</v>
      </c>
      <c r="B924" t="s">
        <v>925</v>
      </c>
      <c r="C924" t="s">
        <v>924</v>
      </c>
      <c r="D924" s="13">
        <v>2500</v>
      </c>
      <c r="E924" s="31">
        <v>45212</v>
      </c>
      <c r="F924" s="31">
        <v>45316</v>
      </c>
      <c r="G924" t="s">
        <v>8673</v>
      </c>
    </row>
    <row r="925" spans="1:7" x14ac:dyDescent="0.25">
      <c r="A925" s="154" t="s">
        <v>11312</v>
      </c>
      <c r="B925" t="s">
        <v>1112</v>
      </c>
      <c r="C925" t="s">
        <v>528</v>
      </c>
      <c r="D925" s="13">
        <v>1697.3030000000001</v>
      </c>
      <c r="E925" s="31">
        <v>45230</v>
      </c>
      <c r="F925" s="31">
        <v>45317</v>
      </c>
      <c r="G925" t="s">
        <v>11310</v>
      </c>
    </row>
    <row r="926" spans="1:7" x14ac:dyDescent="0.25">
      <c r="A926" s="154" t="s">
        <v>5202</v>
      </c>
      <c r="B926" t="s">
        <v>284</v>
      </c>
      <c r="C926" t="s">
        <v>128</v>
      </c>
      <c r="D926" s="13">
        <v>870</v>
      </c>
      <c r="E926" s="31">
        <v>45197</v>
      </c>
      <c r="F926" s="31">
        <v>45317</v>
      </c>
      <c r="G926" t="s">
        <v>5201</v>
      </c>
    </row>
    <row r="927" spans="1:7" x14ac:dyDescent="0.25">
      <c r="A927" s="154" t="s">
        <v>4288</v>
      </c>
      <c r="B927" t="s">
        <v>541</v>
      </c>
      <c r="C927" t="s">
        <v>540</v>
      </c>
      <c r="D927" s="13">
        <v>4500</v>
      </c>
      <c r="E927" s="31">
        <v>45182</v>
      </c>
      <c r="F927" s="31">
        <v>45317</v>
      </c>
      <c r="G927" t="s">
        <v>4287</v>
      </c>
    </row>
    <row r="928" spans="1:7" x14ac:dyDescent="0.25">
      <c r="A928" s="154" t="s">
        <v>3803</v>
      </c>
      <c r="B928" t="s">
        <v>1074</v>
      </c>
      <c r="C928" t="s">
        <v>1075</v>
      </c>
      <c r="D928" s="13">
        <v>3399.5039999999999</v>
      </c>
      <c r="E928" s="31">
        <v>45194</v>
      </c>
      <c r="F928" s="31">
        <v>45317</v>
      </c>
      <c r="G928" t="s">
        <v>3802</v>
      </c>
    </row>
    <row r="929" spans="1:7" x14ac:dyDescent="0.25">
      <c r="A929" s="154" t="s">
        <v>8789</v>
      </c>
      <c r="B929" t="s">
        <v>8788</v>
      </c>
      <c r="C929" t="s">
        <v>699</v>
      </c>
      <c r="D929" s="13">
        <v>1500</v>
      </c>
      <c r="E929" s="31">
        <v>45212</v>
      </c>
      <c r="F929" s="31">
        <v>45317</v>
      </c>
      <c r="G929" t="s">
        <v>8787</v>
      </c>
    </row>
    <row r="930" spans="1:7" x14ac:dyDescent="0.25">
      <c r="A930" s="154" t="s">
        <v>8402</v>
      </c>
      <c r="B930" t="s">
        <v>648</v>
      </c>
      <c r="C930" t="s">
        <v>647</v>
      </c>
      <c r="D930" s="13">
        <v>2000</v>
      </c>
      <c r="E930" s="31">
        <v>45253</v>
      </c>
      <c r="F930" s="31">
        <v>45317</v>
      </c>
      <c r="G930" t="s">
        <v>8401</v>
      </c>
    </row>
    <row r="931" spans="1:7" x14ac:dyDescent="0.25">
      <c r="A931" s="154" t="s">
        <v>2889</v>
      </c>
      <c r="B931" t="s">
        <v>204</v>
      </c>
      <c r="C931" t="s">
        <v>205</v>
      </c>
      <c r="D931" s="13">
        <v>10349.538</v>
      </c>
      <c r="E931" s="31">
        <v>45155</v>
      </c>
      <c r="F931" s="31">
        <v>45317</v>
      </c>
      <c r="G931" t="s">
        <v>2888</v>
      </c>
    </row>
    <row r="932" spans="1:7" x14ac:dyDescent="0.25">
      <c r="A932" s="154" t="s">
        <v>11315</v>
      </c>
      <c r="B932" t="s">
        <v>5035</v>
      </c>
      <c r="C932" t="s">
        <v>5034</v>
      </c>
      <c r="D932" s="13">
        <v>21483.045999999998</v>
      </c>
      <c r="E932" s="31">
        <v>45222</v>
      </c>
      <c r="F932" s="31">
        <v>45318</v>
      </c>
      <c r="G932" t="s">
        <v>11313</v>
      </c>
    </row>
    <row r="933" spans="1:7" x14ac:dyDescent="0.25">
      <c r="A933" s="154" t="s">
        <v>5217</v>
      </c>
      <c r="B933" t="s">
        <v>284</v>
      </c>
      <c r="C933" t="s">
        <v>128</v>
      </c>
      <c r="D933" s="13">
        <v>865</v>
      </c>
      <c r="E933" s="31">
        <v>45197</v>
      </c>
      <c r="F933" s="31">
        <v>45318</v>
      </c>
      <c r="G933" t="s">
        <v>5216</v>
      </c>
    </row>
    <row r="934" spans="1:7" x14ac:dyDescent="0.25">
      <c r="A934" s="154" t="s">
        <v>10785</v>
      </c>
      <c r="B934" t="s">
        <v>5339</v>
      </c>
      <c r="C934" t="s">
        <v>5338</v>
      </c>
      <c r="D934" s="13">
        <v>2700</v>
      </c>
      <c r="E934" s="31">
        <v>45258</v>
      </c>
      <c r="F934" s="31">
        <v>45318</v>
      </c>
      <c r="G934" t="s">
        <v>5337</v>
      </c>
    </row>
    <row r="935" spans="1:7" x14ac:dyDescent="0.25">
      <c r="A935" s="154" t="s">
        <v>10682</v>
      </c>
      <c r="B935" t="s">
        <v>5024</v>
      </c>
      <c r="C935" t="s">
        <v>5023</v>
      </c>
      <c r="D935" s="13">
        <v>1300</v>
      </c>
      <c r="E935" s="31">
        <v>45227</v>
      </c>
      <c r="F935" s="31">
        <v>45318</v>
      </c>
      <c r="G935" t="s">
        <v>10681</v>
      </c>
    </row>
    <row r="936" spans="1:7" x14ac:dyDescent="0.25">
      <c r="A936" s="154" t="s">
        <v>12084</v>
      </c>
      <c r="B936" t="s">
        <v>808</v>
      </c>
      <c r="C936" t="s">
        <v>807</v>
      </c>
      <c r="D936" s="13">
        <v>640</v>
      </c>
      <c r="E936" s="31">
        <v>45268</v>
      </c>
      <c r="F936" s="31">
        <v>45318</v>
      </c>
      <c r="G936" t="s">
        <v>5408</v>
      </c>
    </row>
    <row r="937" spans="1:7" x14ac:dyDescent="0.25">
      <c r="A937" s="154" t="s">
        <v>10067</v>
      </c>
      <c r="B937" t="s">
        <v>134</v>
      </c>
      <c r="C937" t="s">
        <v>135</v>
      </c>
      <c r="D937" s="13">
        <v>4173.1850000000004</v>
      </c>
      <c r="E937" s="31">
        <v>45247</v>
      </c>
      <c r="F937" s="31">
        <v>45318</v>
      </c>
      <c r="G937" t="s">
        <v>10065</v>
      </c>
    </row>
    <row r="938" spans="1:7" x14ac:dyDescent="0.25">
      <c r="A938" s="154" t="s">
        <v>12083</v>
      </c>
      <c r="B938" t="s">
        <v>674</v>
      </c>
      <c r="C938" t="s">
        <v>673</v>
      </c>
      <c r="D938" s="13">
        <v>1000</v>
      </c>
      <c r="E938" s="31">
        <v>45267</v>
      </c>
      <c r="F938" s="31">
        <v>45318</v>
      </c>
      <c r="G938" t="s">
        <v>12082</v>
      </c>
    </row>
    <row r="939" spans="1:7" x14ac:dyDescent="0.25">
      <c r="A939" s="154" t="s">
        <v>4222</v>
      </c>
      <c r="B939" t="s">
        <v>138</v>
      </c>
      <c r="C939" t="s">
        <v>139</v>
      </c>
      <c r="D939" s="13">
        <v>15866.741</v>
      </c>
      <c r="E939" s="31">
        <v>45169</v>
      </c>
      <c r="F939" s="31">
        <v>45318</v>
      </c>
      <c r="G939" t="s">
        <v>4221</v>
      </c>
    </row>
    <row r="940" spans="1:7" x14ac:dyDescent="0.25">
      <c r="A940" s="154" t="s">
        <v>8914</v>
      </c>
      <c r="B940" t="s">
        <v>844</v>
      </c>
      <c r="C940" t="s">
        <v>474</v>
      </c>
      <c r="D940" s="13">
        <v>1203.3440000000001</v>
      </c>
      <c r="E940" s="31">
        <v>45254</v>
      </c>
      <c r="F940" s="31">
        <v>45318</v>
      </c>
      <c r="G940" t="s">
        <v>8912</v>
      </c>
    </row>
    <row r="941" spans="1:7" x14ac:dyDescent="0.25">
      <c r="A941" s="154" t="s">
        <v>9025</v>
      </c>
      <c r="B941" t="s">
        <v>370</v>
      </c>
      <c r="C941" t="s">
        <v>290</v>
      </c>
      <c r="D941" s="13">
        <v>1500</v>
      </c>
      <c r="E941" s="31">
        <v>45226</v>
      </c>
      <c r="F941" s="31">
        <v>45318</v>
      </c>
      <c r="G941" t="s">
        <v>9024</v>
      </c>
    </row>
    <row r="942" spans="1:7" x14ac:dyDescent="0.25">
      <c r="A942" s="154" t="s">
        <v>8604</v>
      </c>
      <c r="B942" t="s">
        <v>966</v>
      </c>
      <c r="C942" t="s">
        <v>965</v>
      </c>
      <c r="D942" s="13">
        <v>22366.128000000001</v>
      </c>
      <c r="E942" s="31">
        <v>45253</v>
      </c>
      <c r="F942" s="31">
        <v>45318</v>
      </c>
      <c r="G942" t="s">
        <v>8602</v>
      </c>
    </row>
    <row r="943" spans="1:7" x14ac:dyDescent="0.25">
      <c r="A943" s="154" t="s">
        <v>11300</v>
      </c>
      <c r="B943" t="s">
        <v>5000</v>
      </c>
      <c r="C943" t="s">
        <v>4999</v>
      </c>
      <c r="D943" s="13">
        <v>5949.9319999999998</v>
      </c>
      <c r="E943" s="31">
        <v>45224</v>
      </c>
      <c r="F943" s="31">
        <v>45319</v>
      </c>
      <c r="G943" t="s">
        <v>4998</v>
      </c>
    </row>
    <row r="944" spans="1:7" x14ac:dyDescent="0.25">
      <c r="A944" s="154" t="s">
        <v>5005</v>
      </c>
      <c r="B944" t="s">
        <v>598</v>
      </c>
      <c r="C944" t="s">
        <v>599</v>
      </c>
      <c r="D944" s="13">
        <v>530</v>
      </c>
      <c r="E944" s="31">
        <v>45195</v>
      </c>
      <c r="F944" s="31">
        <v>45319</v>
      </c>
      <c r="G944" t="s">
        <v>5004</v>
      </c>
    </row>
    <row r="945" spans="1:7" x14ac:dyDescent="0.25">
      <c r="A945" s="154" t="s">
        <v>5189</v>
      </c>
      <c r="B945" t="s">
        <v>284</v>
      </c>
      <c r="C945" t="s">
        <v>128</v>
      </c>
      <c r="D945" s="13">
        <v>860</v>
      </c>
      <c r="E945" s="31">
        <v>45197</v>
      </c>
      <c r="F945" s="31">
        <v>45319</v>
      </c>
      <c r="G945" t="s">
        <v>5188</v>
      </c>
    </row>
    <row r="946" spans="1:7" x14ac:dyDescent="0.25">
      <c r="A946" s="154" t="s">
        <v>12081</v>
      </c>
      <c r="B946" t="s">
        <v>5174</v>
      </c>
      <c r="C946" t="s">
        <v>5173</v>
      </c>
      <c r="D946" s="13">
        <v>2245.4630000000002</v>
      </c>
      <c r="E946" s="31">
        <v>45266</v>
      </c>
      <c r="F946" s="31">
        <v>45319</v>
      </c>
      <c r="G946" t="s">
        <v>12080</v>
      </c>
    </row>
    <row r="947" spans="1:7" x14ac:dyDescent="0.25">
      <c r="A947" s="154" t="s">
        <v>10454</v>
      </c>
      <c r="B947" t="s">
        <v>626</v>
      </c>
      <c r="C947" t="s">
        <v>500</v>
      </c>
      <c r="D947" s="13">
        <v>1370.7139999999999</v>
      </c>
      <c r="E947" s="31">
        <v>45229</v>
      </c>
      <c r="F947" s="31">
        <v>45319</v>
      </c>
      <c r="G947" t="s">
        <v>10452</v>
      </c>
    </row>
    <row r="948" spans="1:7" x14ac:dyDescent="0.25">
      <c r="A948" s="154" t="s">
        <v>10120</v>
      </c>
      <c r="B948" t="s">
        <v>240</v>
      </c>
      <c r="C948" t="s">
        <v>179</v>
      </c>
      <c r="D948" s="13">
        <v>6568.3739999999998</v>
      </c>
      <c r="E948" s="31">
        <v>45226</v>
      </c>
      <c r="F948" s="31">
        <v>45319</v>
      </c>
      <c r="G948" t="s">
        <v>10118</v>
      </c>
    </row>
    <row r="949" spans="1:7" x14ac:dyDescent="0.25">
      <c r="A949" s="154" t="s">
        <v>8390</v>
      </c>
      <c r="B949" t="s">
        <v>634</v>
      </c>
      <c r="C949" t="s">
        <v>633</v>
      </c>
      <c r="D949" s="13">
        <v>2511.3000000000002</v>
      </c>
      <c r="E949" s="31">
        <v>45224</v>
      </c>
      <c r="F949" s="31">
        <v>45319</v>
      </c>
      <c r="G949" t="s">
        <v>8388</v>
      </c>
    </row>
    <row r="950" spans="1:7" x14ac:dyDescent="0.25">
      <c r="A950" s="154" t="s">
        <v>8327</v>
      </c>
      <c r="B950" t="s">
        <v>2835</v>
      </c>
      <c r="C950" t="s">
        <v>2834</v>
      </c>
      <c r="D950" s="13">
        <v>5520.5550000000003</v>
      </c>
      <c r="E950" s="31">
        <v>45210</v>
      </c>
      <c r="F950" s="31">
        <v>45319</v>
      </c>
      <c r="G950" t="s">
        <v>2848</v>
      </c>
    </row>
    <row r="951" spans="1:7" x14ac:dyDescent="0.25">
      <c r="A951" s="154" t="s">
        <v>5219</v>
      </c>
      <c r="B951" t="s">
        <v>284</v>
      </c>
      <c r="C951" t="s">
        <v>128</v>
      </c>
      <c r="D951" s="13">
        <v>855</v>
      </c>
      <c r="E951" s="31">
        <v>45197</v>
      </c>
      <c r="F951" s="31">
        <v>45320</v>
      </c>
      <c r="G951" t="s">
        <v>5218</v>
      </c>
    </row>
    <row r="952" spans="1:7" x14ac:dyDescent="0.25">
      <c r="A952" s="154" t="s">
        <v>4879</v>
      </c>
      <c r="B952" t="s">
        <v>184</v>
      </c>
      <c r="C952" t="s">
        <v>185</v>
      </c>
      <c r="D952" s="13">
        <v>3000</v>
      </c>
      <c r="E952" s="31">
        <v>45199</v>
      </c>
      <c r="F952" s="31">
        <v>45320</v>
      </c>
      <c r="G952" t="s">
        <v>4878</v>
      </c>
    </row>
    <row r="953" spans="1:7" x14ac:dyDescent="0.25">
      <c r="A953" s="154" t="s">
        <v>9995</v>
      </c>
      <c r="B953" t="s">
        <v>804</v>
      </c>
      <c r="C953" t="s">
        <v>114</v>
      </c>
      <c r="D953" s="13">
        <v>2036.527</v>
      </c>
      <c r="E953" s="31">
        <v>45237</v>
      </c>
      <c r="F953" s="31">
        <v>45320</v>
      </c>
      <c r="G953" t="s">
        <v>9993</v>
      </c>
    </row>
    <row r="954" spans="1:7" x14ac:dyDescent="0.25">
      <c r="A954" s="154" t="s">
        <v>4586</v>
      </c>
      <c r="B954" t="s">
        <v>125</v>
      </c>
      <c r="C954" t="s">
        <v>126</v>
      </c>
      <c r="D954" s="13">
        <v>5960</v>
      </c>
      <c r="E954" s="31">
        <v>45180</v>
      </c>
      <c r="F954" s="31">
        <v>45320</v>
      </c>
      <c r="G954" t="s">
        <v>4585</v>
      </c>
    </row>
    <row r="955" spans="1:7" x14ac:dyDescent="0.25">
      <c r="A955" s="154" t="s">
        <v>4360</v>
      </c>
      <c r="B955" t="s">
        <v>125</v>
      </c>
      <c r="C955" t="s">
        <v>126</v>
      </c>
      <c r="D955" s="13">
        <v>5960</v>
      </c>
      <c r="E955" s="31">
        <v>45180</v>
      </c>
      <c r="F955" s="31">
        <v>45320</v>
      </c>
      <c r="G955" t="s">
        <v>4359</v>
      </c>
    </row>
    <row r="956" spans="1:7" x14ac:dyDescent="0.25">
      <c r="A956" s="154" t="s">
        <v>4290</v>
      </c>
      <c r="B956" t="s">
        <v>541</v>
      </c>
      <c r="C956" t="s">
        <v>540</v>
      </c>
      <c r="D956" s="13">
        <v>4500</v>
      </c>
      <c r="E956" s="31">
        <v>45182</v>
      </c>
      <c r="F956" s="31">
        <v>45320</v>
      </c>
      <c r="G956" t="s">
        <v>4289</v>
      </c>
    </row>
    <row r="957" spans="1:7" x14ac:dyDescent="0.25">
      <c r="A957" s="154" t="s">
        <v>4016</v>
      </c>
      <c r="B957" t="s">
        <v>171</v>
      </c>
      <c r="C957" t="s">
        <v>172</v>
      </c>
      <c r="D957" s="13">
        <v>1500</v>
      </c>
      <c r="E957" s="31">
        <v>45161</v>
      </c>
      <c r="F957" s="31">
        <v>45320</v>
      </c>
      <c r="G957" t="s">
        <v>4015</v>
      </c>
    </row>
    <row r="958" spans="1:7" x14ac:dyDescent="0.25">
      <c r="A958" s="154" t="s">
        <v>9284</v>
      </c>
      <c r="B958" t="s">
        <v>681</v>
      </c>
      <c r="C958" t="s">
        <v>680</v>
      </c>
      <c r="D958" s="13">
        <v>524.505</v>
      </c>
      <c r="E958" s="31">
        <v>45230</v>
      </c>
      <c r="F958" s="31">
        <v>45320</v>
      </c>
      <c r="G958" t="s">
        <v>9282</v>
      </c>
    </row>
    <row r="959" spans="1:7" x14ac:dyDescent="0.25">
      <c r="A959" s="154" t="s">
        <v>9299</v>
      </c>
      <c r="B959" t="s">
        <v>3925</v>
      </c>
      <c r="C959" t="s">
        <v>3924</v>
      </c>
      <c r="D959" s="13">
        <v>10000</v>
      </c>
      <c r="E959" s="31">
        <v>45230</v>
      </c>
      <c r="F959" s="31">
        <v>45320</v>
      </c>
      <c r="G959" t="s">
        <v>9298</v>
      </c>
    </row>
    <row r="960" spans="1:7" x14ac:dyDescent="0.25">
      <c r="A960" s="154" t="s">
        <v>8923</v>
      </c>
      <c r="B960" t="s">
        <v>843</v>
      </c>
      <c r="C960" t="s">
        <v>842</v>
      </c>
      <c r="D960" s="13">
        <v>3000</v>
      </c>
      <c r="E960" s="31">
        <v>45245</v>
      </c>
      <c r="F960" s="31">
        <v>45320</v>
      </c>
      <c r="G960" t="s">
        <v>8922</v>
      </c>
    </row>
    <row r="961" spans="1:7" x14ac:dyDescent="0.25">
      <c r="A961" s="154" t="s">
        <v>8828</v>
      </c>
      <c r="B961" t="s">
        <v>625</v>
      </c>
      <c r="C961" t="s">
        <v>624</v>
      </c>
      <c r="D961" s="13">
        <v>671.32500000000005</v>
      </c>
      <c r="E961" s="31">
        <v>45218</v>
      </c>
      <c r="F961" s="31">
        <v>45320</v>
      </c>
      <c r="G961" t="s">
        <v>8827</v>
      </c>
    </row>
    <row r="962" spans="1:7" x14ac:dyDescent="0.25">
      <c r="A962" s="154" t="s">
        <v>8350</v>
      </c>
      <c r="B962" t="s">
        <v>2892</v>
      </c>
      <c r="C962" t="s">
        <v>2891</v>
      </c>
      <c r="D962" s="13">
        <v>948.85299999999995</v>
      </c>
      <c r="E962" s="31">
        <v>45225</v>
      </c>
      <c r="F962" s="31">
        <v>45320</v>
      </c>
      <c r="G962" t="s">
        <v>8348</v>
      </c>
    </row>
    <row r="963" spans="1:7" x14ac:dyDescent="0.25">
      <c r="A963" s="154" t="s">
        <v>5078</v>
      </c>
      <c r="B963" t="s">
        <v>1038</v>
      </c>
      <c r="C963" t="s">
        <v>1039</v>
      </c>
      <c r="D963" s="13">
        <v>5500</v>
      </c>
      <c r="E963" s="31">
        <v>45191</v>
      </c>
      <c r="F963" s="31">
        <v>45321</v>
      </c>
      <c r="G963" t="s">
        <v>4974</v>
      </c>
    </row>
    <row r="964" spans="1:7" x14ac:dyDescent="0.25">
      <c r="A964" s="154" t="s">
        <v>10916</v>
      </c>
      <c r="B964" t="s">
        <v>461</v>
      </c>
      <c r="C964" t="s">
        <v>161</v>
      </c>
      <c r="D964" s="13">
        <v>7500</v>
      </c>
      <c r="E964" s="31">
        <v>45219</v>
      </c>
      <c r="F964" s="31">
        <v>45321</v>
      </c>
      <c r="G964" t="s">
        <v>10372</v>
      </c>
    </row>
    <row r="965" spans="1:7" x14ac:dyDescent="0.25">
      <c r="A965" s="154" t="s">
        <v>11172</v>
      </c>
      <c r="B965" t="s">
        <v>365</v>
      </c>
      <c r="C965" t="s">
        <v>105</v>
      </c>
      <c r="D965" s="13">
        <v>2025.952</v>
      </c>
      <c r="E965" s="31">
        <v>45230</v>
      </c>
      <c r="F965" s="31">
        <v>45321</v>
      </c>
      <c r="G965" t="s">
        <v>5341</v>
      </c>
    </row>
    <row r="966" spans="1:7" x14ac:dyDescent="0.25">
      <c r="A966" s="154" t="s">
        <v>10851</v>
      </c>
      <c r="B966" t="s">
        <v>5507</v>
      </c>
      <c r="C966" t="s">
        <v>701</v>
      </c>
      <c r="D966" s="13">
        <v>1723.991</v>
      </c>
      <c r="E966" s="31">
        <v>45246</v>
      </c>
      <c r="F966" s="31">
        <v>45321</v>
      </c>
      <c r="G966" t="s">
        <v>5506</v>
      </c>
    </row>
    <row r="967" spans="1:7" x14ac:dyDescent="0.25">
      <c r="A967" s="154" t="s">
        <v>10979</v>
      </c>
      <c r="B967" t="s">
        <v>917</v>
      </c>
      <c r="C967" t="s">
        <v>916</v>
      </c>
      <c r="D967" s="13">
        <v>4701.9650000000001</v>
      </c>
      <c r="E967" s="31">
        <v>45218</v>
      </c>
      <c r="F967" s="31">
        <v>45321</v>
      </c>
      <c r="G967" t="s">
        <v>10977</v>
      </c>
    </row>
    <row r="968" spans="1:7" x14ac:dyDescent="0.25">
      <c r="A968" s="154" t="s">
        <v>11278</v>
      </c>
      <c r="B968" t="s">
        <v>5014</v>
      </c>
      <c r="C968" t="s">
        <v>5013</v>
      </c>
      <c r="D968" s="13">
        <v>4363.0349999999999</v>
      </c>
      <c r="E968" s="31">
        <v>45225</v>
      </c>
      <c r="F968" s="31">
        <v>45321</v>
      </c>
      <c r="G968" t="s">
        <v>5012</v>
      </c>
    </row>
    <row r="969" spans="1:7" x14ac:dyDescent="0.25">
      <c r="A969" s="154" t="s">
        <v>11066</v>
      </c>
      <c r="B969" t="s">
        <v>330</v>
      </c>
      <c r="C969" t="s">
        <v>329</v>
      </c>
      <c r="D969" s="13">
        <v>1500</v>
      </c>
      <c r="E969" s="31">
        <v>45211</v>
      </c>
      <c r="F969" s="31">
        <v>45321</v>
      </c>
      <c r="G969" t="s">
        <v>11065</v>
      </c>
    </row>
    <row r="970" spans="1:7" x14ac:dyDescent="0.25">
      <c r="A970" s="154" t="s">
        <v>11041</v>
      </c>
      <c r="B970" t="s">
        <v>688</v>
      </c>
      <c r="C970" t="s">
        <v>689</v>
      </c>
      <c r="D970" s="13">
        <v>1238.617</v>
      </c>
      <c r="E970" s="31">
        <v>45217</v>
      </c>
      <c r="F970" s="31">
        <v>45321</v>
      </c>
      <c r="G970" t="s">
        <v>11039</v>
      </c>
    </row>
    <row r="971" spans="1:7" x14ac:dyDescent="0.25">
      <c r="A971" s="154" t="s">
        <v>12079</v>
      </c>
      <c r="B971" t="s">
        <v>374</v>
      </c>
      <c r="C971" t="s">
        <v>339</v>
      </c>
      <c r="D971" s="13">
        <v>1116.99</v>
      </c>
      <c r="E971" s="31">
        <v>45265</v>
      </c>
      <c r="F971" s="31">
        <v>45321</v>
      </c>
      <c r="G971" t="s">
        <v>12051</v>
      </c>
    </row>
    <row r="972" spans="1:7" x14ac:dyDescent="0.25">
      <c r="A972" s="154" t="s">
        <v>10487</v>
      </c>
      <c r="B972" t="s">
        <v>947</v>
      </c>
      <c r="C972" t="s">
        <v>946</v>
      </c>
      <c r="D972" s="13">
        <v>1041.403</v>
      </c>
      <c r="E972" s="31">
        <v>45229</v>
      </c>
      <c r="F972" s="31">
        <v>45321</v>
      </c>
      <c r="G972" t="s">
        <v>10485</v>
      </c>
    </row>
    <row r="973" spans="1:7" x14ac:dyDescent="0.25">
      <c r="A973" s="154" t="s">
        <v>10448</v>
      </c>
      <c r="B973" t="s">
        <v>10447</v>
      </c>
      <c r="C973" t="s">
        <v>10198</v>
      </c>
      <c r="D973" s="13">
        <v>9982.7199999999993</v>
      </c>
      <c r="E973" s="31">
        <v>45231</v>
      </c>
      <c r="F973" s="31">
        <v>45321</v>
      </c>
      <c r="G973" t="s">
        <v>10445</v>
      </c>
    </row>
    <row r="974" spans="1:7" x14ac:dyDescent="0.25">
      <c r="A974" s="154" t="s">
        <v>10691</v>
      </c>
      <c r="B974" t="s">
        <v>10690</v>
      </c>
      <c r="C974" t="s">
        <v>5773</v>
      </c>
      <c r="D974" s="13">
        <v>601.68799999999999</v>
      </c>
      <c r="E974" s="31">
        <v>45254</v>
      </c>
      <c r="F974" s="31">
        <v>45321</v>
      </c>
      <c r="G974" t="s">
        <v>10688</v>
      </c>
    </row>
    <row r="975" spans="1:7" x14ac:dyDescent="0.25">
      <c r="A975" s="154" t="s">
        <v>10417</v>
      </c>
      <c r="B975" t="s">
        <v>1024</v>
      </c>
      <c r="C975" t="s">
        <v>1025</v>
      </c>
      <c r="D975" s="13">
        <v>10095.467000000001</v>
      </c>
      <c r="E975" s="31">
        <v>45261</v>
      </c>
      <c r="F975" s="31">
        <v>45321</v>
      </c>
      <c r="G975" t="s">
        <v>10288</v>
      </c>
    </row>
    <row r="976" spans="1:7" x14ac:dyDescent="0.25">
      <c r="A976" s="154" t="s">
        <v>10362</v>
      </c>
      <c r="B976" t="s">
        <v>951</v>
      </c>
      <c r="C976" t="s">
        <v>950</v>
      </c>
      <c r="D976" s="13">
        <v>524.41800000000001</v>
      </c>
      <c r="E976" s="31">
        <v>45244</v>
      </c>
      <c r="F976" s="31">
        <v>45321</v>
      </c>
      <c r="G976" t="s">
        <v>10355</v>
      </c>
    </row>
    <row r="977" spans="1:7" x14ac:dyDescent="0.25">
      <c r="A977" s="154" t="s">
        <v>10352</v>
      </c>
      <c r="B977" t="s">
        <v>960</v>
      </c>
      <c r="C977" t="s">
        <v>959</v>
      </c>
      <c r="D977" s="13">
        <v>2373.355</v>
      </c>
      <c r="E977" s="31">
        <v>45244</v>
      </c>
      <c r="F977" s="31">
        <v>45321</v>
      </c>
      <c r="G977" t="s">
        <v>5018</v>
      </c>
    </row>
    <row r="978" spans="1:7" x14ac:dyDescent="0.25">
      <c r="A978" s="154" t="s">
        <v>10644</v>
      </c>
      <c r="B978" t="s">
        <v>1128</v>
      </c>
      <c r="C978" t="s">
        <v>450</v>
      </c>
      <c r="D978" s="13">
        <v>837.66499999999996</v>
      </c>
      <c r="E978" s="31">
        <v>45254</v>
      </c>
      <c r="F978" s="31">
        <v>45321</v>
      </c>
      <c r="G978" t="s">
        <v>10642</v>
      </c>
    </row>
    <row r="979" spans="1:7" x14ac:dyDescent="0.25">
      <c r="A979" s="154" t="s">
        <v>10085</v>
      </c>
      <c r="B979" t="s">
        <v>322</v>
      </c>
      <c r="C979" t="s">
        <v>321</v>
      </c>
      <c r="D979" s="13">
        <v>4000</v>
      </c>
      <c r="E979" s="31">
        <v>45226</v>
      </c>
      <c r="F979" s="31">
        <v>45321</v>
      </c>
      <c r="G979" t="s">
        <v>10084</v>
      </c>
    </row>
    <row r="980" spans="1:7" x14ac:dyDescent="0.25">
      <c r="A980" s="154" t="s">
        <v>4624</v>
      </c>
      <c r="B980" t="s">
        <v>4439</v>
      </c>
      <c r="C980" t="s">
        <v>4438</v>
      </c>
      <c r="D980" s="13">
        <v>300</v>
      </c>
      <c r="E980" s="31">
        <v>45205</v>
      </c>
      <c r="F980" s="31">
        <v>45321</v>
      </c>
      <c r="G980" t="s">
        <v>4623</v>
      </c>
    </row>
    <row r="981" spans="1:7" x14ac:dyDescent="0.25">
      <c r="A981" s="154" t="s">
        <v>10115</v>
      </c>
      <c r="B981" t="s">
        <v>4682</v>
      </c>
      <c r="C981" t="s">
        <v>4681</v>
      </c>
      <c r="D981" s="13">
        <v>2000</v>
      </c>
      <c r="E981" s="31">
        <v>45260</v>
      </c>
      <c r="F981" s="31">
        <v>45321</v>
      </c>
      <c r="G981" t="s">
        <v>10114</v>
      </c>
    </row>
    <row r="982" spans="1:7" x14ac:dyDescent="0.25">
      <c r="A982" s="154" t="s">
        <v>9952</v>
      </c>
      <c r="B982" t="s">
        <v>390</v>
      </c>
      <c r="C982" t="s">
        <v>389</v>
      </c>
      <c r="D982" s="13">
        <v>2419.7040000000002</v>
      </c>
      <c r="E982" s="31">
        <v>45260</v>
      </c>
      <c r="F982" s="31">
        <v>45321</v>
      </c>
      <c r="G982" t="s">
        <v>9950</v>
      </c>
    </row>
    <row r="983" spans="1:7" x14ac:dyDescent="0.25">
      <c r="A983" s="154" t="s">
        <v>9983</v>
      </c>
      <c r="B983" t="s">
        <v>1018</v>
      </c>
      <c r="C983" t="s">
        <v>1019</v>
      </c>
      <c r="D983" s="13">
        <v>900.38699999999994</v>
      </c>
      <c r="E983" s="31">
        <v>45229</v>
      </c>
      <c r="F983" s="31">
        <v>45321</v>
      </c>
      <c r="G983" t="s">
        <v>9982</v>
      </c>
    </row>
    <row r="984" spans="1:7" x14ac:dyDescent="0.25">
      <c r="A984" s="154" t="s">
        <v>9992</v>
      </c>
      <c r="B984" t="s">
        <v>357</v>
      </c>
      <c r="C984" t="s">
        <v>356</v>
      </c>
      <c r="D984" s="13">
        <v>3500</v>
      </c>
      <c r="E984" s="31">
        <v>45222</v>
      </c>
      <c r="F984" s="31">
        <v>45321</v>
      </c>
      <c r="G984" t="s">
        <v>9991</v>
      </c>
    </row>
    <row r="985" spans="1:7" x14ac:dyDescent="0.25">
      <c r="A985" s="154" t="s">
        <v>4839</v>
      </c>
      <c r="B985" t="s">
        <v>193</v>
      </c>
      <c r="C985" t="s">
        <v>194</v>
      </c>
      <c r="D985" s="13">
        <v>12717.956</v>
      </c>
      <c r="E985" s="31">
        <v>45192</v>
      </c>
      <c r="F985" s="31">
        <v>45321</v>
      </c>
      <c r="G985" t="s">
        <v>4838</v>
      </c>
    </row>
    <row r="986" spans="1:7" x14ac:dyDescent="0.25">
      <c r="A986" s="154" t="s">
        <v>10117</v>
      </c>
      <c r="B986" t="s">
        <v>136</v>
      </c>
      <c r="C986" t="s">
        <v>137</v>
      </c>
      <c r="D986" s="13">
        <v>1000</v>
      </c>
      <c r="E986" s="31">
        <v>45230</v>
      </c>
      <c r="F986" s="31">
        <v>45321</v>
      </c>
      <c r="G986" t="s">
        <v>10116</v>
      </c>
    </row>
    <row r="987" spans="1:7" x14ac:dyDescent="0.25">
      <c r="A987" s="154" t="s">
        <v>4805</v>
      </c>
      <c r="B987" t="s">
        <v>4682</v>
      </c>
      <c r="C987" t="s">
        <v>4681</v>
      </c>
      <c r="D987" s="13">
        <v>3750</v>
      </c>
      <c r="E987" s="31">
        <v>45205</v>
      </c>
      <c r="F987" s="31">
        <v>45321</v>
      </c>
      <c r="G987" t="s">
        <v>4804</v>
      </c>
    </row>
    <row r="988" spans="1:7" x14ac:dyDescent="0.25">
      <c r="A988" s="154" t="s">
        <v>9450</v>
      </c>
      <c r="B988" t="s">
        <v>4040</v>
      </c>
      <c r="C988" t="s">
        <v>4039</v>
      </c>
      <c r="D988" s="13">
        <v>5000</v>
      </c>
      <c r="E988" s="31">
        <v>45219</v>
      </c>
      <c r="F988" s="31">
        <v>45321</v>
      </c>
      <c r="G988" t="s">
        <v>9449</v>
      </c>
    </row>
    <row r="989" spans="1:7" x14ac:dyDescent="0.25">
      <c r="A989" s="154" t="s">
        <v>3944</v>
      </c>
      <c r="B989" t="s">
        <v>319</v>
      </c>
      <c r="C989" t="s">
        <v>314</v>
      </c>
      <c r="D989" s="13">
        <v>2000</v>
      </c>
      <c r="E989" s="31">
        <v>45169</v>
      </c>
      <c r="F989" s="31">
        <v>45321</v>
      </c>
      <c r="G989" t="s">
        <v>3903</v>
      </c>
    </row>
    <row r="990" spans="1:7" x14ac:dyDescent="0.25">
      <c r="A990" s="154" t="s">
        <v>4169</v>
      </c>
      <c r="B990" t="s">
        <v>171</v>
      </c>
      <c r="C990" t="s">
        <v>172</v>
      </c>
      <c r="D990" s="13">
        <v>1224.9490000000001</v>
      </c>
      <c r="E990" s="31">
        <v>45161</v>
      </c>
      <c r="F990" s="31">
        <v>45321</v>
      </c>
      <c r="G990" t="s">
        <v>4168</v>
      </c>
    </row>
    <row r="991" spans="1:7" x14ac:dyDescent="0.25">
      <c r="A991" s="154" t="s">
        <v>3932</v>
      </c>
      <c r="B991" t="s">
        <v>151</v>
      </c>
      <c r="C991" t="s">
        <v>152</v>
      </c>
      <c r="D991" s="13">
        <v>3154</v>
      </c>
      <c r="E991" s="31">
        <v>45190</v>
      </c>
      <c r="F991" s="31">
        <v>45321</v>
      </c>
      <c r="G991" t="s">
        <v>3931</v>
      </c>
    </row>
    <row r="992" spans="1:7" x14ac:dyDescent="0.25">
      <c r="A992" s="154" t="s">
        <v>9090</v>
      </c>
      <c r="B992" t="s">
        <v>3785</v>
      </c>
      <c r="C992" t="s">
        <v>3784</v>
      </c>
      <c r="D992" s="13">
        <v>1276</v>
      </c>
      <c r="E992" s="31">
        <v>45227</v>
      </c>
      <c r="F992" s="31">
        <v>45321</v>
      </c>
      <c r="G992" t="s">
        <v>9088</v>
      </c>
    </row>
    <row r="993" spans="1:7" x14ac:dyDescent="0.25">
      <c r="A993" s="154" t="s">
        <v>9167</v>
      </c>
      <c r="B993" t="s">
        <v>3745</v>
      </c>
      <c r="C993" t="s">
        <v>3744</v>
      </c>
      <c r="D993" s="13">
        <v>2350</v>
      </c>
      <c r="E993" s="31">
        <v>45227</v>
      </c>
      <c r="F993" s="31">
        <v>45321</v>
      </c>
      <c r="G993" t="s">
        <v>9165</v>
      </c>
    </row>
    <row r="994" spans="1:7" x14ac:dyDescent="0.25">
      <c r="A994" s="154" t="s">
        <v>12078</v>
      </c>
      <c r="B994" t="s">
        <v>4190</v>
      </c>
      <c r="C994" t="s">
        <v>4189</v>
      </c>
      <c r="D994" s="13">
        <v>500</v>
      </c>
      <c r="E994" s="31">
        <v>45266</v>
      </c>
      <c r="F994" s="31">
        <v>45321</v>
      </c>
      <c r="G994" t="s">
        <v>12077</v>
      </c>
    </row>
    <row r="995" spans="1:7" x14ac:dyDescent="0.25">
      <c r="A995" s="154" t="s">
        <v>9234</v>
      </c>
      <c r="B995" t="s">
        <v>1169</v>
      </c>
      <c r="C995" t="s">
        <v>1170</v>
      </c>
      <c r="D995" s="13">
        <v>1796</v>
      </c>
      <c r="E995" s="31">
        <v>45260</v>
      </c>
      <c r="F995" s="31">
        <v>45321</v>
      </c>
      <c r="G995" t="s">
        <v>9232</v>
      </c>
    </row>
    <row r="996" spans="1:7" x14ac:dyDescent="0.25">
      <c r="A996" s="154" t="s">
        <v>8875</v>
      </c>
      <c r="B996" t="s">
        <v>791</v>
      </c>
      <c r="C996" t="s">
        <v>790</v>
      </c>
      <c r="D996" s="13">
        <v>1206.1859999999999</v>
      </c>
      <c r="E996" s="31">
        <v>45259</v>
      </c>
      <c r="F996" s="31">
        <v>45321</v>
      </c>
      <c r="G996" t="s">
        <v>8873</v>
      </c>
    </row>
    <row r="997" spans="1:7" x14ac:dyDescent="0.25">
      <c r="A997" s="154" t="s">
        <v>8615</v>
      </c>
      <c r="B997" t="s">
        <v>573</v>
      </c>
      <c r="C997" t="s">
        <v>572</v>
      </c>
      <c r="D997" s="13">
        <v>2722.7979999999998</v>
      </c>
      <c r="E997" s="31">
        <v>45238</v>
      </c>
      <c r="F997" s="31">
        <v>45321</v>
      </c>
      <c r="G997" t="s">
        <v>3154</v>
      </c>
    </row>
    <row r="998" spans="1:7" x14ac:dyDescent="0.25">
      <c r="A998" s="154" t="s">
        <v>8680</v>
      </c>
      <c r="B998" t="s">
        <v>96</v>
      </c>
      <c r="C998" t="s">
        <v>97</v>
      </c>
      <c r="D998" s="13">
        <v>2078.893</v>
      </c>
      <c r="E998" s="31">
        <v>45210</v>
      </c>
      <c r="F998" s="31">
        <v>45321</v>
      </c>
      <c r="G998" t="s">
        <v>8678</v>
      </c>
    </row>
    <row r="999" spans="1:7" x14ac:dyDescent="0.25">
      <c r="A999" s="154" t="s">
        <v>8590</v>
      </c>
      <c r="B999" t="s">
        <v>684</v>
      </c>
      <c r="C999" t="s">
        <v>685</v>
      </c>
      <c r="D999" s="13">
        <v>2210.2809999999999</v>
      </c>
      <c r="E999" s="31">
        <v>45252</v>
      </c>
      <c r="F999" s="31">
        <v>45321</v>
      </c>
      <c r="G999" t="s">
        <v>3256</v>
      </c>
    </row>
    <row r="1000" spans="1:7" x14ac:dyDescent="0.25">
      <c r="A1000" s="154" t="s">
        <v>8635</v>
      </c>
      <c r="B1000" t="s">
        <v>399</v>
      </c>
      <c r="C1000" t="s">
        <v>398</v>
      </c>
      <c r="D1000" s="13">
        <v>4000</v>
      </c>
      <c r="E1000" s="31">
        <v>45230</v>
      </c>
      <c r="F1000" s="31">
        <v>45321</v>
      </c>
      <c r="G1000" t="s">
        <v>8634</v>
      </c>
    </row>
    <row r="1001" spans="1:7" x14ac:dyDescent="0.25">
      <c r="A1001" s="154" t="s">
        <v>8700</v>
      </c>
      <c r="B1001" t="s">
        <v>412</v>
      </c>
      <c r="C1001" t="s">
        <v>444</v>
      </c>
      <c r="D1001" s="13">
        <v>3428.732</v>
      </c>
      <c r="E1001" s="31">
        <v>45234</v>
      </c>
      <c r="F1001" s="31">
        <v>45321</v>
      </c>
      <c r="G1001" t="s">
        <v>8698</v>
      </c>
    </row>
    <row r="1002" spans="1:7" x14ac:dyDescent="0.25">
      <c r="A1002" s="154" t="s">
        <v>8356</v>
      </c>
      <c r="B1002" t="s">
        <v>2840</v>
      </c>
      <c r="C1002" t="s">
        <v>2839</v>
      </c>
      <c r="D1002" s="13">
        <v>9232.5910000000003</v>
      </c>
      <c r="E1002" s="31">
        <v>45218</v>
      </c>
      <c r="F1002" s="31">
        <v>45321</v>
      </c>
      <c r="G1002" t="s">
        <v>8354</v>
      </c>
    </row>
    <row r="1003" spans="1:7" x14ac:dyDescent="0.25">
      <c r="A1003" s="154" t="s">
        <v>8428</v>
      </c>
      <c r="B1003" t="s">
        <v>286</v>
      </c>
      <c r="C1003" t="s">
        <v>285</v>
      </c>
      <c r="D1003" s="13">
        <v>3365.29</v>
      </c>
      <c r="E1003" s="31">
        <v>45238</v>
      </c>
      <c r="F1003" s="31">
        <v>45321</v>
      </c>
      <c r="G1003" t="s">
        <v>8426</v>
      </c>
    </row>
    <row r="1004" spans="1:7" x14ac:dyDescent="0.25">
      <c r="A1004" s="154" t="s">
        <v>8550</v>
      </c>
      <c r="B1004" t="s">
        <v>153</v>
      </c>
      <c r="C1004" t="s">
        <v>154</v>
      </c>
      <c r="D1004" s="13">
        <v>11520.386</v>
      </c>
      <c r="E1004" s="31">
        <v>45224</v>
      </c>
      <c r="F1004" s="31">
        <v>45321</v>
      </c>
      <c r="G1004" t="s">
        <v>8548</v>
      </c>
    </row>
    <row r="1005" spans="1:7" x14ac:dyDescent="0.25">
      <c r="A1005" s="154" t="s">
        <v>12076</v>
      </c>
      <c r="B1005" t="s">
        <v>1141</v>
      </c>
      <c r="C1005" t="s">
        <v>1142</v>
      </c>
      <c r="D1005" s="13">
        <v>645.09900000000005</v>
      </c>
      <c r="E1005" s="31">
        <v>45266</v>
      </c>
      <c r="F1005" s="31">
        <v>45321</v>
      </c>
      <c r="G1005" t="s">
        <v>12075</v>
      </c>
    </row>
    <row r="1006" spans="1:7" x14ac:dyDescent="0.25">
      <c r="A1006" s="154" t="s">
        <v>8449</v>
      </c>
      <c r="B1006" t="s">
        <v>518</v>
      </c>
      <c r="C1006" t="s">
        <v>517</v>
      </c>
      <c r="D1006" s="13">
        <v>5086.9660000000003</v>
      </c>
      <c r="E1006" s="31">
        <v>45218</v>
      </c>
      <c r="F1006" s="31">
        <v>45321</v>
      </c>
      <c r="G1006" t="s">
        <v>8447</v>
      </c>
    </row>
    <row r="1007" spans="1:7" x14ac:dyDescent="0.25">
      <c r="A1007" s="154" t="s">
        <v>8508</v>
      </c>
      <c r="B1007" t="s">
        <v>554</v>
      </c>
      <c r="C1007" t="s">
        <v>553</v>
      </c>
      <c r="D1007" s="13">
        <v>5546.6719999999996</v>
      </c>
      <c r="E1007" s="31">
        <v>45217</v>
      </c>
      <c r="F1007" s="31">
        <v>45321</v>
      </c>
      <c r="G1007" t="s">
        <v>8506</v>
      </c>
    </row>
    <row r="1008" spans="1:7" x14ac:dyDescent="0.25">
      <c r="A1008" s="154" t="s">
        <v>2962</v>
      </c>
      <c r="B1008" t="s">
        <v>121</v>
      </c>
      <c r="C1008" t="s">
        <v>122</v>
      </c>
      <c r="D1008" s="13">
        <v>1000</v>
      </c>
      <c r="E1008" s="31">
        <v>45203</v>
      </c>
      <c r="F1008" s="31">
        <v>45321</v>
      </c>
      <c r="G1008" t="s">
        <v>2961</v>
      </c>
    </row>
    <row r="1009" spans="1:7" x14ac:dyDescent="0.25">
      <c r="A1009" s="154" t="s">
        <v>10948</v>
      </c>
      <c r="B1009" t="s">
        <v>393</v>
      </c>
      <c r="C1009" t="s">
        <v>159</v>
      </c>
      <c r="D1009" s="13">
        <v>12141.018</v>
      </c>
      <c r="E1009" s="31">
        <v>45224</v>
      </c>
      <c r="F1009" s="31">
        <v>45322</v>
      </c>
      <c r="G1009" t="s">
        <v>10946</v>
      </c>
    </row>
    <row r="1010" spans="1:7" x14ac:dyDescent="0.25">
      <c r="A1010" s="154" t="s">
        <v>5187</v>
      </c>
      <c r="B1010" t="s">
        <v>5186</v>
      </c>
      <c r="C1010" t="s">
        <v>5185</v>
      </c>
      <c r="D1010" s="13">
        <v>6165.3050000000003</v>
      </c>
      <c r="E1010" s="31">
        <v>45189</v>
      </c>
      <c r="F1010" s="31">
        <v>45322</v>
      </c>
      <c r="G1010" t="s">
        <v>5184</v>
      </c>
    </row>
    <row r="1011" spans="1:7" x14ac:dyDescent="0.25">
      <c r="A1011" s="154" t="s">
        <v>11136</v>
      </c>
      <c r="B1011" t="s">
        <v>1035</v>
      </c>
      <c r="C1011" t="s">
        <v>1036</v>
      </c>
      <c r="D1011" s="13">
        <v>2292.5059999999999</v>
      </c>
      <c r="E1011" s="31">
        <v>45246</v>
      </c>
      <c r="F1011" s="31">
        <v>45322</v>
      </c>
      <c r="G1011" t="s">
        <v>5041</v>
      </c>
    </row>
    <row r="1012" spans="1:7" x14ac:dyDescent="0.25">
      <c r="A1012" s="154" t="s">
        <v>5009</v>
      </c>
      <c r="B1012" t="s">
        <v>598</v>
      </c>
      <c r="C1012" t="s">
        <v>599</v>
      </c>
      <c r="D1012" s="13">
        <v>1500</v>
      </c>
      <c r="E1012" s="31">
        <v>45195</v>
      </c>
      <c r="F1012" s="31">
        <v>45322</v>
      </c>
      <c r="G1012" t="s">
        <v>5008</v>
      </c>
    </row>
    <row r="1013" spans="1:7" x14ac:dyDescent="0.25">
      <c r="A1013" s="154" t="s">
        <v>12074</v>
      </c>
      <c r="B1013" t="s">
        <v>12073</v>
      </c>
      <c r="C1013" t="s">
        <v>12072</v>
      </c>
      <c r="D1013" s="13">
        <v>234.72300000000001</v>
      </c>
      <c r="E1013" s="31">
        <v>45264</v>
      </c>
      <c r="F1013" s="31">
        <v>45322</v>
      </c>
      <c r="G1013" t="s">
        <v>12071</v>
      </c>
    </row>
    <row r="1014" spans="1:7" x14ac:dyDescent="0.25">
      <c r="A1014" s="154" t="s">
        <v>11174</v>
      </c>
      <c r="B1014" t="s">
        <v>629</v>
      </c>
      <c r="C1014" t="s">
        <v>146</v>
      </c>
      <c r="D1014" s="13">
        <v>1647.2380000000001</v>
      </c>
      <c r="E1014" s="31">
        <v>45222</v>
      </c>
      <c r="F1014" s="31">
        <v>45322</v>
      </c>
      <c r="G1014" t="s">
        <v>5406</v>
      </c>
    </row>
    <row r="1015" spans="1:7" x14ac:dyDescent="0.25">
      <c r="A1015" s="154" t="s">
        <v>11291</v>
      </c>
      <c r="B1015" t="s">
        <v>677</v>
      </c>
      <c r="C1015" t="s">
        <v>676</v>
      </c>
      <c r="D1015" s="13">
        <v>1895.3389999999999</v>
      </c>
      <c r="E1015" s="31">
        <v>45226</v>
      </c>
      <c r="F1015" s="31">
        <v>45322</v>
      </c>
      <c r="G1015" t="s">
        <v>11289</v>
      </c>
    </row>
    <row r="1016" spans="1:7" x14ac:dyDescent="0.25">
      <c r="A1016" s="154" t="s">
        <v>10999</v>
      </c>
      <c r="B1016" t="s">
        <v>1161</v>
      </c>
      <c r="C1016" t="s">
        <v>1162</v>
      </c>
      <c r="D1016" s="13">
        <v>2215.5610000000001</v>
      </c>
      <c r="E1016" s="31">
        <v>45224</v>
      </c>
      <c r="F1016" s="31">
        <v>45322</v>
      </c>
      <c r="G1016" t="s">
        <v>10997</v>
      </c>
    </row>
    <row r="1017" spans="1:7" x14ac:dyDescent="0.25">
      <c r="A1017" s="154" t="s">
        <v>10915</v>
      </c>
      <c r="B1017" t="s">
        <v>309</v>
      </c>
      <c r="C1017" t="s">
        <v>267</v>
      </c>
      <c r="D1017" s="13">
        <v>4053.9720000000002</v>
      </c>
      <c r="E1017" s="31">
        <v>45225</v>
      </c>
      <c r="F1017" s="31">
        <v>45322</v>
      </c>
      <c r="G1017" t="s">
        <v>10913</v>
      </c>
    </row>
    <row r="1018" spans="1:7" x14ac:dyDescent="0.25">
      <c r="A1018" s="154" t="s">
        <v>11286</v>
      </c>
      <c r="B1018" t="s">
        <v>464</v>
      </c>
      <c r="C1018" t="s">
        <v>202</v>
      </c>
      <c r="D1018" s="13">
        <v>4000</v>
      </c>
      <c r="E1018" s="31">
        <v>45225</v>
      </c>
      <c r="F1018" s="31">
        <v>45322</v>
      </c>
      <c r="G1018" t="s">
        <v>11285</v>
      </c>
    </row>
    <row r="1019" spans="1:7" x14ac:dyDescent="0.25">
      <c r="A1019" s="154" t="s">
        <v>10971</v>
      </c>
      <c r="B1019" t="s">
        <v>1163</v>
      </c>
      <c r="C1019" t="s">
        <v>1164</v>
      </c>
      <c r="D1019" s="13">
        <v>4581.9409999999998</v>
      </c>
      <c r="E1019" s="31">
        <v>45217</v>
      </c>
      <c r="F1019" s="31">
        <v>45322</v>
      </c>
      <c r="G1019" t="s">
        <v>5160</v>
      </c>
    </row>
    <row r="1020" spans="1:7" x14ac:dyDescent="0.25">
      <c r="A1020" s="154" t="s">
        <v>11053</v>
      </c>
      <c r="B1020" t="s">
        <v>464</v>
      </c>
      <c r="C1020" t="s">
        <v>202</v>
      </c>
      <c r="D1020" s="13">
        <v>3778.0590000000002</v>
      </c>
      <c r="E1020" s="31">
        <v>45252</v>
      </c>
      <c r="F1020" s="31">
        <v>45322</v>
      </c>
      <c r="G1020" t="s">
        <v>11051</v>
      </c>
    </row>
    <row r="1021" spans="1:7" x14ac:dyDescent="0.25">
      <c r="A1021" s="154" t="s">
        <v>10778</v>
      </c>
      <c r="B1021" t="s">
        <v>5325</v>
      </c>
      <c r="C1021" t="s">
        <v>5324</v>
      </c>
      <c r="D1021" s="13">
        <v>281.98099999999999</v>
      </c>
      <c r="E1021" s="31">
        <v>45226</v>
      </c>
      <c r="F1021" s="31">
        <v>45322</v>
      </c>
      <c r="G1021" t="s">
        <v>5323</v>
      </c>
    </row>
    <row r="1022" spans="1:7" x14ac:dyDescent="0.25">
      <c r="A1022" s="154" t="s">
        <v>10807</v>
      </c>
      <c r="B1022" t="s">
        <v>6119</v>
      </c>
      <c r="C1022" t="s">
        <v>6118</v>
      </c>
      <c r="D1022" s="13">
        <v>1180.491</v>
      </c>
      <c r="E1022" s="31">
        <v>45226</v>
      </c>
      <c r="F1022" s="31">
        <v>45322</v>
      </c>
      <c r="G1022" t="s">
        <v>10805</v>
      </c>
    </row>
    <row r="1023" spans="1:7" x14ac:dyDescent="0.25">
      <c r="A1023" s="154" t="s">
        <v>10813</v>
      </c>
      <c r="B1023" t="s">
        <v>502</v>
      </c>
      <c r="C1023" t="s">
        <v>501</v>
      </c>
      <c r="D1023" s="13">
        <v>2049.4839999999999</v>
      </c>
      <c r="E1023" s="31">
        <v>45226</v>
      </c>
      <c r="F1023" s="31">
        <v>45322</v>
      </c>
      <c r="G1023" t="s">
        <v>10811</v>
      </c>
    </row>
    <row r="1024" spans="1:7" x14ac:dyDescent="0.25">
      <c r="A1024" s="154" t="s">
        <v>11337</v>
      </c>
      <c r="B1024" t="s">
        <v>482</v>
      </c>
      <c r="C1024" t="s">
        <v>107</v>
      </c>
      <c r="D1024" s="13">
        <v>3600</v>
      </c>
      <c r="E1024" s="31">
        <v>45230</v>
      </c>
      <c r="F1024" s="31">
        <v>45322</v>
      </c>
      <c r="G1024" t="s">
        <v>11335</v>
      </c>
    </row>
    <row r="1025" spans="1:7" x14ac:dyDescent="0.25">
      <c r="A1025" s="154" t="s">
        <v>10818</v>
      </c>
      <c r="B1025" t="s">
        <v>642</v>
      </c>
      <c r="C1025" t="s">
        <v>641</v>
      </c>
      <c r="D1025" s="13">
        <v>1746.4970000000001</v>
      </c>
      <c r="E1025" s="31">
        <v>45226</v>
      </c>
      <c r="F1025" s="31">
        <v>45322</v>
      </c>
      <c r="G1025" t="s">
        <v>5051</v>
      </c>
    </row>
    <row r="1026" spans="1:7" x14ac:dyDescent="0.25">
      <c r="A1026" s="154" t="s">
        <v>11183</v>
      </c>
      <c r="B1026" t="s">
        <v>544</v>
      </c>
      <c r="C1026" t="s">
        <v>543</v>
      </c>
      <c r="D1026" s="13">
        <v>2049.0369999999998</v>
      </c>
      <c r="E1026" s="31">
        <v>45224</v>
      </c>
      <c r="F1026" s="31">
        <v>45322</v>
      </c>
      <c r="G1026" t="s">
        <v>11181</v>
      </c>
    </row>
    <row r="1027" spans="1:7" x14ac:dyDescent="0.25">
      <c r="A1027" s="154" t="s">
        <v>5221</v>
      </c>
      <c r="B1027" t="s">
        <v>284</v>
      </c>
      <c r="C1027" t="s">
        <v>128</v>
      </c>
      <c r="D1027" s="13">
        <v>850</v>
      </c>
      <c r="E1027" s="31">
        <v>45197</v>
      </c>
      <c r="F1027" s="31">
        <v>45322</v>
      </c>
      <c r="G1027" t="s">
        <v>5220</v>
      </c>
    </row>
    <row r="1028" spans="1:7" x14ac:dyDescent="0.25">
      <c r="A1028" s="154" t="s">
        <v>10763</v>
      </c>
      <c r="B1028" t="s">
        <v>643</v>
      </c>
      <c r="C1028" t="s">
        <v>183</v>
      </c>
      <c r="D1028" s="13">
        <v>1021.472</v>
      </c>
      <c r="E1028" s="31">
        <v>45258</v>
      </c>
      <c r="F1028" s="31">
        <v>45322</v>
      </c>
      <c r="G1028" t="s">
        <v>10761</v>
      </c>
    </row>
    <row r="1029" spans="1:7" x14ac:dyDescent="0.25">
      <c r="A1029" s="154" t="s">
        <v>10161</v>
      </c>
      <c r="B1029" t="s">
        <v>10160</v>
      </c>
      <c r="C1029" t="s">
        <v>10159</v>
      </c>
      <c r="D1029" s="13">
        <v>6000</v>
      </c>
      <c r="E1029" s="31">
        <v>45251</v>
      </c>
      <c r="F1029" s="31">
        <v>45322</v>
      </c>
      <c r="G1029" t="s">
        <v>10158</v>
      </c>
    </row>
    <row r="1030" spans="1:7" x14ac:dyDescent="0.25">
      <c r="A1030" s="154" t="s">
        <v>10609</v>
      </c>
      <c r="B1030" t="s">
        <v>10608</v>
      </c>
      <c r="C1030" t="s">
        <v>10607</v>
      </c>
      <c r="D1030" s="13">
        <v>73488.948999999993</v>
      </c>
      <c r="E1030" s="31">
        <v>45257</v>
      </c>
      <c r="F1030" s="31">
        <v>45322</v>
      </c>
      <c r="G1030" t="s">
        <v>10605</v>
      </c>
    </row>
    <row r="1031" spans="1:7" x14ac:dyDescent="0.25">
      <c r="A1031" s="154" t="s">
        <v>10230</v>
      </c>
      <c r="B1031" t="s">
        <v>568</v>
      </c>
      <c r="C1031" t="s">
        <v>548</v>
      </c>
      <c r="D1031" s="13">
        <v>432.851</v>
      </c>
      <c r="E1031" s="31">
        <v>45247</v>
      </c>
      <c r="F1031" s="31">
        <v>45322</v>
      </c>
      <c r="G1031" t="s">
        <v>5190</v>
      </c>
    </row>
    <row r="1032" spans="1:7" x14ac:dyDescent="0.25">
      <c r="A1032" s="154" t="s">
        <v>10703</v>
      </c>
      <c r="B1032" t="s">
        <v>5227</v>
      </c>
      <c r="C1032" t="s">
        <v>5226</v>
      </c>
      <c r="D1032" s="13">
        <v>2168.694</v>
      </c>
      <c r="E1032" s="31">
        <v>45254</v>
      </c>
      <c r="F1032" s="31">
        <v>45322</v>
      </c>
      <c r="G1032" t="s">
        <v>10701</v>
      </c>
    </row>
    <row r="1033" spans="1:7" x14ac:dyDescent="0.25">
      <c r="A1033" s="154" t="s">
        <v>10700</v>
      </c>
      <c r="B1033" t="s">
        <v>659</v>
      </c>
      <c r="C1033" t="s">
        <v>658</v>
      </c>
      <c r="D1033" s="13">
        <v>723.61599999999999</v>
      </c>
      <c r="E1033" s="31">
        <v>45254</v>
      </c>
      <c r="F1033" s="31">
        <v>45322</v>
      </c>
      <c r="G1033" t="s">
        <v>10698</v>
      </c>
    </row>
    <row r="1034" spans="1:7" x14ac:dyDescent="0.25">
      <c r="A1034" s="154" t="s">
        <v>10697</v>
      </c>
      <c r="B1034" t="s">
        <v>372</v>
      </c>
      <c r="C1034" t="s">
        <v>242</v>
      </c>
      <c r="D1034" s="13">
        <v>5323.7749999999996</v>
      </c>
      <c r="E1034" s="31">
        <v>45254</v>
      </c>
      <c r="F1034" s="31">
        <v>45322</v>
      </c>
      <c r="G1034" t="s">
        <v>10695</v>
      </c>
    </row>
    <row r="1035" spans="1:7" x14ac:dyDescent="0.25">
      <c r="A1035" s="154" t="s">
        <v>10480</v>
      </c>
      <c r="B1035" t="s">
        <v>738</v>
      </c>
      <c r="C1035" t="s">
        <v>737</v>
      </c>
      <c r="D1035" s="13">
        <v>2570.09</v>
      </c>
      <c r="E1035" s="31">
        <v>45229</v>
      </c>
      <c r="F1035" s="31">
        <v>45322</v>
      </c>
      <c r="G1035" t="s">
        <v>10478</v>
      </c>
    </row>
    <row r="1036" spans="1:7" x14ac:dyDescent="0.25">
      <c r="A1036" s="154" t="s">
        <v>10471</v>
      </c>
      <c r="B1036" t="s">
        <v>542</v>
      </c>
      <c r="C1036" t="s">
        <v>200</v>
      </c>
      <c r="D1036" s="13">
        <v>1100</v>
      </c>
      <c r="E1036" s="31">
        <v>45229</v>
      </c>
      <c r="F1036" s="31">
        <v>45322</v>
      </c>
      <c r="G1036" t="s">
        <v>5073</v>
      </c>
    </row>
    <row r="1037" spans="1:7" x14ac:dyDescent="0.25">
      <c r="A1037" s="154" t="s">
        <v>10468</v>
      </c>
      <c r="B1037" t="s">
        <v>1165</v>
      </c>
      <c r="C1037" t="s">
        <v>1166</v>
      </c>
      <c r="D1037" s="13">
        <v>4642.2610000000004</v>
      </c>
      <c r="E1037" s="31">
        <v>45229</v>
      </c>
      <c r="F1037" s="31">
        <v>45322</v>
      </c>
      <c r="G1037" t="s">
        <v>10466</v>
      </c>
    </row>
    <row r="1038" spans="1:7" x14ac:dyDescent="0.25">
      <c r="A1038" s="154" t="s">
        <v>10435</v>
      </c>
      <c r="B1038" t="s">
        <v>306</v>
      </c>
      <c r="C1038" t="s">
        <v>115</v>
      </c>
      <c r="D1038" s="13">
        <v>2809.98</v>
      </c>
      <c r="E1038" s="31">
        <v>45229</v>
      </c>
      <c r="F1038" s="31">
        <v>45322</v>
      </c>
      <c r="G1038" t="s">
        <v>10434</v>
      </c>
    </row>
    <row r="1039" spans="1:7" x14ac:dyDescent="0.25">
      <c r="A1039" s="154" t="s">
        <v>12070</v>
      </c>
      <c r="B1039" t="s">
        <v>348</v>
      </c>
      <c r="C1039" t="s">
        <v>347</v>
      </c>
      <c r="D1039" s="13">
        <v>1310.1189999999999</v>
      </c>
      <c r="E1039" s="31">
        <v>45264</v>
      </c>
      <c r="F1039" s="31">
        <v>45322</v>
      </c>
      <c r="G1039" t="s">
        <v>12069</v>
      </c>
    </row>
    <row r="1040" spans="1:7" x14ac:dyDescent="0.25">
      <c r="A1040" s="154" t="s">
        <v>10375</v>
      </c>
      <c r="B1040" t="s">
        <v>461</v>
      </c>
      <c r="C1040" t="s">
        <v>161</v>
      </c>
      <c r="D1040" s="13">
        <v>5353.0069999999996</v>
      </c>
      <c r="E1040" s="31">
        <v>45244</v>
      </c>
      <c r="F1040" s="31">
        <v>45322</v>
      </c>
      <c r="G1040" t="s">
        <v>10372</v>
      </c>
    </row>
    <row r="1041" spans="1:7" x14ac:dyDescent="0.25">
      <c r="A1041" s="154" t="s">
        <v>10350</v>
      </c>
      <c r="B1041" t="s">
        <v>462</v>
      </c>
      <c r="C1041" t="s">
        <v>162</v>
      </c>
      <c r="D1041" s="13">
        <v>28761.462</v>
      </c>
      <c r="E1041" s="31">
        <v>45244</v>
      </c>
      <c r="F1041" s="31">
        <v>45322</v>
      </c>
      <c r="G1041" t="s">
        <v>10348</v>
      </c>
    </row>
    <row r="1042" spans="1:7" x14ac:dyDescent="0.25">
      <c r="A1042" s="154" t="s">
        <v>10525</v>
      </c>
      <c r="B1042" t="s">
        <v>481</v>
      </c>
      <c r="C1042" t="s">
        <v>467</v>
      </c>
      <c r="D1042" s="13">
        <v>1565.048</v>
      </c>
      <c r="E1042" s="31">
        <v>45253</v>
      </c>
      <c r="F1042" s="31">
        <v>45322</v>
      </c>
      <c r="G1042" t="s">
        <v>10523</v>
      </c>
    </row>
    <row r="1043" spans="1:7" x14ac:dyDescent="0.25">
      <c r="A1043" s="154" t="s">
        <v>10380</v>
      </c>
      <c r="B1043" t="s">
        <v>4992</v>
      </c>
      <c r="C1043" t="s">
        <v>4991</v>
      </c>
      <c r="D1043" s="13">
        <v>2837.0369999999998</v>
      </c>
      <c r="E1043" s="31">
        <v>45246</v>
      </c>
      <c r="F1043" s="31">
        <v>45322</v>
      </c>
      <c r="G1043" t="s">
        <v>10378</v>
      </c>
    </row>
    <row r="1044" spans="1:7" x14ac:dyDescent="0.25">
      <c r="A1044" s="154" t="s">
        <v>10641</v>
      </c>
      <c r="B1044" t="s">
        <v>307</v>
      </c>
      <c r="C1044" t="s">
        <v>141</v>
      </c>
      <c r="D1044" s="13">
        <v>2914.279</v>
      </c>
      <c r="E1044" s="31">
        <v>45257</v>
      </c>
      <c r="F1044" s="31">
        <v>45322</v>
      </c>
      <c r="G1044" t="s">
        <v>10639</v>
      </c>
    </row>
    <row r="1045" spans="1:7" x14ac:dyDescent="0.25">
      <c r="A1045" s="154" t="s">
        <v>10531</v>
      </c>
      <c r="B1045" t="s">
        <v>636</v>
      </c>
      <c r="C1045" t="s">
        <v>635</v>
      </c>
      <c r="D1045" s="13">
        <v>470.22300000000001</v>
      </c>
      <c r="E1045" s="31">
        <v>45253</v>
      </c>
      <c r="F1045" s="31">
        <v>45322</v>
      </c>
      <c r="G1045" t="s">
        <v>10529</v>
      </c>
    </row>
    <row r="1046" spans="1:7" x14ac:dyDescent="0.25">
      <c r="A1046" s="154" t="s">
        <v>10240</v>
      </c>
      <c r="B1046" t="s">
        <v>705</v>
      </c>
      <c r="C1046" t="s">
        <v>704</v>
      </c>
      <c r="D1046" s="13">
        <v>10000</v>
      </c>
      <c r="E1046" s="31">
        <v>45247</v>
      </c>
      <c r="F1046" s="31">
        <v>45322</v>
      </c>
      <c r="G1046" t="s">
        <v>10239</v>
      </c>
    </row>
    <row r="1047" spans="1:7" x14ac:dyDescent="0.25">
      <c r="A1047" s="154" t="s">
        <v>10223</v>
      </c>
      <c r="B1047" t="s">
        <v>787</v>
      </c>
      <c r="C1047" t="s">
        <v>739</v>
      </c>
      <c r="D1047" s="13">
        <v>257.505</v>
      </c>
      <c r="E1047" s="31">
        <v>45252</v>
      </c>
      <c r="F1047" s="31">
        <v>45322</v>
      </c>
      <c r="G1047" t="s">
        <v>10221</v>
      </c>
    </row>
    <row r="1048" spans="1:7" x14ac:dyDescent="0.25">
      <c r="A1048" s="154" t="s">
        <v>10212</v>
      </c>
      <c r="B1048" t="s">
        <v>487</v>
      </c>
      <c r="C1048" t="s">
        <v>486</v>
      </c>
      <c r="D1048" s="13">
        <v>929.35599999999999</v>
      </c>
      <c r="E1048" s="31">
        <v>45252</v>
      </c>
      <c r="F1048" s="31">
        <v>45322</v>
      </c>
      <c r="G1048" t="s">
        <v>10210</v>
      </c>
    </row>
    <row r="1049" spans="1:7" x14ac:dyDescent="0.25">
      <c r="A1049" s="154" t="s">
        <v>10594</v>
      </c>
      <c r="B1049" t="s">
        <v>10192</v>
      </c>
      <c r="C1049" t="s">
        <v>243</v>
      </c>
      <c r="D1049" s="13">
        <v>6860.5879999999997</v>
      </c>
      <c r="E1049" s="31">
        <v>45253</v>
      </c>
      <c r="F1049" s="31">
        <v>45322</v>
      </c>
      <c r="G1049" t="s">
        <v>10593</v>
      </c>
    </row>
    <row r="1050" spans="1:7" x14ac:dyDescent="0.25">
      <c r="A1050" s="154" t="s">
        <v>10266</v>
      </c>
      <c r="B1050" t="s">
        <v>510</v>
      </c>
      <c r="C1050" t="s">
        <v>149</v>
      </c>
      <c r="D1050" s="13">
        <v>787.82799999999997</v>
      </c>
      <c r="E1050" s="31">
        <v>45250</v>
      </c>
      <c r="F1050" s="31">
        <v>45322</v>
      </c>
      <c r="G1050" t="s">
        <v>5037</v>
      </c>
    </row>
    <row r="1051" spans="1:7" x14ac:dyDescent="0.25">
      <c r="A1051" s="154" t="s">
        <v>10528</v>
      </c>
      <c r="B1051" t="s">
        <v>1067</v>
      </c>
      <c r="C1051" t="s">
        <v>1068</v>
      </c>
      <c r="D1051" s="13">
        <v>1549.5940000000001</v>
      </c>
      <c r="E1051" s="31">
        <v>45253</v>
      </c>
      <c r="F1051" s="31">
        <v>45322</v>
      </c>
      <c r="G1051" t="s">
        <v>10526</v>
      </c>
    </row>
    <row r="1052" spans="1:7" x14ac:dyDescent="0.25">
      <c r="A1052" s="154" t="s">
        <v>10444</v>
      </c>
      <c r="B1052" t="s">
        <v>241</v>
      </c>
      <c r="C1052" t="s">
        <v>129</v>
      </c>
      <c r="D1052" s="13">
        <v>4268.4799999999996</v>
      </c>
      <c r="E1052" s="31">
        <v>45251</v>
      </c>
      <c r="F1052" s="31">
        <v>45322</v>
      </c>
      <c r="G1052" t="s">
        <v>10442</v>
      </c>
    </row>
    <row r="1053" spans="1:7" x14ac:dyDescent="0.25">
      <c r="A1053" s="154" t="s">
        <v>12068</v>
      </c>
      <c r="B1053" t="s">
        <v>12009</v>
      </c>
      <c r="C1053" t="s">
        <v>12008</v>
      </c>
      <c r="D1053" s="13">
        <v>2500</v>
      </c>
      <c r="E1053" s="31">
        <v>45267</v>
      </c>
      <c r="F1053" s="31">
        <v>45322</v>
      </c>
      <c r="G1053" t="s">
        <v>12067</v>
      </c>
    </row>
    <row r="1054" spans="1:7" x14ac:dyDescent="0.25">
      <c r="A1054" s="154" t="s">
        <v>9845</v>
      </c>
      <c r="B1054" t="s">
        <v>460</v>
      </c>
      <c r="C1054" t="s">
        <v>459</v>
      </c>
      <c r="D1054" s="13">
        <v>7682.8739999999998</v>
      </c>
      <c r="E1054" s="31">
        <v>45220</v>
      </c>
      <c r="F1054" s="31">
        <v>45322</v>
      </c>
      <c r="G1054" t="s">
        <v>9844</v>
      </c>
    </row>
    <row r="1055" spans="1:7" x14ac:dyDescent="0.25">
      <c r="A1055" s="154" t="s">
        <v>9800</v>
      </c>
      <c r="B1055" t="s">
        <v>338</v>
      </c>
      <c r="C1055" t="s">
        <v>166</v>
      </c>
      <c r="D1055" s="13">
        <v>1413.1990000000001</v>
      </c>
      <c r="E1055" s="31">
        <v>45257</v>
      </c>
      <c r="F1055" s="31">
        <v>45322</v>
      </c>
      <c r="G1055" t="s">
        <v>9798</v>
      </c>
    </row>
    <row r="1056" spans="1:7" x14ac:dyDescent="0.25">
      <c r="A1056" s="154" t="s">
        <v>9781</v>
      </c>
      <c r="B1056" t="s">
        <v>1005</v>
      </c>
      <c r="C1056" t="s">
        <v>1004</v>
      </c>
      <c r="D1056" s="13">
        <v>1707.7629999999999</v>
      </c>
      <c r="E1056" s="31">
        <v>45255</v>
      </c>
      <c r="F1056" s="31">
        <v>45322</v>
      </c>
      <c r="G1056" t="s">
        <v>9779</v>
      </c>
    </row>
    <row r="1057" spans="1:7" x14ac:dyDescent="0.25">
      <c r="A1057" s="154" t="s">
        <v>10083</v>
      </c>
      <c r="B1057" t="s">
        <v>380</v>
      </c>
      <c r="C1057" t="s">
        <v>379</v>
      </c>
      <c r="D1057" s="13">
        <v>3000</v>
      </c>
      <c r="E1057" s="31">
        <v>45217</v>
      </c>
      <c r="F1057" s="31">
        <v>45322</v>
      </c>
      <c r="G1057" t="s">
        <v>10082</v>
      </c>
    </row>
    <row r="1058" spans="1:7" x14ac:dyDescent="0.25">
      <c r="A1058" s="154" t="s">
        <v>9899</v>
      </c>
      <c r="B1058" t="s">
        <v>119</v>
      </c>
      <c r="C1058" t="s">
        <v>120</v>
      </c>
      <c r="D1058" s="13">
        <v>6150</v>
      </c>
      <c r="E1058" s="31">
        <v>45222</v>
      </c>
      <c r="F1058" s="31">
        <v>45322</v>
      </c>
      <c r="G1058" t="s">
        <v>9898</v>
      </c>
    </row>
    <row r="1059" spans="1:7" x14ac:dyDescent="0.25">
      <c r="A1059" s="154" t="s">
        <v>9985</v>
      </c>
      <c r="B1059" t="s">
        <v>1043</v>
      </c>
      <c r="C1059" t="s">
        <v>1044</v>
      </c>
      <c r="D1059" s="13">
        <v>4000</v>
      </c>
      <c r="E1059" s="31">
        <v>45252</v>
      </c>
      <c r="F1059" s="31">
        <v>45322</v>
      </c>
      <c r="G1059" t="s">
        <v>9984</v>
      </c>
    </row>
    <row r="1060" spans="1:7" x14ac:dyDescent="0.25">
      <c r="A1060" s="154" t="s">
        <v>9743</v>
      </c>
      <c r="B1060" t="s">
        <v>743</v>
      </c>
      <c r="C1060" t="s">
        <v>742</v>
      </c>
      <c r="D1060" s="13">
        <v>349.14600000000002</v>
      </c>
      <c r="E1060" s="31">
        <v>45246</v>
      </c>
      <c r="F1060" s="31">
        <v>45322</v>
      </c>
      <c r="G1060" t="s">
        <v>9741</v>
      </c>
    </row>
    <row r="1061" spans="1:7" x14ac:dyDescent="0.25">
      <c r="A1061" s="154" t="s">
        <v>9934</v>
      </c>
      <c r="B1061" t="s">
        <v>342</v>
      </c>
      <c r="C1061" t="s">
        <v>167</v>
      </c>
      <c r="D1061" s="13">
        <v>6763.9489999999996</v>
      </c>
      <c r="E1061" s="31">
        <v>45245</v>
      </c>
      <c r="F1061" s="31">
        <v>45322</v>
      </c>
      <c r="G1061" t="s">
        <v>9932</v>
      </c>
    </row>
    <row r="1062" spans="1:7" x14ac:dyDescent="0.25">
      <c r="A1062" s="154" t="s">
        <v>9797</v>
      </c>
      <c r="B1062" t="s">
        <v>899</v>
      </c>
      <c r="C1062" t="s">
        <v>898</v>
      </c>
      <c r="D1062" s="13">
        <v>6550</v>
      </c>
      <c r="E1062" s="31">
        <v>45223</v>
      </c>
      <c r="F1062" s="31">
        <v>45322</v>
      </c>
      <c r="G1062" t="s">
        <v>9796</v>
      </c>
    </row>
    <row r="1063" spans="1:7" x14ac:dyDescent="0.25">
      <c r="A1063" s="154" t="s">
        <v>9687</v>
      </c>
      <c r="B1063" t="s">
        <v>4890</v>
      </c>
      <c r="C1063" t="s">
        <v>4889</v>
      </c>
      <c r="D1063" s="13">
        <v>1816.884</v>
      </c>
      <c r="E1063" s="31">
        <v>45260</v>
      </c>
      <c r="F1063" s="31">
        <v>45322</v>
      </c>
      <c r="G1063" t="s">
        <v>9685</v>
      </c>
    </row>
    <row r="1064" spans="1:7" x14ac:dyDescent="0.25">
      <c r="A1064" s="154" t="s">
        <v>10072</v>
      </c>
      <c r="B1064" t="s">
        <v>530</v>
      </c>
      <c r="C1064" t="s">
        <v>529</v>
      </c>
      <c r="D1064" s="13">
        <v>369.54300000000001</v>
      </c>
      <c r="E1064" s="31">
        <v>45248</v>
      </c>
      <c r="F1064" s="31">
        <v>45322</v>
      </c>
      <c r="G1064" t="s">
        <v>10070</v>
      </c>
    </row>
    <row r="1065" spans="1:7" x14ac:dyDescent="0.25">
      <c r="A1065" s="154" t="s">
        <v>4893</v>
      </c>
      <c r="B1065" t="s">
        <v>169</v>
      </c>
      <c r="C1065" t="s">
        <v>170</v>
      </c>
      <c r="D1065" s="13">
        <v>5028</v>
      </c>
      <c r="E1065" s="31">
        <v>45199</v>
      </c>
      <c r="F1065" s="31">
        <v>45322</v>
      </c>
      <c r="G1065" t="s">
        <v>4892</v>
      </c>
    </row>
    <row r="1066" spans="1:7" x14ac:dyDescent="0.25">
      <c r="A1066" s="154" t="s">
        <v>10038</v>
      </c>
      <c r="B1066" t="s">
        <v>180</v>
      </c>
      <c r="C1066" t="s">
        <v>181</v>
      </c>
      <c r="D1066" s="13">
        <v>5466.5529999999999</v>
      </c>
      <c r="E1066" s="31">
        <v>45218</v>
      </c>
      <c r="F1066" s="31">
        <v>45322</v>
      </c>
      <c r="G1066" t="s">
        <v>10037</v>
      </c>
    </row>
    <row r="1067" spans="1:7" x14ac:dyDescent="0.25">
      <c r="A1067" s="154" t="s">
        <v>9969</v>
      </c>
      <c r="B1067" t="s">
        <v>707</v>
      </c>
      <c r="C1067" t="s">
        <v>706</v>
      </c>
      <c r="D1067" s="13">
        <v>3873.9160000000002</v>
      </c>
      <c r="E1067" s="31">
        <v>45248</v>
      </c>
      <c r="F1067" s="31">
        <v>45322</v>
      </c>
      <c r="G1067" t="s">
        <v>9967</v>
      </c>
    </row>
    <row r="1068" spans="1:7" x14ac:dyDescent="0.25">
      <c r="A1068" s="154" t="s">
        <v>9804</v>
      </c>
      <c r="B1068" t="s">
        <v>341</v>
      </c>
      <c r="C1068" t="s">
        <v>340</v>
      </c>
      <c r="D1068" s="13">
        <v>6000</v>
      </c>
      <c r="E1068" s="31">
        <v>45250</v>
      </c>
      <c r="F1068" s="31">
        <v>45322</v>
      </c>
      <c r="G1068" t="s">
        <v>9803</v>
      </c>
    </row>
    <row r="1069" spans="1:7" x14ac:dyDescent="0.25">
      <c r="A1069" s="154" t="s">
        <v>9689</v>
      </c>
      <c r="B1069" t="s">
        <v>117</v>
      </c>
      <c r="C1069" t="s">
        <v>118</v>
      </c>
      <c r="D1069" s="13">
        <v>1000</v>
      </c>
      <c r="E1069" s="31">
        <v>45230</v>
      </c>
      <c r="F1069" s="31">
        <v>45322</v>
      </c>
      <c r="G1069" t="s">
        <v>9688</v>
      </c>
    </row>
    <row r="1070" spans="1:7" x14ac:dyDescent="0.25">
      <c r="A1070" s="154" t="s">
        <v>9734</v>
      </c>
      <c r="B1070" t="s">
        <v>430</v>
      </c>
      <c r="C1070" t="s">
        <v>429</v>
      </c>
      <c r="D1070" s="13">
        <v>1226</v>
      </c>
      <c r="E1070" s="31">
        <v>45223</v>
      </c>
      <c r="F1070" s="31">
        <v>45322</v>
      </c>
      <c r="G1070" t="s">
        <v>9733</v>
      </c>
    </row>
    <row r="1071" spans="1:7" x14ac:dyDescent="0.25">
      <c r="A1071" s="154" t="s">
        <v>4735</v>
      </c>
      <c r="B1071" t="s">
        <v>164</v>
      </c>
      <c r="C1071" t="s">
        <v>165</v>
      </c>
      <c r="D1071" s="13">
        <v>1124.998</v>
      </c>
      <c r="E1071" s="31">
        <v>45191</v>
      </c>
      <c r="F1071" s="31">
        <v>45322</v>
      </c>
      <c r="G1071" t="s">
        <v>4734</v>
      </c>
    </row>
    <row r="1072" spans="1:7" x14ac:dyDescent="0.25">
      <c r="A1072" s="154" t="s">
        <v>9575</v>
      </c>
      <c r="B1072" t="s">
        <v>364</v>
      </c>
      <c r="C1072" t="s">
        <v>363</v>
      </c>
      <c r="D1072" s="13">
        <v>6900</v>
      </c>
      <c r="E1072" s="31">
        <v>45223</v>
      </c>
      <c r="F1072" s="31">
        <v>45322</v>
      </c>
      <c r="G1072" t="s">
        <v>9574</v>
      </c>
    </row>
    <row r="1073" spans="1:7" x14ac:dyDescent="0.25">
      <c r="A1073" s="154" t="s">
        <v>4588</v>
      </c>
      <c r="B1073" t="s">
        <v>125</v>
      </c>
      <c r="C1073" t="s">
        <v>126</v>
      </c>
      <c r="D1073" s="13">
        <v>5960</v>
      </c>
      <c r="E1073" s="31">
        <v>45180</v>
      </c>
      <c r="F1073" s="31">
        <v>45322</v>
      </c>
      <c r="G1073" t="s">
        <v>4587</v>
      </c>
    </row>
    <row r="1074" spans="1:7" x14ac:dyDescent="0.25">
      <c r="A1074" s="154" t="s">
        <v>4594</v>
      </c>
      <c r="B1074" t="s">
        <v>125</v>
      </c>
      <c r="C1074" t="s">
        <v>126</v>
      </c>
      <c r="D1074" s="13">
        <v>5960</v>
      </c>
      <c r="E1074" s="31">
        <v>45180</v>
      </c>
      <c r="F1074" s="31">
        <v>45322</v>
      </c>
      <c r="G1074" t="s">
        <v>4593</v>
      </c>
    </row>
    <row r="1075" spans="1:7" x14ac:dyDescent="0.25">
      <c r="A1075" s="154" t="s">
        <v>4636</v>
      </c>
      <c r="B1075" t="s">
        <v>130</v>
      </c>
      <c r="C1075" t="s">
        <v>131</v>
      </c>
      <c r="D1075" s="13">
        <v>3973.07</v>
      </c>
      <c r="E1075" s="31">
        <v>45205</v>
      </c>
      <c r="F1075" s="31">
        <v>45322</v>
      </c>
      <c r="G1075" t="s">
        <v>4635</v>
      </c>
    </row>
    <row r="1076" spans="1:7" x14ac:dyDescent="0.25">
      <c r="A1076" s="154" t="s">
        <v>4602</v>
      </c>
      <c r="B1076" t="s">
        <v>168</v>
      </c>
      <c r="C1076" t="s">
        <v>268</v>
      </c>
      <c r="D1076" s="13">
        <v>8532.9</v>
      </c>
      <c r="E1076" s="31">
        <v>45199</v>
      </c>
      <c r="F1076" s="31">
        <v>45322</v>
      </c>
      <c r="G1076" t="s">
        <v>4601</v>
      </c>
    </row>
    <row r="1077" spans="1:7" x14ac:dyDescent="0.25">
      <c r="A1077" s="154" t="s">
        <v>9367</v>
      </c>
      <c r="B1077" t="s">
        <v>803</v>
      </c>
      <c r="C1077" t="s">
        <v>802</v>
      </c>
      <c r="D1077" s="13">
        <v>5000</v>
      </c>
      <c r="E1077" s="31">
        <v>45222</v>
      </c>
      <c r="F1077" s="31">
        <v>45322</v>
      </c>
      <c r="G1077" t="s">
        <v>9366</v>
      </c>
    </row>
    <row r="1078" spans="1:7" x14ac:dyDescent="0.25">
      <c r="A1078" s="154" t="s">
        <v>9296</v>
      </c>
      <c r="B1078" t="s">
        <v>847</v>
      </c>
      <c r="C1078" t="s">
        <v>886</v>
      </c>
      <c r="D1078" s="13">
        <v>2900</v>
      </c>
      <c r="E1078" s="31">
        <v>45245</v>
      </c>
      <c r="F1078" s="31">
        <v>45322</v>
      </c>
      <c r="G1078" t="s">
        <v>9295</v>
      </c>
    </row>
    <row r="1079" spans="1:7" x14ac:dyDescent="0.25">
      <c r="A1079" s="154" t="s">
        <v>3917</v>
      </c>
      <c r="B1079" t="s">
        <v>3916</v>
      </c>
      <c r="C1079" t="s">
        <v>3915</v>
      </c>
      <c r="D1079" s="13">
        <v>4642.5129999999999</v>
      </c>
      <c r="E1079" s="31">
        <v>45205</v>
      </c>
      <c r="F1079" s="31">
        <v>45322</v>
      </c>
      <c r="G1079" t="s">
        <v>3914</v>
      </c>
    </row>
    <row r="1080" spans="1:7" x14ac:dyDescent="0.25">
      <c r="A1080" s="154" t="s">
        <v>9361</v>
      </c>
      <c r="B1080" t="s">
        <v>623</v>
      </c>
      <c r="C1080" t="s">
        <v>622</v>
      </c>
      <c r="D1080" s="13">
        <v>14703.744000000001</v>
      </c>
      <c r="E1080" s="31">
        <v>45218</v>
      </c>
      <c r="F1080" s="31">
        <v>45322</v>
      </c>
      <c r="G1080" t="s">
        <v>9134</v>
      </c>
    </row>
    <row r="1081" spans="1:7" x14ac:dyDescent="0.25">
      <c r="A1081" s="154" t="s">
        <v>9303</v>
      </c>
      <c r="B1081" t="s">
        <v>432</v>
      </c>
      <c r="C1081" t="s">
        <v>431</v>
      </c>
      <c r="D1081" s="13">
        <v>4700</v>
      </c>
      <c r="E1081" s="31">
        <v>45217</v>
      </c>
      <c r="F1081" s="31">
        <v>45322</v>
      </c>
      <c r="G1081" t="s">
        <v>9301</v>
      </c>
    </row>
    <row r="1082" spans="1:7" x14ac:dyDescent="0.25">
      <c r="A1082" s="154" t="s">
        <v>4134</v>
      </c>
      <c r="B1082" t="s">
        <v>579</v>
      </c>
      <c r="C1082" t="s">
        <v>578</v>
      </c>
      <c r="D1082" s="13">
        <v>2270.4540000000002</v>
      </c>
      <c r="E1082" s="31">
        <v>45161</v>
      </c>
      <c r="F1082" s="31">
        <v>45322</v>
      </c>
      <c r="G1082" t="s">
        <v>4133</v>
      </c>
    </row>
    <row r="1083" spans="1:7" x14ac:dyDescent="0.25">
      <c r="A1083" s="154" t="s">
        <v>3671</v>
      </c>
      <c r="B1083" t="s">
        <v>458</v>
      </c>
      <c r="C1083" t="s">
        <v>457</v>
      </c>
      <c r="D1083" s="13">
        <v>4000</v>
      </c>
      <c r="E1083" s="31">
        <v>45195</v>
      </c>
      <c r="F1083" s="31">
        <v>45322</v>
      </c>
      <c r="G1083" t="s">
        <v>3670</v>
      </c>
    </row>
    <row r="1084" spans="1:7" x14ac:dyDescent="0.25">
      <c r="A1084" s="154" t="s">
        <v>3663</v>
      </c>
      <c r="B1084" t="s">
        <v>432</v>
      </c>
      <c r="C1084" t="s">
        <v>431</v>
      </c>
      <c r="D1084" s="13">
        <v>4400</v>
      </c>
      <c r="E1084" s="31">
        <v>45195</v>
      </c>
      <c r="F1084" s="31">
        <v>45322</v>
      </c>
      <c r="G1084" t="s">
        <v>3662</v>
      </c>
    </row>
    <row r="1085" spans="1:7" x14ac:dyDescent="0.25">
      <c r="A1085" s="154" t="s">
        <v>9201</v>
      </c>
      <c r="B1085" t="s">
        <v>132</v>
      </c>
      <c r="C1085" t="s">
        <v>133</v>
      </c>
      <c r="D1085" s="13">
        <v>2170.3290000000002</v>
      </c>
      <c r="E1085" s="31">
        <v>45230</v>
      </c>
      <c r="F1085" s="31">
        <v>45322</v>
      </c>
      <c r="G1085" t="s">
        <v>4179</v>
      </c>
    </row>
    <row r="1086" spans="1:7" x14ac:dyDescent="0.25">
      <c r="A1086" s="154" t="s">
        <v>12066</v>
      </c>
      <c r="B1086" t="s">
        <v>1135</v>
      </c>
      <c r="C1086" t="s">
        <v>1136</v>
      </c>
      <c r="D1086" s="13">
        <v>2400</v>
      </c>
      <c r="E1086" s="31">
        <v>45267</v>
      </c>
      <c r="F1086" s="31">
        <v>45322</v>
      </c>
      <c r="G1086" t="s">
        <v>12065</v>
      </c>
    </row>
    <row r="1087" spans="1:7" x14ac:dyDescent="0.25">
      <c r="A1087" s="154" t="s">
        <v>12064</v>
      </c>
      <c r="B1087" t="s">
        <v>1135</v>
      </c>
      <c r="C1087" t="s">
        <v>1136</v>
      </c>
      <c r="D1087" s="13">
        <v>2390.4720000000002</v>
      </c>
      <c r="E1087" s="31">
        <v>45267</v>
      </c>
      <c r="F1087" s="31">
        <v>45322</v>
      </c>
      <c r="G1087" t="s">
        <v>12063</v>
      </c>
    </row>
    <row r="1088" spans="1:7" x14ac:dyDescent="0.25">
      <c r="A1088" s="154" t="s">
        <v>9146</v>
      </c>
      <c r="B1088" t="s">
        <v>3785</v>
      </c>
      <c r="C1088" t="s">
        <v>3784</v>
      </c>
      <c r="D1088" s="13">
        <v>1500</v>
      </c>
      <c r="E1088" s="31">
        <v>45252</v>
      </c>
      <c r="F1088" s="31">
        <v>45322</v>
      </c>
      <c r="G1088" t="s">
        <v>9145</v>
      </c>
    </row>
    <row r="1089" spans="1:7" x14ac:dyDescent="0.25">
      <c r="A1089" s="154" t="s">
        <v>9161</v>
      </c>
      <c r="B1089" t="s">
        <v>369</v>
      </c>
      <c r="C1089" t="s">
        <v>368</v>
      </c>
      <c r="D1089" s="13">
        <v>1721.6389999999999</v>
      </c>
      <c r="E1089" s="31">
        <v>45227</v>
      </c>
      <c r="F1089" s="31">
        <v>45322</v>
      </c>
      <c r="G1089" t="s">
        <v>9159</v>
      </c>
    </row>
    <row r="1090" spans="1:7" x14ac:dyDescent="0.25">
      <c r="A1090" s="154" t="s">
        <v>9149</v>
      </c>
      <c r="B1090" t="s">
        <v>3733</v>
      </c>
      <c r="C1090" t="s">
        <v>3732</v>
      </c>
      <c r="D1090" s="13">
        <v>1517.894</v>
      </c>
      <c r="E1090" s="31">
        <v>45252</v>
      </c>
      <c r="F1090" s="31">
        <v>45322</v>
      </c>
      <c r="G1090" t="s">
        <v>9147</v>
      </c>
    </row>
    <row r="1091" spans="1:7" x14ac:dyDescent="0.25">
      <c r="A1091" s="154" t="s">
        <v>9098</v>
      </c>
      <c r="B1091" t="s">
        <v>516</v>
      </c>
      <c r="C1091" t="s">
        <v>515</v>
      </c>
      <c r="D1091" s="13">
        <v>3718.3629999999998</v>
      </c>
      <c r="E1091" s="31">
        <v>45252</v>
      </c>
      <c r="F1091" s="31">
        <v>45322</v>
      </c>
      <c r="G1091" t="s">
        <v>9096</v>
      </c>
    </row>
    <row r="1092" spans="1:7" x14ac:dyDescent="0.25">
      <c r="A1092" s="154" t="s">
        <v>9174</v>
      </c>
      <c r="B1092" t="s">
        <v>695</v>
      </c>
      <c r="C1092" t="s">
        <v>696</v>
      </c>
      <c r="D1092" s="13">
        <v>1500</v>
      </c>
      <c r="E1092" s="31">
        <v>45245</v>
      </c>
      <c r="F1092" s="31">
        <v>45322</v>
      </c>
      <c r="G1092" t="s">
        <v>9173</v>
      </c>
    </row>
    <row r="1093" spans="1:7" x14ac:dyDescent="0.25">
      <c r="A1093" s="154" t="s">
        <v>8839</v>
      </c>
      <c r="B1093" t="s">
        <v>382</v>
      </c>
      <c r="C1093" t="s">
        <v>381</v>
      </c>
      <c r="D1093" s="13">
        <v>1150</v>
      </c>
      <c r="E1093" s="31">
        <v>45226</v>
      </c>
      <c r="F1093" s="31">
        <v>45322</v>
      </c>
      <c r="G1093" t="s">
        <v>8837</v>
      </c>
    </row>
    <row r="1094" spans="1:7" x14ac:dyDescent="0.25">
      <c r="A1094" s="154" t="s">
        <v>9082</v>
      </c>
      <c r="B1094" t="s">
        <v>1217</v>
      </c>
      <c r="C1094" t="s">
        <v>182</v>
      </c>
      <c r="D1094" s="13">
        <v>8427.2880000000005</v>
      </c>
      <c r="E1094" s="31">
        <v>45212</v>
      </c>
      <c r="F1094" s="31">
        <v>45322</v>
      </c>
      <c r="G1094" t="s">
        <v>9080</v>
      </c>
    </row>
    <row r="1095" spans="1:7" x14ac:dyDescent="0.25">
      <c r="A1095" s="154" t="s">
        <v>9041</v>
      </c>
      <c r="B1095" t="s">
        <v>613</v>
      </c>
      <c r="C1095" t="s">
        <v>612</v>
      </c>
      <c r="D1095" s="13">
        <v>1464.338</v>
      </c>
      <c r="E1095" s="31">
        <v>45254</v>
      </c>
      <c r="F1095" s="31">
        <v>45322</v>
      </c>
      <c r="G1095" t="s">
        <v>9039</v>
      </c>
    </row>
    <row r="1096" spans="1:7" x14ac:dyDescent="0.25">
      <c r="A1096" s="154" t="s">
        <v>8864</v>
      </c>
      <c r="B1096" t="s">
        <v>982</v>
      </c>
      <c r="C1096" t="s">
        <v>981</v>
      </c>
      <c r="D1096" s="13">
        <v>8366.973</v>
      </c>
      <c r="E1096" s="31">
        <v>45226</v>
      </c>
      <c r="F1096" s="31">
        <v>45322</v>
      </c>
      <c r="G1096" t="s">
        <v>8862</v>
      </c>
    </row>
    <row r="1097" spans="1:7" x14ac:dyDescent="0.25">
      <c r="A1097" s="154" t="s">
        <v>9031</v>
      </c>
      <c r="B1097" t="s">
        <v>3405</v>
      </c>
      <c r="C1097" t="s">
        <v>3404</v>
      </c>
      <c r="D1097" s="13">
        <v>3635.576</v>
      </c>
      <c r="E1097" s="31">
        <v>45239</v>
      </c>
      <c r="F1097" s="31">
        <v>45322</v>
      </c>
      <c r="G1097" t="s">
        <v>3403</v>
      </c>
    </row>
    <row r="1098" spans="1:7" x14ac:dyDescent="0.25">
      <c r="A1098" s="154" t="s">
        <v>9003</v>
      </c>
      <c r="B1098" t="s">
        <v>754</v>
      </c>
      <c r="C1098" t="s">
        <v>192</v>
      </c>
      <c r="D1098" s="13">
        <v>3000</v>
      </c>
      <c r="E1098" s="31">
        <v>45227</v>
      </c>
      <c r="F1098" s="31">
        <v>45322</v>
      </c>
      <c r="G1098" t="s">
        <v>9002</v>
      </c>
    </row>
    <row r="1099" spans="1:7" x14ac:dyDescent="0.25">
      <c r="A1099" s="154" t="s">
        <v>8920</v>
      </c>
      <c r="B1099" t="s">
        <v>843</v>
      </c>
      <c r="C1099" t="s">
        <v>842</v>
      </c>
      <c r="D1099" s="13">
        <v>3000.6759999999999</v>
      </c>
      <c r="E1099" s="31">
        <v>45245</v>
      </c>
      <c r="F1099" s="31">
        <v>45322</v>
      </c>
      <c r="G1099" t="s">
        <v>8918</v>
      </c>
    </row>
    <row r="1100" spans="1:7" x14ac:dyDescent="0.25">
      <c r="A1100" s="154" t="s">
        <v>8861</v>
      </c>
      <c r="B1100" t="s">
        <v>3562</v>
      </c>
      <c r="C1100" t="s">
        <v>762</v>
      </c>
      <c r="D1100" s="13">
        <v>1710.001</v>
      </c>
      <c r="E1100" s="31">
        <v>45254</v>
      </c>
      <c r="F1100" s="31">
        <v>45322</v>
      </c>
      <c r="G1100" t="s">
        <v>8859</v>
      </c>
    </row>
    <row r="1101" spans="1:7" x14ac:dyDescent="0.25">
      <c r="A1101" s="154" t="s">
        <v>8806</v>
      </c>
      <c r="B1101" t="s">
        <v>1091</v>
      </c>
      <c r="C1101" t="s">
        <v>1092</v>
      </c>
      <c r="D1101" s="13">
        <v>2062.5569999999998</v>
      </c>
      <c r="E1101" s="31">
        <v>45245</v>
      </c>
      <c r="F1101" s="31">
        <v>45322</v>
      </c>
      <c r="G1101" t="s">
        <v>8804</v>
      </c>
    </row>
    <row r="1102" spans="1:7" x14ac:dyDescent="0.25">
      <c r="A1102" s="154" t="s">
        <v>12062</v>
      </c>
      <c r="B1102" t="s">
        <v>12061</v>
      </c>
      <c r="C1102" t="s">
        <v>12060</v>
      </c>
      <c r="D1102" s="13">
        <v>469.02699999999999</v>
      </c>
      <c r="E1102" s="31">
        <v>45264</v>
      </c>
      <c r="F1102" s="31">
        <v>45322</v>
      </c>
      <c r="G1102" t="s">
        <v>12059</v>
      </c>
    </row>
    <row r="1103" spans="1:7" x14ac:dyDescent="0.25">
      <c r="A1103" s="154" t="s">
        <v>8786</v>
      </c>
      <c r="B1103" t="s">
        <v>625</v>
      </c>
      <c r="C1103" t="s">
        <v>624</v>
      </c>
      <c r="D1103" s="13">
        <v>671.32500000000005</v>
      </c>
      <c r="E1103" s="31">
        <v>45218</v>
      </c>
      <c r="F1103" s="31">
        <v>45322</v>
      </c>
      <c r="G1103" t="s">
        <v>8785</v>
      </c>
    </row>
    <row r="1104" spans="1:7" x14ac:dyDescent="0.25">
      <c r="A1104" s="154" t="s">
        <v>3149</v>
      </c>
      <c r="B1104" t="s">
        <v>645</v>
      </c>
      <c r="C1104" t="s">
        <v>644</v>
      </c>
      <c r="D1104" s="13">
        <v>2114.7089999999998</v>
      </c>
      <c r="E1104" s="31">
        <v>45199</v>
      </c>
      <c r="F1104" s="31">
        <v>45322</v>
      </c>
      <c r="G1104" t="s">
        <v>3148</v>
      </c>
    </row>
    <row r="1105" spans="1:7" x14ac:dyDescent="0.25">
      <c r="A1105" s="154" t="s">
        <v>8613</v>
      </c>
      <c r="B1105" t="s">
        <v>100</v>
      </c>
      <c r="C1105" t="s">
        <v>101</v>
      </c>
      <c r="D1105" s="13">
        <v>6152.7359999999999</v>
      </c>
      <c r="E1105" s="31">
        <v>45255</v>
      </c>
      <c r="F1105" s="31">
        <v>45322</v>
      </c>
      <c r="G1105" t="s">
        <v>8611</v>
      </c>
    </row>
    <row r="1106" spans="1:7" x14ac:dyDescent="0.25">
      <c r="A1106" s="154" t="s">
        <v>8622</v>
      </c>
      <c r="B1106" t="s">
        <v>8621</v>
      </c>
      <c r="C1106" t="s">
        <v>513</v>
      </c>
      <c r="D1106" s="13">
        <v>2452.4899999999998</v>
      </c>
      <c r="E1106" s="31">
        <v>45259</v>
      </c>
      <c r="F1106" s="31">
        <v>45322</v>
      </c>
      <c r="G1106" t="s">
        <v>8619</v>
      </c>
    </row>
    <row r="1107" spans="1:7" x14ac:dyDescent="0.25">
      <c r="A1107" s="154" t="s">
        <v>8544</v>
      </c>
      <c r="B1107" t="s">
        <v>396</v>
      </c>
      <c r="C1107" t="s">
        <v>395</v>
      </c>
      <c r="D1107" s="13">
        <v>2890</v>
      </c>
      <c r="E1107" s="31">
        <v>45253</v>
      </c>
      <c r="F1107" s="31">
        <v>45322</v>
      </c>
      <c r="G1107" t="s">
        <v>8543</v>
      </c>
    </row>
    <row r="1108" spans="1:7" x14ac:dyDescent="0.25">
      <c r="A1108" s="154" t="s">
        <v>8407</v>
      </c>
      <c r="B1108" t="s">
        <v>648</v>
      </c>
      <c r="C1108" t="s">
        <v>647</v>
      </c>
      <c r="D1108" s="13">
        <v>1000</v>
      </c>
      <c r="E1108" s="31">
        <v>45253</v>
      </c>
      <c r="F1108" s="31">
        <v>45322</v>
      </c>
      <c r="G1108" t="s">
        <v>8405</v>
      </c>
    </row>
    <row r="1109" spans="1:7" x14ac:dyDescent="0.25">
      <c r="A1109" s="154" t="s">
        <v>8468</v>
      </c>
      <c r="B1109" t="s">
        <v>8467</v>
      </c>
      <c r="C1109" t="s">
        <v>8466</v>
      </c>
      <c r="D1109" s="13">
        <v>399.94799999999998</v>
      </c>
      <c r="E1109" s="31">
        <v>45252</v>
      </c>
      <c r="F1109" s="31">
        <v>45322</v>
      </c>
      <c r="G1109" t="s">
        <v>8464</v>
      </c>
    </row>
    <row r="1110" spans="1:7" x14ac:dyDescent="0.25">
      <c r="A1110" s="154" t="s">
        <v>8358</v>
      </c>
      <c r="B1110" t="s">
        <v>108</v>
      </c>
      <c r="C1110" t="s">
        <v>109</v>
      </c>
      <c r="D1110" s="13">
        <v>3692.85</v>
      </c>
      <c r="E1110" s="31">
        <v>45225</v>
      </c>
      <c r="F1110" s="31">
        <v>45322</v>
      </c>
      <c r="G1110" t="s">
        <v>8357</v>
      </c>
    </row>
    <row r="1111" spans="1:7" x14ac:dyDescent="0.25">
      <c r="A1111" s="154" t="s">
        <v>12058</v>
      </c>
      <c r="B1111" t="s">
        <v>8315</v>
      </c>
      <c r="C1111" t="s">
        <v>8314</v>
      </c>
      <c r="D1111" s="13">
        <v>16557.371999999999</v>
      </c>
      <c r="E1111" s="31">
        <v>45266</v>
      </c>
      <c r="F1111" s="31">
        <v>45322</v>
      </c>
      <c r="G1111" t="s">
        <v>12057</v>
      </c>
    </row>
    <row r="1112" spans="1:7" x14ac:dyDescent="0.25">
      <c r="A1112" s="154" t="s">
        <v>8414</v>
      </c>
      <c r="B1112" t="s">
        <v>958</v>
      </c>
      <c r="C1112" t="s">
        <v>957</v>
      </c>
      <c r="D1112" s="13">
        <v>926.3</v>
      </c>
      <c r="E1112" s="31">
        <v>45238</v>
      </c>
      <c r="F1112" s="31">
        <v>45322</v>
      </c>
      <c r="G1112" t="s">
        <v>8412</v>
      </c>
    </row>
    <row r="1113" spans="1:7" x14ac:dyDescent="0.25">
      <c r="A1113" s="154" t="s">
        <v>10284</v>
      </c>
      <c r="B1113" t="s">
        <v>5339</v>
      </c>
      <c r="C1113" t="s">
        <v>5338</v>
      </c>
      <c r="D1113" s="13">
        <v>2700</v>
      </c>
      <c r="E1113" s="31">
        <v>45258</v>
      </c>
      <c r="F1113" s="31">
        <v>45323</v>
      </c>
      <c r="G1113" t="s">
        <v>5337</v>
      </c>
    </row>
    <row r="1114" spans="1:7" x14ac:dyDescent="0.25">
      <c r="A1114" s="154" t="s">
        <v>9732</v>
      </c>
      <c r="B1114" t="s">
        <v>748</v>
      </c>
      <c r="C1114" t="s">
        <v>749</v>
      </c>
      <c r="D1114" s="13">
        <v>2200</v>
      </c>
      <c r="E1114" s="31">
        <v>45225</v>
      </c>
      <c r="F1114" s="31">
        <v>45323</v>
      </c>
      <c r="G1114" t="s">
        <v>9731</v>
      </c>
    </row>
    <row r="1115" spans="1:7" x14ac:dyDescent="0.25">
      <c r="A1115" s="154" t="s">
        <v>10111</v>
      </c>
      <c r="B1115" t="s">
        <v>813</v>
      </c>
      <c r="C1115" t="s">
        <v>812</v>
      </c>
      <c r="D1115" s="13">
        <v>2642.8789999999999</v>
      </c>
      <c r="E1115" s="31">
        <v>45260</v>
      </c>
      <c r="F1115" s="31">
        <v>45323</v>
      </c>
      <c r="G1115" t="s">
        <v>10109</v>
      </c>
    </row>
    <row r="1116" spans="1:7" x14ac:dyDescent="0.25">
      <c r="A1116" s="154" t="s">
        <v>4292</v>
      </c>
      <c r="B1116" t="s">
        <v>541</v>
      </c>
      <c r="C1116" t="s">
        <v>540</v>
      </c>
      <c r="D1116" s="13">
        <v>4500</v>
      </c>
      <c r="E1116" s="31">
        <v>45182</v>
      </c>
      <c r="F1116" s="31">
        <v>45323</v>
      </c>
      <c r="G1116" t="s">
        <v>4291</v>
      </c>
    </row>
    <row r="1117" spans="1:7" x14ac:dyDescent="0.25">
      <c r="A1117" s="154" t="s">
        <v>8999</v>
      </c>
      <c r="B1117" t="s">
        <v>700</v>
      </c>
      <c r="C1117" t="s">
        <v>699</v>
      </c>
      <c r="D1117" s="13">
        <v>2400</v>
      </c>
      <c r="E1117" s="31">
        <v>45218</v>
      </c>
      <c r="F1117" s="31">
        <v>45323</v>
      </c>
      <c r="G1117" t="s">
        <v>8997</v>
      </c>
    </row>
    <row r="1118" spans="1:7" x14ac:dyDescent="0.25">
      <c r="A1118" s="154" t="s">
        <v>10534</v>
      </c>
      <c r="B1118" t="s">
        <v>5478</v>
      </c>
      <c r="C1118" t="s">
        <v>5477</v>
      </c>
      <c r="D1118" s="13">
        <v>2436.7469999999998</v>
      </c>
      <c r="E1118" s="31">
        <v>45253</v>
      </c>
      <c r="F1118" s="31">
        <v>45324</v>
      </c>
      <c r="G1118" t="s">
        <v>10532</v>
      </c>
    </row>
    <row r="1119" spans="1:7" x14ac:dyDescent="0.25">
      <c r="A1119" s="154" t="s">
        <v>8826</v>
      </c>
      <c r="B1119" t="s">
        <v>625</v>
      </c>
      <c r="C1119" t="s">
        <v>624</v>
      </c>
      <c r="D1119" s="13">
        <v>671.32500000000005</v>
      </c>
      <c r="E1119" s="31">
        <v>45218</v>
      </c>
      <c r="F1119" s="31">
        <v>45324</v>
      </c>
      <c r="G1119" t="s">
        <v>8825</v>
      </c>
    </row>
    <row r="1120" spans="1:7" x14ac:dyDescent="0.25">
      <c r="A1120" s="154" t="s">
        <v>8817</v>
      </c>
      <c r="B1120" t="s">
        <v>8788</v>
      </c>
      <c r="C1120" t="s">
        <v>699</v>
      </c>
      <c r="D1120" s="13">
        <v>1176.886</v>
      </c>
      <c r="E1120" s="31">
        <v>45212</v>
      </c>
      <c r="F1120" s="31">
        <v>45324</v>
      </c>
      <c r="G1120" t="s">
        <v>8787</v>
      </c>
    </row>
    <row r="1121" spans="1:7" x14ac:dyDescent="0.25">
      <c r="A1121" s="154" t="s">
        <v>8547</v>
      </c>
      <c r="B1121" t="s">
        <v>648</v>
      </c>
      <c r="C1121" t="s">
        <v>647</v>
      </c>
      <c r="D1121" s="13">
        <v>1500</v>
      </c>
      <c r="E1121" s="31">
        <v>45253</v>
      </c>
      <c r="F1121" s="31">
        <v>45324</v>
      </c>
      <c r="G1121" t="s">
        <v>8546</v>
      </c>
    </row>
    <row r="1122" spans="1:7" x14ac:dyDescent="0.25">
      <c r="A1122" s="154" t="s">
        <v>8333</v>
      </c>
      <c r="B1122" t="s">
        <v>841</v>
      </c>
      <c r="C1122" t="s">
        <v>840</v>
      </c>
      <c r="D1122" s="13">
        <v>6000</v>
      </c>
      <c r="E1122" s="31">
        <v>45225</v>
      </c>
      <c r="F1122" s="31">
        <v>45324</v>
      </c>
      <c r="G1122" t="s">
        <v>8331</v>
      </c>
    </row>
    <row r="1123" spans="1:7" x14ac:dyDescent="0.25">
      <c r="A1123" s="154" t="s">
        <v>10668</v>
      </c>
      <c r="B1123" t="s">
        <v>5024</v>
      </c>
      <c r="C1123" t="s">
        <v>5023</v>
      </c>
      <c r="D1123" s="13">
        <v>1247.8140000000001</v>
      </c>
      <c r="E1123" s="31">
        <v>45227</v>
      </c>
      <c r="F1123" s="31">
        <v>45325</v>
      </c>
      <c r="G1123" t="s">
        <v>10666</v>
      </c>
    </row>
    <row r="1124" spans="1:7" x14ac:dyDescent="0.25">
      <c r="A1124" s="154" t="s">
        <v>4719</v>
      </c>
      <c r="B1124" t="s">
        <v>4253</v>
      </c>
      <c r="C1124" t="s">
        <v>4252</v>
      </c>
      <c r="D1124" s="13">
        <v>1800</v>
      </c>
      <c r="E1124" s="31">
        <v>45199</v>
      </c>
      <c r="F1124" s="31">
        <v>45325</v>
      </c>
      <c r="G1124" t="s">
        <v>4718</v>
      </c>
    </row>
    <row r="1125" spans="1:7" x14ac:dyDescent="0.25">
      <c r="A1125" s="154" t="s">
        <v>9357</v>
      </c>
      <c r="B1125" t="s">
        <v>319</v>
      </c>
      <c r="C1125" t="s">
        <v>314</v>
      </c>
      <c r="D1125" s="13">
        <v>2500</v>
      </c>
      <c r="E1125" s="31">
        <v>45222</v>
      </c>
      <c r="F1125" s="31">
        <v>45325</v>
      </c>
      <c r="G1125" t="s">
        <v>9348</v>
      </c>
    </row>
    <row r="1126" spans="1:7" x14ac:dyDescent="0.25">
      <c r="A1126" s="154" t="s">
        <v>3762</v>
      </c>
      <c r="B1126" t="s">
        <v>171</v>
      </c>
      <c r="C1126" t="s">
        <v>172</v>
      </c>
      <c r="D1126" s="13">
        <v>1500</v>
      </c>
      <c r="E1126" s="31">
        <v>45198</v>
      </c>
      <c r="F1126" s="31">
        <v>45325</v>
      </c>
      <c r="G1126" t="s">
        <v>3704</v>
      </c>
    </row>
    <row r="1127" spans="1:7" x14ac:dyDescent="0.25">
      <c r="A1127" s="154" t="s">
        <v>9112</v>
      </c>
      <c r="B1127" t="s">
        <v>1147</v>
      </c>
      <c r="C1127" t="s">
        <v>1148</v>
      </c>
      <c r="D1127" s="13">
        <v>1398.865</v>
      </c>
      <c r="E1127" s="31">
        <v>45251</v>
      </c>
      <c r="F1127" s="31">
        <v>45325</v>
      </c>
      <c r="G1127" t="s">
        <v>9110</v>
      </c>
    </row>
    <row r="1128" spans="1:7" x14ac:dyDescent="0.25">
      <c r="A1128" s="154" t="s">
        <v>12056</v>
      </c>
      <c r="B1128" t="s">
        <v>1133</v>
      </c>
      <c r="C1128" t="s">
        <v>1134</v>
      </c>
      <c r="D1128" s="13">
        <v>18800</v>
      </c>
      <c r="E1128" s="31">
        <v>45267</v>
      </c>
      <c r="F1128" s="31">
        <v>45325</v>
      </c>
      <c r="G1128" t="s">
        <v>12055</v>
      </c>
    </row>
    <row r="1129" spans="1:7" x14ac:dyDescent="0.25">
      <c r="A1129" s="154" t="s">
        <v>8963</v>
      </c>
      <c r="B1129" t="s">
        <v>3347</v>
      </c>
      <c r="C1129" t="s">
        <v>3346</v>
      </c>
      <c r="D1129" s="13">
        <v>1970</v>
      </c>
      <c r="E1129" s="31">
        <v>45229</v>
      </c>
      <c r="F1129" s="31">
        <v>45325</v>
      </c>
      <c r="G1129" t="s">
        <v>8961</v>
      </c>
    </row>
    <row r="1130" spans="1:7" x14ac:dyDescent="0.25">
      <c r="A1130" s="154" t="s">
        <v>8497</v>
      </c>
      <c r="B1130" t="s">
        <v>350</v>
      </c>
      <c r="C1130" t="s">
        <v>349</v>
      </c>
      <c r="D1130" s="13">
        <v>2259.0250000000001</v>
      </c>
      <c r="E1130" s="31">
        <v>45246</v>
      </c>
      <c r="F1130" s="31">
        <v>45325</v>
      </c>
      <c r="G1130" t="s">
        <v>8495</v>
      </c>
    </row>
    <row r="1131" spans="1:7" x14ac:dyDescent="0.25">
      <c r="A1131" s="154" t="s">
        <v>8382</v>
      </c>
      <c r="B1131" t="s">
        <v>155</v>
      </c>
      <c r="C1131" t="s">
        <v>156</v>
      </c>
      <c r="D1131" s="13">
        <v>700</v>
      </c>
      <c r="E1131" s="31">
        <v>45232</v>
      </c>
      <c r="F1131" s="31">
        <v>45325</v>
      </c>
      <c r="G1131" t="s">
        <v>8380</v>
      </c>
    </row>
    <row r="1132" spans="1:7" x14ac:dyDescent="0.25">
      <c r="A1132" s="154" t="s">
        <v>10315</v>
      </c>
      <c r="B1132" t="s">
        <v>4984</v>
      </c>
      <c r="C1132" t="s">
        <v>4983</v>
      </c>
      <c r="D1132" s="13">
        <v>316.41000000000003</v>
      </c>
      <c r="E1132" s="31">
        <v>45246</v>
      </c>
      <c r="F1132" s="31">
        <v>45326</v>
      </c>
      <c r="G1132" t="s">
        <v>4982</v>
      </c>
    </row>
    <row r="1133" spans="1:7" x14ac:dyDescent="0.25">
      <c r="A1133" s="154" t="s">
        <v>4294</v>
      </c>
      <c r="B1133" t="s">
        <v>541</v>
      </c>
      <c r="C1133" t="s">
        <v>540</v>
      </c>
      <c r="D1133" s="13">
        <v>4500</v>
      </c>
      <c r="E1133" s="31">
        <v>45182</v>
      </c>
      <c r="F1133" s="31">
        <v>45326</v>
      </c>
      <c r="G1133" t="s">
        <v>4293</v>
      </c>
    </row>
    <row r="1134" spans="1:7" x14ac:dyDescent="0.25">
      <c r="A1134" s="154" t="s">
        <v>10827</v>
      </c>
      <c r="B1134" t="s">
        <v>386</v>
      </c>
      <c r="C1134" t="s">
        <v>282</v>
      </c>
      <c r="D1134" s="13">
        <v>2306.777</v>
      </c>
      <c r="E1134" s="31">
        <v>45222</v>
      </c>
      <c r="F1134" s="31">
        <v>45327</v>
      </c>
      <c r="G1134" t="s">
        <v>10825</v>
      </c>
    </row>
    <row r="1135" spans="1:7" x14ac:dyDescent="0.25">
      <c r="A1135" s="154" t="s">
        <v>11107</v>
      </c>
      <c r="B1135" t="s">
        <v>1167</v>
      </c>
      <c r="C1135" t="s">
        <v>1168</v>
      </c>
      <c r="D1135" s="13">
        <v>4480.116</v>
      </c>
      <c r="E1135" s="31">
        <v>45222</v>
      </c>
      <c r="F1135" s="31">
        <v>45327</v>
      </c>
      <c r="G1135" t="s">
        <v>11105</v>
      </c>
    </row>
    <row r="1136" spans="1:7" x14ac:dyDescent="0.25">
      <c r="A1136" s="154" t="s">
        <v>11209</v>
      </c>
      <c r="B1136" t="s">
        <v>738</v>
      </c>
      <c r="C1136" t="s">
        <v>737</v>
      </c>
      <c r="D1136" s="13">
        <v>2570.09</v>
      </c>
      <c r="E1136" s="31">
        <v>45229</v>
      </c>
      <c r="F1136" s="31">
        <v>45327</v>
      </c>
      <c r="G1136" t="s">
        <v>11208</v>
      </c>
    </row>
    <row r="1137" spans="1:7" x14ac:dyDescent="0.25">
      <c r="A1137" s="154" t="s">
        <v>10796</v>
      </c>
      <c r="B1137" t="s">
        <v>522</v>
      </c>
      <c r="C1137" t="s">
        <v>521</v>
      </c>
      <c r="D1137" s="13">
        <v>12557.839</v>
      </c>
      <c r="E1137" s="31">
        <v>45226</v>
      </c>
      <c r="F1137" s="31">
        <v>45327</v>
      </c>
      <c r="G1137" t="s">
        <v>10794</v>
      </c>
    </row>
    <row r="1138" spans="1:7" x14ac:dyDescent="0.25">
      <c r="A1138" s="154" t="s">
        <v>5154</v>
      </c>
      <c r="B1138" t="s">
        <v>786</v>
      </c>
      <c r="C1138" t="s">
        <v>785</v>
      </c>
      <c r="D1138" s="13">
        <v>4075.9319999999998</v>
      </c>
      <c r="E1138" s="31">
        <v>45197</v>
      </c>
      <c r="F1138" s="31">
        <v>45327</v>
      </c>
      <c r="G1138" t="s">
        <v>5153</v>
      </c>
    </row>
    <row r="1139" spans="1:7" x14ac:dyDescent="0.25">
      <c r="A1139" s="154" t="s">
        <v>10799</v>
      </c>
      <c r="B1139" t="s">
        <v>5000</v>
      </c>
      <c r="C1139" t="s">
        <v>4999</v>
      </c>
      <c r="D1139" s="13">
        <v>5870.6760000000004</v>
      </c>
      <c r="E1139" s="31">
        <v>45247</v>
      </c>
      <c r="F1139" s="31">
        <v>45327</v>
      </c>
      <c r="G1139" t="s">
        <v>4998</v>
      </c>
    </row>
    <row r="1140" spans="1:7" x14ac:dyDescent="0.25">
      <c r="A1140" s="154" t="s">
        <v>10675</v>
      </c>
      <c r="B1140" t="s">
        <v>753</v>
      </c>
      <c r="C1140" t="s">
        <v>902</v>
      </c>
      <c r="D1140" s="13">
        <v>1947.819</v>
      </c>
      <c r="E1140" s="31">
        <v>45227</v>
      </c>
      <c r="F1140" s="31">
        <v>45327</v>
      </c>
      <c r="G1140" t="s">
        <v>10673</v>
      </c>
    </row>
    <row r="1141" spans="1:7" x14ac:dyDescent="0.25">
      <c r="A1141" s="154" t="s">
        <v>10727</v>
      </c>
      <c r="B1141" t="s">
        <v>757</v>
      </c>
      <c r="C1141" t="s">
        <v>756</v>
      </c>
      <c r="D1141" s="13">
        <v>4000</v>
      </c>
      <c r="E1141" s="31">
        <v>45260</v>
      </c>
      <c r="F1141" s="31">
        <v>45327</v>
      </c>
      <c r="G1141" t="s">
        <v>10726</v>
      </c>
    </row>
    <row r="1142" spans="1:7" x14ac:dyDescent="0.25">
      <c r="A1142" s="154" t="s">
        <v>10329</v>
      </c>
      <c r="B1142" t="s">
        <v>330</v>
      </c>
      <c r="C1142" t="s">
        <v>329</v>
      </c>
      <c r="D1142" s="13">
        <v>1200</v>
      </c>
      <c r="E1142" s="31">
        <v>45246</v>
      </c>
      <c r="F1142" s="31">
        <v>45327</v>
      </c>
      <c r="G1142" t="s">
        <v>10328</v>
      </c>
    </row>
    <row r="1143" spans="1:7" x14ac:dyDescent="0.25">
      <c r="A1143" s="154" t="s">
        <v>10631</v>
      </c>
      <c r="B1143" t="s">
        <v>5329</v>
      </c>
      <c r="C1143" t="s">
        <v>5328</v>
      </c>
      <c r="D1143" s="13">
        <v>2135.8310000000001</v>
      </c>
      <c r="E1143" s="31">
        <v>45257</v>
      </c>
      <c r="F1143" s="31">
        <v>45327</v>
      </c>
      <c r="G1143" t="s">
        <v>10629</v>
      </c>
    </row>
    <row r="1144" spans="1:7" x14ac:dyDescent="0.25">
      <c r="A1144" s="154" t="s">
        <v>10261</v>
      </c>
      <c r="B1144" t="s">
        <v>5504</v>
      </c>
      <c r="C1144" t="s">
        <v>5503</v>
      </c>
      <c r="D1144" s="13">
        <v>2043.029</v>
      </c>
      <c r="E1144" s="31">
        <v>45247</v>
      </c>
      <c r="F1144" s="31">
        <v>45327</v>
      </c>
      <c r="G1144" t="s">
        <v>10259</v>
      </c>
    </row>
    <row r="1145" spans="1:7" x14ac:dyDescent="0.25">
      <c r="A1145" s="154" t="s">
        <v>10596</v>
      </c>
      <c r="B1145" t="s">
        <v>10192</v>
      </c>
      <c r="C1145" t="s">
        <v>243</v>
      </c>
      <c r="D1145" s="13">
        <v>6860.5879999999997</v>
      </c>
      <c r="E1145" s="31">
        <v>45253</v>
      </c>
      <c r="F1145" s="31">
        <v>45327</v>
      </c>
      <c r="G1145" t="s">
        <v>10595</v>
      </c>
    </row>
    <row r="1146" spans="1:7" x14ac:dyDescent="0.25">
      <c r="A1146" s="154" t="s">
        <v>10206</v>
      </c>
      <c r="B1146" t="s">
        <v>466</v>
      </c>
      <c r="C1146" t="s">
        <v>140</v>
      </c>
      <c r="D1146" s="13">
        <v>1390.7</v>
      </c>
      <c r="E1146" s="31">
        <v>45253</v>
      </c>
      <c r="F1146" s="31">
        <v>45327</v>
      </c>
      <c r="G1146" t="s">
        <v>10204</v>
      </c>
    </row>
    <row r="1147" spans="1:7" x14ac:dyDescent="0.25">
      <c r="A1147" s="154" t="s">
        <v>9855</v>
      </c>
      <c r="B1147" t="s">
        <v>142</v>
      </c>
      <c r="C1147" t="s">
        <v>143</v>
      </c>
      <c r="D1147" s="13">
        <v>2805</v>
      </c>
      <c r="E1147" s="31">
        <v>45224</v>
      </c>
      <c r="F1147" s="31">
        <v>45327</v>
      </c>
      <c r="G1147" t="s">
        <v>9853</v>
      </c>
    </row>
    <row r="1148" spans="1:7" x14ac:dyDescent="0.25">
      <c r="A1148" s="154" t="s">
        <v>4723</v>
      </c>
      <c r="B1148" t="s">
        <v>4253</v>
      </c>
      <c r="C1148" t="s">
        <v>4252</v>
      </c>
      <c r="D1148" s="13">
        <v>1809.877</v>
      </c>
      <c r="E1148" s="31">
        <v>45199</v>
      </c>
      <c r="F1148" s="31">
        <v>45327</v>
      </c>
      <c r="G1148" t="s">
        <v>4722</v>
      </c>
    </row>
    <row r="1149" spans="1:7" x14ac:dyDescent="0.25">
      <c r="A1149" s="154" t="s">
        <v>9894</v>
      </c>
      <c r="B1149" t="s">
        <v>117</v>
      </c>
      <c r="C1149" t="s">
        <v>118</v>
      </c>
      <c r="D1149" s="13">
        <v>795.51099999999997</v>
      </c>
      <c r="E1149" s="31">
        <v>45230</v>
      </c>
      <c r="F1149" s="31">
        <v>45327</v>
      </c>
      <c r="G1149" t="s">
        <v>9892</v>
      </c>
    </row>
    <row r="1150" spans="1:7" x14ac:dyDescent="0.25">
      <c r="A1150" s="154" t="s">
        <v>9544</v>
      </c>
      <c r="B1150" t="s">
        <v>169</v>
      </c>
      <c r="C1150" t="s">
        <v>170</v>
      </c>
      <c r="D1150" s="13">
        <v>4000</v>
      </c>
      <c r="E1150" s="31">
        <v>45219</v>
      </c>
      <c r="F1150" s="31">
        <v>45327</v>
      </c>
      <c r="G1150" t="s">
        <v>9543</v>
      </c>
    </row>
    <row r="1151" spans="1:7" x14ac:dyDescent="0.25">
      <c r="A1151" s="154" t="s">
        <v>4897</v>
      </c>
      <c r="B1151" t="s">
        <v>184</v>
      </c>
      <c r="C1151" t="s">
        <v>185</v>
      </c>
      <c r="D1151" s="13">
        <v>3221.027</v>
      </c>
      <c r="E1151" s="31">
        <v>45199</v>
      </c>
      <c r="F1151" s="31">
        <v>45327</v>
      </c>
      <c r="G1151" t="s">
        <v>4896</v>
      </c>
    </row>
    <row r="1152" spans="1:7" x14ac:dyDescent="0.25">
      <c r="A1152" s="154" t="s">
        <v>9254</v>
      </c>
      <c r="B1152" t="s">
        <v>713</v>
      </c>
      <c r="C1152" t="s">
        <v>712</v>
      </c>
      <c r="D1152" s="13">
        <v>1837.412</v>
      </c>
      <c r="E1152" s="31">
        <v>45226</v>
      </c>
      <c r="F1152" s="31">
        <v>45327</v>
      </c>
      <c r="G1152" t="s">
        <v>9252</v>
      </c>
    </row>
    <row r="1153" spans="1:7" x14ac:dyDescent="0.25">
      <c r="A1153" s="154" t="s">
        <v>3708</v>
      </c>
      <c r="B1153" t="s">
        <v>171</v>
      </c>
      <c r="C1153" t="s">
        <v>172</v>
      </c>
      <c r="D1153" s="13">
        <v>2000</v>
      </c>
      <c r="E1153" s="31">
        <v>45198</v>
      </c>
      <c r="F1153" s="31">
        <v>45327</v>
      </c>
      <c r="G1153" t="s">
        <v>3680</v>
      </c>
    </row>
    <row r="1154" spans="1:7" x14ac:dyDescent="0.25">
      <c r="A1154" s="154" t="s">
        <v>8882</v>
      </c>
      <c r="B1154" t="s">
        <v>890</v>
      </c>
      <c r="C1154" t="s">
        <v>889</v>
      </c>
      <c r="D1154" s="13">
        <v>2683.1410000000001</v>
      </c>
      <c r="E1154" s="31">
        <v>45245</v>
      </c>
      <c r="F1154" s="31">
        <v>45327</v>
      </c>
      <c r="G1154" t="s">
        <v>8880</v>
      </c>
    </row>
    <row r="1155" spans="1:7" x14ac:dyDescent="0.25">
      <c r="A1155" s="154" t="s">
        <v>3525</v>
      </c>
      <c r="B1155" t="s">
        <v>296</v>
      </c>
      <c r="C1155" t="s">
        <v>287</v>
      </c>
      <c r="D1155" s="13">
        <v>1250</v>
      </c>
      <c r="E1155" s="31">
        <v>45197</v>
      </c>
      <c r="F1155" s="31">
        <v>45327</v>
      </c>
      <c r="G1155" t="s">
        <v>3524</v>
      </c>
    </row>
    <row r="1156" spans="1:7" x14ac:dyDescent="0.25">
      <c r="A1156" s="154" t="s">
        <v>3654</v>
      </c>
      <c r="B1156" t="s">
        <v>296</v>
      </c>
      <c r="C1156" t="s">
        <v>287</v>
      </c>
      <c r="D1156" s="13">
        <v>1250</v>
      </c>
      <c r="E1156" s="31">
        <v>45197</v>
      </c>
      <c r="F1156" s="31">
        <v>45327</v>
      </c>
      <c r="G1156" t="s">
        <v>3653</v>
      </c>
    </row>
    <row r="1157" spans="1:7" x14ac:dyDescent="0.25">
      <c r="A1157" s="154" t="s">
        <v>9038</v>
      </c>
      <c r="B1157" t="s">
        <v>99</v>
      </c>
      <c r="C1157" t="s">
        <v>266</v>
      </c>
      <c r="D1157" s="13">
        <v>4310</v>
      </c>
      <c r="E1157" s="31">
        <v>45226</v>
      </c>
      <c r="F1157" s="31">
        <v>45327</v>
      </c>
      <c r="G1157" t="s">
        <v>9036</v>
      </c>
    </row>
    <row r="1158" spans="1:7" x14ac:dyDescent="0.25">
      <c r="A1158" s="154" t="s">
        <v>8624</v>
      </c>
      <c r="B1158" t="s">
        <v>611</v>
      </c>
      <c r="C1158" t="s">
        <v>610</v>
      </c>
      <c r="D1158" s="13">
        <v>4500</v>
      </c>
      <c r="E1158" s="31">
        <v>45227</v>
      </c>
      <c r="F1158" s="31">
        <v>45327</v>
      </c>
      <c r="G1158" t="s">
        <v>8623</v>
      </c>
    </row>
    <row r="1159" spans="1:7" x14ac:dyDescent="0.25">
      <c r="A1159" s="154" t="s">
        <v>12054</v>
      </c>
      <c r="B1159" t="s">
        <v>186</v>
      </c>
      <c r="C1159" t="s">
        <v>187</v>
      </c>
      <c r="D1159" s="13">
        <v>5000</v>
      </c>
      <c r="E1159" s="31">
        <v>45261</v>
      </c>
      <c r="F1159" s="31">
        <v>45327</v>
      </c>
      <c r="G1159" t="s">
        <v>12053</v>
      </c>
    </row>
    <row r="1160" spans="1:7" x14ac:dyDescent="0.25">
      <c r="A1160" s="154" t="s">
        <v>8505</v>
      </c>
      <c r="B1160" t="s">
        <v>405</v>
      </c>
      <c r="C1160" t="s">
        <v>404</v>
      </c>
      <c r="D1160" s="13">
        <v>2776.7350000000001</v>
      </c>
      <c r="E1160" s="31">
        <v>45246</v>
      </c>
      <c r="F1160" s="31">
        <v>45327</v>
      </c>
      <c r="G1160" t="s">
        <v>8503</v>
      </c>
    </row>
    <row r="1161" spans="1:7" x14ac:dyDescent="0.25">
      <c r="A1161" s="154" t="s">
        <v>8417</v>
      </c>
      <c r="B1161" t="s">
        <v>108</v>
      </c>
      <c r="C1161" t="s">
        <v>109</v>
      </c>
      <c r="D1161" s="13">
        <v>2708.5610000000001</v>
      </c>
      <c r="E1161" s="31">
        <v>45247</v>
      </c>
      <c r="F1161" s="31">
        <v>45327</v>
      </c>
      <c r="G1161" t="s">
        <v>8415</v>
      </c>
    </row>
    <row r="1162" spans="1:7" x14ac:dyDescent="0.25">
      <c r="A1162" s="154" t="s">
        <v>10907</v>
      </c>
      <c r="B1162" t="s">
        <v>112</v>
      </c>
      <c r="C1162" t="s">
        <v>113</v>
      </c>
      <c r="D1162" s="13">
        <v>1155.569</v>
      </c>
      <c r="E1162" s="31">
        <v>45230</v>
      </c>
      <c r="F1162" s="31">
        <v>45328</v>
      </c>
      <c r="G1162" t="s">
        <v>5398</v>
      </c>
    </row>
    <row r="1163" spans="1:7" x14ac:dyDescent="0.25">
      <c r="A1163" s="154" t="s">
        <v>10931</v>
      </c>
      <c r="B1163" t="s">
        <v>456</v>
      </c>
      <c r="C1163" t="s">
        <v>455</v>
      </c>
      <c r="D1163" s="13">
        <v>2457.152</v>
      </c>
      <c r="E1163" s="31">
        <v>45225</v>
      </c>
      <c r="F1163" s="31">
        <v>45328</v>
      </c>
      <c r="G1163" t="s">
        <v>5563</v>
      </c>
    </row>
    <row r="1164" spans="1:7" x14ac:dyDescent="0.25">
      <c r="A1164" s="154" t="s">
        <v>10283</v>
      </c>
      <c r="B1164" t="s">
        <v>5339</v>
      </c>
      <c r="C1164" t="s">
        <v>5338</v>
      </c>
      <c r="D1164" s="13">
        <v>2700</v>
      </c>
      <c r="E1164" s="31">
        <v>45258</v>
      </c>
      <c r="F1164" s="31">
        <v>45328</v>
      </c>
      <c r="G1164" t="s">
        <v>5337</v>
      </c>
    </row>
    <row r="1165" spans="1:7" x14ac:dyDescent="0.25">
      <c r="A1165" s="154" t="s">
        <v>10474</v>
      </c>
      <c r="B1165" t="s">
        <v>542</v>
      </c>
      <c r="C1165" t="s">
        <v>200</v>
      </c>
      <c r="D1165" s="13">
        <v>1277.193</v>
      </c>
      <c r="E1165" s="31">
        <v>45229</v>
      </c>
      <c r="F1165" s="31">
        <v>45328</v>
      </c>
      <c r="G1165" t="s">
        <v>5073</v>
      </c>
    </row>
    <row r="1166" spans="1:7" x14ac:dyDescent="0.25">
      <c r="A1166" s="154" t="s">
        <v>9398</v>
      </c>
      <c r="B1166" t="s">
        <v>860</v>
      </c>
      <c r="C1166" t="s">
        <v>859</v>
      </c>
      <c r="D1166" s="13">
        <v>8200</v>
      </c>
      <c r="E1166" s="31">
        <v>45219</v>
      </c>
      <c r="F1166" s="31">
        <v>45328</v>
      </c>
      <c r="G1166" t="s">
        <v>3678</v>
      </c>
    </row>
    <row r="1167" spans="1:7" x14ac:dyDescent="0.25">
      <c r="A1167" s="154" t="s">
        <v>3789</v>
      </c>
      <c r="B1167" t="s">
        <v>579</v>
      </c>
      <c r="C1167" t="s">
        <v>578</v>
      </c>
      <c r="D1167" s="13">
        <v>2585.0549999999998</v>
      </c>
      <c r="E1167" s="31">
        <v>45197</v>
      </c>
      <c r="F1167" s="31">
        <v>45328</v>
      </c>
      <c r="G1167" t="s">
        <v>3788</v>
      </c>
    </row>
    <row r="1168" spans="1:7" x14ac:dyDescent="0.25">
      <c r="A1168" s="154" t="s">
        <v>9058</v>
      </c>
      <c r="B1168" t="s">
        <v>382</v>
      </c>
      <c r="C1168" t="s">
        <v>381</v>
      </c>
      <c r="D1168" s="13">
        <v>780</v>
      </c>
      <c r="E1168" s="31">
        <v>45259</v>
      </c>
      <c r="F1168" s="31">
        <v>45328</v>
      </c>
      <c r="G1168" t="s">
        <v>9057</v>
      </c>
    </row>
    <row r="1169" spans="1:7" x14ac:dyDescent="0.25">
      <c r="A1169" s="154" t="s">
        <v>8796</v>
      </c>
      <c r="B1169" t="s">
        <v>625</v>
      </c>
      <c r="C1169" t="s">
        <v>624</v>
      </c>
      <c r="D1169" s="13">
        <v>671.32500000000005</v>
      </c>
      <c r="E1169" s="31">
        <v>45218</v>
      </c>
      <c r="F1169" s="31">
        <v>45328</v>
      </c>
      <c r="G1169" t="s">
        <v>8795</v>
      </c>
    </row>
    <row r="1170" spans="1:7" x14ac:dyDescent="0.25">
      <c r="A1170" s="154" t="s">
        <v>5225</v>
      </c>
      <c r="B1170" t="s">
        <v>284</v>
      </c>
      <c r="C1170" t="s">
        <v>128</v>
      </c>
      <c r="D1170" s="13">
        <v>845</v>
      </c>
      <c r="E1170" s="31">
        <v>45197</v>
      </c>
      <c r="F1170" s="31">
        <v>45329</v>
      </c>
      <c r="G1170" t="s">
        <v>5224</v>
      </c>
    </row>
    <row r="1171" spans="1:7" x14ac:dyDescent="0.25">
      <c r="A1171" s="154" t="s">
        <v>4596</v>
      </c>
      <c r="B1171" t="s">
        <v>125</v>
      </c>
      <c r="C1171" t="s">
        <v>126</v>
      </c>
      <c r="D1171" s="13">
        <v>5960</v>
      </c>
      <c r="E1171" s="31">
        <v>45180</v>
      </c>
      <c r="F1171" s="31">
        <v>45329</v>
      </c>
      <c r="G1171" t="s">
        <v>4595</v>
      </c>
    </row>
    <row r="1172" spans="1:7" x14ac:dyDescent="0.25">
      <c r="A1172" s="154" t="s">
        <v>4296</v>
      </c>
      <c r="B1172" t="s">
        <v>541</v>
      </c>
      <c r="C1172" t="s">
        <v>540</v>
      </c>
      <c r="D1172" s="13">
        <v>4500</v>
      </c>
      <c r="E1172" s="31">
        <v>45182</v>
      </c>
      <c r="F1172" s="31">
        <v>45329</v>
      </c>
      <c r="G1172" t="s">
        <v>4295</v>
      </c>
    </row>
    <row r="1173" spans="1:7" x14ac:dyDescent="0.25">
      <c r="A1173" s="154" t="s">
        <v>3705</v>
      </c>
      <c r="B1173" t="s">
        <v>171</v>
      </c>
      <c r="C1173" t="s">
        <v>172</v>
      </c>
      <c r="D1173" s="13">
        <v>1500</v>
      </c>
      <c r="E1173" s="31">
        <v>45198</v>
      </c>
      <c r="F1173" s="31">
        <v>45329</v>
      </c>
      <c r="G1173" t="s">
        <v>3704</v>
      </c>
    </row>
    <row r="1174" spans="1:7" x14ac:dyDescent="0.25">
      <c r="A1174" s="154" t="s">
        <v>9347</v>
      </c>
      <c r="B1174" t="s">
        <v>803</v>
      </c>
      <c r="C1174" t="s">
        <v>802</v>
      </c>
      <c r="D1174" s="13">
        <v>5000</v>
      </c>
      <c r="E1174" s="31">
        <v>45222</v>
      </c>
      <c r="F1174" s="31">
        <v>45329</v>
      </c>
      <c r="G1174" t="s">
        <v>9346</v>
      </c>
    </row>
    <row r="1175" spans="1:7" x14ac:dyDescent="0.25">
      <c r="A1175" s="154" t="s">
        <v>9101</v>
      </c>
      <c r="B1175" t="s">
        <v>852</v>
      </c>
      <c r="C1175" t="s">
        <v>894</v>
      </c>
      <c r="D1175" s="13">
        <v>570</v>
      </c>
      <c r="E1175" s="31">
        <v>45258</v>
      </c>
      <c r="F1175" s="31">
        <v>45329</v>
      </c>
      <c r="G1175" t="s">
        <v>9099</v>
      </c>
    </row>
    <row r="1176" spans="1:7" x14ac:dyDescent="0.25">
      <c r="A1176" s="154" t="s">
        <v>8836</v>
      </c>
      <c r="B1176" t="s">
        <v>382</v>
      </c>
      <c r="C1176" t="s">
        <v>381</v>
      </c>
      <c r="D1176" s="13">
        <v>1156.1500000000001</v>
      </c>
      <c r="E1176" s="31">
        <v>45226</v>
      </c>
      <c r="F1176" s="31">
        <v>45329</v>
      </c>
      <c r="G1176" t="s">
        <v>8834</v>
      </c>
    </row>
    <row r="1177" spans="1:7" x14ac:dyDescent="0.25">
      <c r="A1177" s="154" t="s">
        <v>8541</v>
      </c>
      <c r="B1177" t="s">
        <v>648</v>
      </c>
      <c r="C1177" t="s">
        <v>647</v>
      </c>
      <c r="D1177" s="13">
        <v>1500</v>
      </c>
      <c r="E1177" s="31">
        <v>45253</v>
      </c>
      <c r="F1177" s="31">
        <v>45329</v>
      </c>
      <c r="G1177" t="s">
        <v>8540</v>
      </c>
    </row>
    <row r="1178" spans="1:7" x14ac:dyDescent="0.25">
      <c r="A1178" s="154" t="s">
        <v>11216</v>
      </c>
      <c r="B1178" t="s">
        <v>1112</v>
      </c>
      <c r="C1178" t="s">
        <v>528</v>
      </c>
      <c r="D1178" s="13">
        <v>2021.87</v>
      </c>
      <c r="E1178" s="31">
        <v>45230</v>
      </c>
      <c r="F1178" s="31">
        <v>45330</v>
      </c>
      <c r="G1178" t="s">
        <v>11214</v>
      </c>
    </row>
    <row r="1179" spans="1:7" x14ac:dyDescent="0.25">
      <c r="A1179" s="154" t="s">
        <v>5260</v>
      </c>
      <c r="B1179" t="s">
        <v>284</v>
      </c>
      <c r="C1179" t="s">
        <v>128</v>
      </c>
      <c r="D1179" s="13">
        <v>840</v>
      </c>
      <c r="E1179" s="31">
        <v>45197</v>
      </c>
      <c r="F1179" s="31">
        <v>45330</v>
      </c>
      <c r="G1179" t="s">
        <v>5259</v>
      </c>
    </row>
    <row r="1180" spans="1:7" x14ac:dyDescent="0.25">
      <c r="A1180" s="154" t="s">
        <v>9718</v>
      </c>
      <c r="B1180" t="s">
        <v>748</v>
      </c>
      <c r="C1180" t="s">
        <v>749</v>
      </c>
      <c r="D1180" s="13">
        <v>2200</v>
      </c>
      <c r="E1180" s="31">
        <v>45225</v>
      </c>
      <c r="F1180" s="31">
        <v>45330</v>
      </c>
      <c r="G1180" t="s">
        <v>9716</v>
      </c>
    </row>
    <row r="1181" spans="1:7" x14ac:dyDescent="0.25">
      <c r="A1181" s="154" t="s">
        <v>3693</v>
      </c>
      <c r="B1181" t="s">
        <v>171</v>
      </c>
      <c r="C1181" t="s">
        <v>172</v>
      </c>
      <c r="D1181" s="13">
        <v>2000</v>
      </c>
      <c r="E1181" s="31">
        <v>45198</v>
      </c>
      <c r="F1181" s="31">
        <v>45330</v>
      </c>
      <c r="G1181" t="s">
        <v>3680</v>
      </c>
    </row>
    <row r="1182" spans="1:7" x14ac:dyDescent="0.25">
      <c r="A1182" s="154" t="s">
        <v>8672</v>
      </c>
      <c r="B1182" t="s">
        <v>96</v>
      </c>
      <c r="C1182" t="s">
        <v>97</v>
      </c>
      <c r="D1182" s="13">
        <v>1800</v>
      </c>
      <c r="E1182" s="31">
        <v>45243</v>
      </c>
      <c r="F1182" s="31">
        <v>45330</v>
      </c>
      <c r="G1182" t="s">
        <v>8670</v>
      </c>
    </row>
    <row r="1183" spans="1:7" x14ac:dyDescent="0.25">
      <c r="A1183" s="154" t="s">
        <v>11157</v>
      </c>
      <c r="B1183" t="s">
        <v>570</v>
      </c>
      <c r="C1183" t="s">
        <v>569</v>
      </c>
      <c r="D1183" s="13">
        <v>30104.06</v>
      </c>
      <c r="E1183" s="31">
        <v>45230</v>
      </c>
      <c r="F1183" s="31">
        <v>45331</v>
      </c>
      <c r="G1183" t="s">
        <v>11156</v>
      </c>
    </row>
    <row r="1184" spans="1:7" x14ac:dyDescent="0.25">
      <c r="A1184" s="154" t="s">
        <v>5262</v>
      </c>
      <c r="B1184" t="s">
        <v>284</v>
      </c>
      <c r="C1184" t="s">
        <v>128</v>
      </c>
      <c r="D1184" s="13">
        <v>835</v>
      </c>
      <c r="E1184" s="31">
        <v>45197</v>
      </c>
      <c r="F1184" s="31">
        <v>45331</v>
      </c>
      <c r="G1184" t="s">
        <v>5261</v>
      </c>
    </row>
    <row r="1185" spans="1:7" x14ac:dyDescent="0.25">
      <c r="A1185" s="154" t="s">
        <v>4598</v>
      </c>
      <c r="B1185" t="s">
        <v>125</v>
      </c>
      <c r="C1185" t="s">
        <v>126</v>
      </c>
      <c r="D1185" s="13">
        <v>5966.6130000000003</v>
      </c>
      <c r="E1185" s="31">
        <v>45180</v>
      </c>
      <c r="F1185" s="31">
        <v>45331</v>
      </c>
      <c r="G1185" t="s">
        <v>4597</v>
      </c>
    </row>
    <row r="1186" spans="1:7" x14ac:dyDescent="0.25">
      <c r="A1186" s="154" t="s">
        <v>9029</v>
      </c>
      <c r="B1186" t="s">
        <v>625</v>
      </c>
      <c r="C1186" t="s">
        <v>624</v>
      </c>
      <c r="D1186" s="13">
        <v>671.32500000000005</v>
      </c>
      <c r="E1186" s="31">
        <v>45218</v>
      </c>
      <c r="F1186" s="31">
        <v>45331</v>
      </c>
      <c r="G1186" t="s">
        <v>9028</v>
      </c>
    </row>
    <row r="1187" spans="1:7" x14ac:dyDescent="0.25">
      <c r="A1187" s="154" t="s">
        <v>8810</v>
      </c>
      <c r="B1187" t="s">
        <v>8788</v>
      </c>
      <c r="C1187" t="s">
        <v>699</v>
      </c>
      <c r="D1187" s="13">
        <v>2500</v>
      </c>
      <c r="E1187" s="31">
        <v>45244</v>
      </c>
      <c r="F1187" s="31">
        <v>45331</v>
      </c>
      <c r="G1187" t="s">
        <v>8787</v>
      </c>
    </row>
    <row r="1188" spans="1:7" x14ac:dyDescent="0.25">
      <c r="A1188" s="154" t="s">
        <v>11164</v>
      </c>
      <c r="B1188" t="s">
        <v>355</v>
      </c>
      <c r="C1188" t="s">
        <v>188</v>
      </c>
      <c r="D1188" s="13">
        <v>817</v>
      </c>
      <c r="E1188" s="31">
        <v>45226</v>
      </c>
      <c r="F1188" s="31">
        <v>45332</v>
      </c>
      <c r="G1188" t="s">
        <v>11162</v>
      </c>
    </row>
    <row r="1189" spans="1:7" x14ac:dyDescent="0.25">
      <c r="A1189" s="154" t="s">
        <v>11160</v>
      </c>
      <c r="B1189" t="s">
        <v>917</v>
      </c>
      <c r="C1189" t="s">
        <v>916</v>
      </c>
      <c r="D1189" s="13">
        <v>4701.9650000000001</v>
      </c>
      <c r="E1189" s="31">
        <v>45218</v>
      </c>
      <c r="F1189" s="31">
        <v>45332</v>
      </c>
      <c r="G1189" t="s">
        <v>11159</v>
      </c>
    </row>
    <row r="1190" spans="1:7" x14ac:dyDescent="0.25">
      <c r="A1190" s="154" t="s">
        <v>11071</v>
      </c>
      <c r="B1190" t="s">
        <v>461</v>
      </c>
      <c r="C1190" t="s">
        <v>161</v>
      </c>
      <c r="D1190" s="13">
        <v>7500</v>
      </c>
      <c r="E1190" s="31">
        <v>45219</v>
      </c>
      <c r="F1190" s="31">
        <v>45332</v>
      </c>
      <c r="G1190" t="s">
        <v>10372</v>
      </c>
    </row>
    <row r="1191" spans="1:7" x14ac:dyDescent="0.25">
      <c r="A1191" s="154" t="s">
        <v>11306</v>
      </c>
      <c r="B1191" t="s">
        <v>112</v>
      </c>
      <c r="C1191" t="s">
        <v>113</v>
      </c>
      <c r="D1191" s="13">
        <v>1155.569</v>
      </c>
      <c r="E1191" s="31">
        <v>45230</v>
      </c>
      <c r="F1191" s="31">
        <v>45332</v>
      </c>
      <c r="G1191" t="s">
        <v>5398</v>
      </c>
    </row>
    <row r="1192" spans="1:7" x14ac:dyDescent="0.25">
      <c r="A1192" s="154" t="s">
        <v>5206</v>
      </c>
      <c r="B1192" t="s">
        <v>284</v>
      </c>
      <c r="C1192" t="s">
        <v>128</v>
      </c>
      <c r="D1192" s="13">
        <v>830</v>
      </c>
      <c r="E1192" s="31">
        <v>45197</v>
      </c>
      <c r="F1192" s="31">
        <v>45332</v>
      </c>
      <c r="G1192" t="s">
        <v>5205</v>
      </c>
    </row>
    <row r="1193" spans="1:7" x14ac:dyDescent="0.25">
      <c r="A1193" s="154" t="s">
        <v>11127</v>
      </c>
      <c r="B1193" t="s">
        <v>5427</v>
      </c>
      <c r="C1193" t="s">
        <v>5426</v>
      </c>
      <c r="D1193" s="13">
        <v>22623.148000000001</v>
      </c>
      <c r="E1193" s="31">
        <v>45217</v>
      </c>
      <c r="F1193" s="31">
        <v>45332</v>
      </c>
      <c r="G1193" t="s">
        <v>5709</v>
      </c>
    </row>
    <row r="1194" spans="1:7" x14ac:dyDescent="0.25">
      <c r="A1194" s="154" t="s">
        <v>11010</v>
      </c>
      <c r="B1194" t="s">
        <v>317</v>
      </c>
      <c r="C1194" t="s">
        <v>256</v>
      </c>
      <c r="D1194" s="13">
        <v>8834.2659999999996</v>
      </c>
      <c r="E1194" s="31">
        <v>45229</v>
      </c>
      <c r="F1194" s="31">
        <v>45332</v>
      </c>
      <c r="G1194" t="s">
        <v>11008</v>
      </c>
    </row>
    <row r="1195" spans="1:7" x14ac:dyDescent="0.25">
      <c r="A1195" s="154" t="s">
        <v>10885</v>
      </c>
      <c r="B1195" t="s">
        <v>598</v>
      </c>
      <c r="C1195" t="s">
        <v>599</v>
      </c>
      <c r="D1195" s="13">
        <v>1262.5</v>
      </c>
      <c r="E1195" s="31">
        <v>45223</v>
      </c>
      <c r="F1195" s="31">
        <v>45332</v>
      </c>
      <c r="G1195" t="s">
        <v>10883</v>
      </c>
    </row>
    <row r="1196" spans="1:7" x14ac:dyDescent="0.25">
      <c r="A1196" s="154" t="s">
        <v>10879</v>
      </c>
      <c r="B1196" t="s">
        <v>318</v>
      </c>
      <c r="C1196" t="s">
        <v>144</v>
      </c>
      <c r="D1196" s="13">
        <v>1090.511</v>
      </c>
      <c r="E1196" s="31">
        <v>45223</v>
      </c>
      <c r="F1196" s="31">
        <v>45332</v>
      </c>
      <c r="G1196" t="s">
        <v>10877</v>
      </c>
    </row>
    <row r="1197" spans="1:7" x14ac:dyDescent="0.25">
      <c r="A1197" s="154" t="s">
        <v>11282</v>
      </c>
      <c r="B1197" t="s">
        <v>464</v>
      </c>
      <c r="C1197" t="s">
        <v>202</v>
      </c>
      <c r="D1197" s="13">
        <v>4135.5169999999998</v>
      </c>
      <c r="E1197" s="31">
        <v>45225</v>
      </c>
      <c r="F1197" s="31">
        <v>45332</v>
      </c>
      <c r="G1197" t="s">
        <v>11280</v>
      </c>
    </row>
    <row r="1198" spans="1:7" x14ac:dyDescent="0.25">
      <c r="A1198" s="154" t="s">
        <v>10846</v>
      </c>
      <c r="B1198" t="s">
        <v>456</v>
      </c>
      <c r="C1198" t="s">
        <v>455</v>
      </c>
      <c r="D1198" s="13">
        <v>2457.152</v>
      </c>
      <c r="E1198" s="31">
        <v>45225</v>
      </c>
      <c r="F1198" s="31">
        <v>45332</v>
      </c>
      <c r="G1198" t="s">
        <v>5563</v>
      </c>
    </row>
    <row r="1199" spans="1:7" x14ac:dyDescent="0.25">
      <c r="A1199" s="154" t="s">
        <v>11330</v>
      </c>
      <c r="B1199" t="s">
        <v>309</v>
      </c>
      <c r="C1199" t="s">
        <v>267</v>
      </c>
      <c r="D1199" s="13">
        <v>4053.9720000000002</v>
      </c>
      <c r="E1199" s="31">
        <v>45225</v>
      </c>
      <c r="F1199" s="31">
        <v>45332</v>
      </c>
      <c r="G1199" t="s">
        <v>11329</v>
      </c>
    </row>
    <row r="1200" spans="1:7" x14ac:dyDescent="0.25">
      <c r="A1200" s="154" t="s">
        <v>10282</v>
      </c>
      <c r="B1200" t="s">
        <v>5339</v>
      </c>
      <c r="C1200" t="s">
        <v>5338</v>
      </c>
      <c r="D1200" s="13">
        <v>2700</v>
      </c>
      <c r="E1200" s="31">
        <v>45258</v>
      </c>
      <c r="F1200" s="31">
        <v>45332</v>
      </c>
      <c r="G1200" t="s">
        <v>5337</v>
      </c>
    </row>
    <row r="1201" spans="1:7" x14ac:dyDescent="0.25">
      <c r="A1201" s="154" t="s">
        <v>12052</v>
      </c>
      <c r="B1201" t="s">
        <v>374</v>
      </c>
      <c r="C1201" t="s">
        <v>339</v>
      </c>
      <c r="D1201" s="13">
        <v>1116.99</v>
      </c>
      <c r="E1201" s="31">
        <v>45265</v>
      </c>
      <c r="F1201" s="31">
        <v>45332</v>
      </c>
      <c r="G1201" t="s">
        <v>12051</v>
      </c>
    </row>
    <row r="1202" spans="1:7" x14ac:dyDescent="0.25">
      <c r="A1202" s="154" t="s">
        <v>10193</v>
      </c>
      <c r="B1202" t="s">
        <v>10192</v>
      </c>
      <c r="C1202" t="s">
        <v>243</v>
      </c>
      <c r="D1202" s="13">
        <v>6860.5879999999997</v>
      </c>
      <c r="E1202" s="31">
        <v>45253</v>
      </c>
      <c r="F1202" s="31">
        <v>45332</v>
      </c>
      <c r="G1202" t="s">
        <v>10190</v>
      </c>
    </row>
    <row r="1203" spans="1:7" x14ac:dyDescent="0.25">
      <c r="A1203" s="154" t="s">
        <v>10472</v>
      </c>
      <c r="B1203" t="s">
        <v>542</v>
      </c>
      <c r="C1203" t="s">
        <v>200</v>
      </c>
      <c r="D1203" s="13">
        <v>1100</v>
      </c>
      <c r="E1203" s="31">
        <v>45229</v>
      </c>
      <c r="F1203" s="31">
        <v>45332</v>
      </c>
      <c r="G1203" t="s">
        <v>5073</v>
      </c>
    </row>
    <row r="1204" spans="1:7" x14ac:dyDescent="0.25">
      <c r="A1204" s="154" t="s">
        <v>10433</v>
      </c>
      <c r="B1204" t="s">
        <v>306</v>
      </c>
      <c r="C1204" t="s">
        <v>115</v>
      </c>
      <c r="D1204" s="13">
        <v>2809.98</v>
      </c>
      <c r="E1204" s="31">
        <v>45229</v>
      </c>
      <c r="F1204" s="31">
        <v>45332</v>
      </c>
      <c r="G1204" t="s">
        <v>10432</v>
      </c>
    </row>
    <row r="1205" spans="1:7" x14ac:dyDescent="0.25">
      <c r="A1205" s="154" t="s">
        <v>10364</v>
      </c>
      <c r="B1205" t="s">
        <v>951</v>
      </c>
      <c r="C1205" t="s">
        <v>950</v>
      </c>
      <c r="D1205" s="13">
        <v>500</v>
      </c>
      <c r="E1205" s="31">
        <v>45244</v>
      </c>
      <c r="F1205" s="31">
        <v>45332</v>
      </c>
      <c r="G1205" t="s">
        <v>10355</v>
      </c>
    </row>
    <row r="1206" spans="1:7" x14ac:dyDescent="0.25">
      <c r="A1206" s="154" t="s">
        <v>10516</v>
      </c>
      <c r="B1206" t="s">
        <v>466</v>
      </c>
      <c r="C1206" t="s">
        <v>140</v>
      </c>
      <c r="D1206" s="13">
        <v>1390.6</v>
      </c>
      <c r="E1206" s="31">
        <v>45253</v>
      </c>
      <c r="F1206" s="31">
        <v>45332</v>
      </c>
      <c r="G1206" t="s">
        <v>10514</v>
      </c>
    </row>
    <row r="1207" spans="1:7" x14ac:dyDescent="0.25">
      <c r="A1207" s="154" t="s">
        <v>10146</v>
      </c>
      <c r="B1207" t="s">
        <v>660</v>
      </c>
      <c r="C1207" t="s">
        <v>582</v>
      </c>
      <c r="D1207" s="13">
        <v>5012.1850000000004</v>
      </c>
      <c r="E1207" s="31">
        <v>45250</v>
      </c>
      <c r="F1207" s="31">
        <v>45332</v>
      </c>
      <c r="G1207" t="s">
        <v>10144</v>
      </c>
    </row>
    <row r="1208" spans="1:7" x14ac:dyDescent="0.25">
      <c r="A1208" s="154" t="s">
        <v>10333</v>
      </c>
      <c r="B1208" t="s">
        <v>306</v>
      </c>
      <c r="C1208" t="s">
        <v>115</v>
      </c>
      <c r="D1208" s="13">
        <v>2403.3629999999998</v>
      </c>
      <c r="E1208" s="31">
        <v>45259</v>
      </c>
      <c r="F1208" s="31">
        <v>45332</v>
      </c>
      <c r="G1208" t="s">
        <v>10332</v>
      </c>
    </row>
    <row r="1209" spans="1:7" x14ac:dyDescent="0.25">
      <c r="A1209" s="154" t="s">
        <v>10392</v>
      </c>
      <c r="B1209" t="s">
        <v>546</v>
      </c>
      <c r="C1209" t="s">
        <v>545</v>
      </c>
      <c r="D1209" s="13">
        <v>1500</v>
      </c>
      <c r="E1209" s="31">
        <v>45247</v>
      </c>
      <c r="F1209" s="31">
        <v>45332</v>
      </c>
      <c r="G1209" t="s">
        <v>10391</v>
      </c>
    </row>
    <row r="1210" spans="1:7" x14ac:dyDescent="0.25">
      <c r="A1210" s="154" t="s">
        <v>10155</v>
      </c>
      <c r="B1210" t="s">
        <v>505</v>
      </c>
      <c r="C1210" t="s">
        <v>103</v>
      </c>
      <c r="D1210" s="13">
        <v>2458.598</v>
      </c>
      <c r="E1210" s="31">
        <v>45251</v>
      </c>
      <c r="F1210" s="31">
        <v>45332</v>
      </c>
      <c r="G1210" t="s">
        <v>10153</v>
      </c>
    </row>
    <row r="1211" spans="1:7" x14ac:dyDescent="0.25">
      <c r="A1211" s="154" t="s">
        <v>9891</v>
      </c>
      <c r="B1211" t="s">
        <v>168</v>
      </c>
      <c r="C1211" t="s">
        <v>268</v>
      </c>
      <c r="D1211" s="13">
        <v>4400</v>
      </c>
      <c r="E1211" s="31">
        <v>45254</v>
      </c>
      <c r="F1211" s="31">
        <v>45332</v>
      </c>
      <c r="G1211" t="s">
        <v>9890</v>
      </c>
    </row>
    <row r="1212" spans="1:7" x14ac:dyDescent="0.25">
      <c r="A1212" s="154" t="s">
        <v>9852</v>
      </c>
      <c r="B1212" t="s">
        <v>341</v>
      </c>
      <c r="C1212" t="s">
        <v>340</v>
      </c>
      <c r="D1212" s="13">
        <v>7000</v>
      </c>
      <c r="E1212" s="31">
        <v>45246</v>
      </c>
      <c r="F1212" s="31">
        <v>45332</v>
      </c>
      <c r="G1212" t="s">
        <v>9851</v>
      </c>
    </row>
    <row r="1213" spans="1:7" x14ac:dyDescent="0.25">
      <c r="A1213" s="154" t="s">
        <v>10076</v>
      </c>
      <c r="B1213" t="s">
        <v>117</v>
      </c>
      <c r="C1213" t="s">
        <v>118</v>
      </c>
      <c r="D1213" s="13">
        <v>830</v>
      </c>
      <c r="E1213" s="31">
        <v>45255</v>
      </c>
      <c r="F1213" s="31">
        <v>45332</v>
      </c>
      <c r="G1213" t="s">
        <v>10075</v>
      </c>
    </row>
    <row r="1214" spans="1:7" x14ac:dyDescent="0.25">
      <c r="A1214" s="154" t="s">
        <v>10081</v>
      </c>
      <c r="B1214" t="s">
        <v>560</v>
      </c>
      <c r="C1214" t="s">
        <v>559</v>
      </c>
      <c r="D1214" s="13">
        <v>1797.5909999999999</v>
      </c>
      <c r="E1214" s="31">
        <v>45248</v>
      </c>
      <c r="F1214" s="31">
        <v>45332</v>
      </c>
      <c r="G1214" t="s">
        <v>10079</v>
      </c>
    </row>
    <row r="1215" spans="1:7" x14ac:dyDescent="0.25">
      <c r="A1215" s="154" t="s">
        <v>9784</v>
      </c>
      <c r="B1215" t="s">
        <v>364</v>
      </c>
      <c r="C1215" t="s">
        <v>363</v>
      </c>
      <c r="D1215" s="13">
        <v>6987.6360000000004</v>
      </c>
      <c r="E1215" s="31">
        <v>45223</v>
      </c>
      <c r="F1215" s="31">
        <v>45332</v>
      </c>
      <c r="G1215" t="s">
        <v>9782</v>
      </c>
    </row>
    <row r="1216" spans="1:7" x14ac:dyDescent="0.25">
      <c r="A1216" s="154" t="s">
        <v>9753</v>
      </c>
      <c r="B1216" t="s">
        <v>4253</v>
      </c>
      <c r="C1216" t="s">
        <v>4252</v>
      </c>
      <c r="D1216" s="13">
        <v>3625</v>
      </c>
      <c r="E1216" s="31">
        <v>45223</v>
      </c>
      <c r="F1216" s="31">
        <v>45332</v>
      </c>
      <c r="G1216" t="s">
        <v>9752</v>
      </c>
    </row>
    <row r="1217" spans="1:7" x14ac:dyDescent="0.25">
      <c r="A1217" s="154" t="s">
        <v>9682</v>
      </c>
      <c r="B1217" t="s">
        <v>117</v>
      </c>
      <c r="C1217" t="s">
        <v>118</v>
      </c>
      <c r="D1217" s="13">
        <v>1500</v>
      </c>
      <c r="E1217" s="31">
        <v>45230</v>
      </c>
      <c r="F1217" s="31">
        <v>45332</v>
      </c>
      <c r="G1217" t="s">
        <v>9681</v>
      </c>
    </row>
    <row r="1218" spans="1:7" x14ac:dyDescent="0.25">
      <c r="A1218" s="154" t="s">
        <v>9633</v>
      </c>
      <c r="B1218" t="s">
        <v>899</v>
      </c>
      <c r="C1218" t="s">
        <v>898</v>
      </c>
      <c r="D1218" s="13">
        <v>6747.2929999999997</v>
      </c>
      <c r="E1218" s="31">
        <v>45223</v>
      </c>
      <c r="F1218" s="31">
        <v>45332</v>
      </c>
      <c r="G1218" t="s">
        <v>9631</v>
      </c>
    </row>
    <row r="1219" spans="1:7" x14ac:dyDescent="0.25">
      <c r="A1219" s="154" t="s">
        <v>4472</v>
      </c>
      <c r="B1219" t="s">
        <v>541</v>
      </c>
      <c r="C1219" t="s">
        <v>540</v>
      </c>
      <c r="D1219" s="13">
        <v>4500</v>
      </c>
      <c r="E1219" s="31">
        <v>45182</v>
      </c>
      <c r="F1219" s="31">
        <v>45332</v>
      </c>
      <c r="G1219" t="s">
        <v>4471</v>
      </c>
    </row>
    <row r="1220" spans="1:7" x14ac:dyDescent="0.25">
      <c r="A1220" s="154" t="s">
        <v>4640</v>
      </c>
      <c r="B1220" t="s">
        <v>4253</v>
      </c>
      <c r="C1220" t="s">
        <v>4252</v>
      </c>
      <c r="D1220" s="13">
        <v>2000</v>
      </c>
      <c r="E1220" s="31">
        <v>45182</v>
      </c>
      <c r="F1220" s="31">
        <v>45332</v>
      </c>
      <c r="G1220" t="s">
        <v>4639</v>
      </c>
    </row>
    <row r="1221" spans="1:7" x14ac:dyDescent="0.25">
      <c r="A1221" s="154" t="s">
        <v>9506</v>
      </c>
      <c r="B1221" t="s">
        <v>380</v>
      </c>
      <c r="C1221" t="s">
        <v>379</v>
      </c>
      <c r="D1221" s="13">
        <v>3795.7350000000001</v>
      </c>
      <c r="E1221" s="31">
        <v>45217</v>
      </c>
      <c r="F1221" s="31">
        <v>45332</v>
      </c>
      <c r="G1221" t="s">
        <v>9504</v>
      </c>
    </row>
    <row r="1222" spans="1:7" x14ac:dyDescent="0.25">
      <c r="A1222" s="154" t="s">
        <v>9452</v>
      </c>
      <c r="B1222" t="s">
        <v>458</v>
      </c>
      <c r="C1222" t="s">
        <v>457</v>
      </c>
      <c r="D1222" s="13">
        <v>5000</v>
      </c>
      <c r="E1222" s="31">
        <v>45230</v>
      </c>
      <c r="F1222" s="31">
        <v>45332</v>
      </c>
      <c r="G1222" t="s">
        <v>9451</v>
      </c>
    </row>
    <row r="1223" spans="1:7" x14ac:dyDescent="0.25">
      <c r="A1223" s="154" t="s">
        <v>9448</v>
      </c>
      <c r="B1223" t="s">
        <v>819</v>
      </c>
      <c r="C1223" t="s">
        <v>818</v>
      </c>
      <c r="D1223" s="13">
        <v>5000</v>
      </c>
      <c r="E1223" s="31">
        <v>45225</v>
      </c>
      <c r="F1223" s="31">
        <v>45332</v>
      </c>
      <c r="G1223" t="s">
        <v>9447</v>
      </c>
    </row>
    <row r="1224" spans="1:7" x14ac:dyDescent="0.25">
      <c r="A1224" s="154" t="s">
        <v>9465</v>
      </c>
      <c r="B1224" t="s">
        <v>847</v>
      </c>
      <c r="C1224" t="s">
        <v>886</v>
      </c>
      <c r="D1224" s="13">
        <v>2900</v>
      </c>
      <c r="E1224" s="31">
        <v>45245</v>
      </c>
      <c r="F1224" s="31">
        <v>45332</v>
      </c>
      <c r="G1224" t="s">
        <v>9464</v>
      </c>
    </row>
    <row r="1225" spans="1:7" x14ac:dyDescent="0.25">
      <c r="A1225" s="154" t="s">
        <v>9194</v>
      </c>
      <c r="B1225" t="s">
        <v>3916</v>
      </c>
      <c r="C1225" t="s">
        <v>3915</v>
      </c>
      <c r="D1225" s="13">
        <v>2159.2890000000002</v>
      </c>
      <c r="E1225" s="31">
        <v>45230</v>
      </c>
      <c r="F1225" s="31">
        <v>45332</v>
      </c>
      <c r="G1225" t="s">
        <v>3914</v>
      </c>
    </row>
    <row r="1226" spans="1:7" x14ac:dyDescent="0.25">
      <c r="A1226" s="154" t="s">
        <v>8968</v>
      </c>
      <c r="B1226" t="s">
        <v>3347</v>
      </c>
      <c r="C1226" t="s">
        <v>3346</v>
      </c>
      <c r="D1226" s="13">
        <v>1970</v>
      </c>
      <c r="E1226" s="31">
        <v>45229</v>
      </c>
      <c r="F1226" s="31">
        <v>45332</v>
      </c>
      <c r="G1226" t="s">
        <v>8967</v>
      </c>
    </row>
    <row r="1227" spans="1:7" x14ac:dyDescent="0.25">
      <c r="A1227" s="154" t="s">
        <v>9044</v>
      </c>
      <c r="B1227" t="s">
        <v>99</v>
      </c>
      <c r="C1227" t="s">
        <v>266</v>
      </c>
      <c r="D1227" s="13">
        <v>4300</v>
      </c>
      <c r="E1227" s="31">
        <v>45226</v>
      </c>
      <c r="F1227" s="31">
        <v>45332</v>
      </c>
      <c r="G1227" t="s">
        <v>9042</v>
      </c>
    </row>
    <row r="1228" spans="1:7" x14ac:dyDescent="0.25">
      <c r="A1228" s="154" t="s">
        <v>9027</v>
      </c>
      <c r="B1228" t="s">
        <v>754</v>
      </c>
      <c r="C1228" t="s">
        <v>192</v>
      </c>
      <c r="D1228" s="13">
        <v>3000</v>
      </c>
      <c r="E1228" s="31">
        <v>45227</v>
      </c>
      <c r="F1228" s="31">
        <v>45332</v>
      </c>
      <c r="G1228" t="s">
        <v>9026</v>
      </c>
    </row>
    <row r="1229" spans="1:7" x14ac:dyDescent="0.25">
      <c r="A1229" s="154" t="s">
        <v>3628</v>
      </c>
      <c r="B1229" t="s">
        <v>296</v>
      </c>
      <c r="C1229" t="s">
        <v>287</v>
      </c>
      <c r="D1229" s="13">
        <v>1250</v>
      </c>
      <c r="E1229" s="31">
        <v>45197</v>
      </c>
      <c r="F1229" s="31">
        <v>45332</v>
      </c>
      <c r="G1229" t="s">
        <v>3627</v>
      </c>
    </row>
    <row r="1230" spans="1:7" x14ac:dyDescent="0.25">
      <c r="A1230" s="154" t="s">
        <v>3632</v>
      </c>
      <c r="B1230" t="s">
        <v>296</v>
      </c>
      <c r="C1230" t="s">
        <v>287</v>
      </c>
      <c r="D1230" s="13">
        <v>1250</v>
      </c>
      <c r="E1230" s="31">
        <v>45197</v>
      </c>
      <c r="F1230" s="31">
        <v>45332</v>
      </c>
      <c r="G1230" t="s">
        <v>3631</v>
      </c>
    </row>
    <row r="1231" spans="1:7" x14ac:dyDescent="0.25">
      <c r="A1231" s="154" t="s">
        <v>12050</v>
      </c>
      <c r="B1231" t="s">
        <v>1223</v>
      </c>
      <c r="C1231" t="s">
        <v>988</v>
      </c>
      <c r="D1231" s="13">
        <v>2176.7060000000001</v>
      </c>
      <c r="E1231" s="31">
        <v>45267</v>
      </c>
      <c r="F1231" s="31">
        <v>45332</v>
      </c>
      <c r="G1231" t="s">
        <v>12049</v>
      </c>
    </row>
    <row r="1232" spans="1:7" x14ac:dyDescent="0.25">
      <c r="A1232" s="154" t="s">
        <v>8642</v>
      </c>
      <c r="B1232" t="s">
        <v>399</v>
      </c>
      <c r="C1232" t="s">
        <v>398</v>
      </c>
      <c r="D1232" s="13">
        <v>4512.7129999999997</v>
      </c>
      <c r="E1232" s="31">
        <v>45230</v>
      </c>
      <c r="F1232" s="31">
        <v>45332</v>
      </c>
      <c r="G1232" t="s">
        <v>8640</v>
      </c>
    </row>
    <row r="1233" spans="1:7" x14ac:dyDescent="0.25">
      <c r="A1233" s="154" t="s">
        <v>8393</v>
      </c>
      <c r="B1233" t="s">
        <v>121</v>
      </c>
      <c r="C1233" t="s">
        <v>122</v>
      </c>
      <c r="D1233" s="13">
        <v>1500</v>
      </c>
      <c r="E1233" s="31">
        <v>45238</v>
      </c>
      <c r="F1233" s="31">
        <v>45332</v>
      </c>
      <c r="G1233" t="s">
        <v>8391</v>
      </c>
    </row>
    <row r="1234" spans="1:7" x14ac:dyDescent="0.25">
      <c r="A1234" s="154" t="s">
        <v>8420</v>
      </c>
      <c r="B1234" t="s">
        <v>298</v>
      </c>
      <c r="C1234" t="s">
        <v>288</v>
      </c>
      <c r="D1234" s="13">
        <v>1977.9359999999999</v>
      </c>
      <c r="E1234" s="31">
        <v>45239</v>
      </c>
      <c r="F1234" s="31">
        <v>45332</v>
      </c>
      <c r="G1234" t="s">
        <v>2862</v>
      </c>
    </row>
    <row r="1235" spans="1:7" x14ac:dyDescent="0.25">
      <c r="A1235" s="154" t="s">
        <v>5169</v>
      </c>
      <c r="B1235" t="s">
        <v>284</v>
      </c>
      <c r="C1235" t="s">
        <v>128</v>
      </c>
      <c r="D1235" s="13">
        <v>825</v>
      </c>
      <c r="E1235" s="31">
        <v>45197</v>
      </c>
      <c r="F1235" s="31">
        <v>45333</v>
      </c>
      <c r="G1235" t="s">
        <v>5168</v>
      </c>
    </row>
    <row r="1236" spans="1:7" x14ac:dyDescent="0.25">
      <c r="A1236" s="154" t="s">
        <v>9698</v>
      </c>
      <c r="B1236" t="s">
        <v>136</v>
      </c>
      <c r="C1236" t="s">
        <v>137</v>
      </c>
      <c r="D1236" s="13">
        <v>1000</v>
      </c>
      <c r="E1236" s="31">
        <v>45230</v>
      </c>
      <c r="F1236" s="31">
        <v>45333</v>
      </c>
      <c r="G1236" t="s">
        <v>9697</v>
      </c>
    </row>
    <row r="1237" spans="1:7" x14ac:dyDescent="0.25">
      <c r="A1237" s="154" t="s">
        <v>5171</v>
      </c>
      <c r="B1237" t="s">
        <v>284</v>
      </c>
      <c r="C1237" t="s">
        <v>128</v>
      </c>
      <c r="D1237" s="13">
        <v>820</v>
      </c>
      <c r="E1237" s="31">
        <v>45197</v>
      </c>
      <c r="F1237" s="31">
        <v>45334</v>
      </c>
      <c r="G1237" t="s">
        <v>5170</v>
      </c>
    </row>
    <row r="1238" spans="1:7" x14ac:dyDescent="0.25">
      <c r="A1238" s="154" t="s">
        <v>10672</v>
      </c>
      <c r="B1238" t="s">
        <v>753</v>
      </c>
      <c r="C1238" t="s">
        <v>902</v>
      </c>
      <c r="D1238" s="13">
        <v>1000</v>
      </c>
      <c r="E1238" s="31">
        <v>45227</v>
      </c>
      <c r="F1238" s="31">
        <v>45334</v>
      </c>
      <c r="G1238" t="s">
        <v>10671</v>
      </c>
    </row>
    <row r="1239" spans="1:7" x14ac:dyDescent="0.25">
      <c r="A1239" s="154" t="s">
        <v>9865</v>
      </c>
      <c r="B1239" t="s">
        <v>142</v>
      </c>
      <c r="C1239" t="s">
        <v>143</v>
      </c>
      <c r="D1239" s="13">
        <v>2806</v>
      </c>
      <c r="E1239" s="31">
        <v>45224</v>
      </c>
      <c r="F1239" s="31">
        <v>45334</v>
      </c>
      <c r="G1239" t="s">
        <v>9863</v>
      </c>
    </row>
    <row r="1240" spans="1:7" x14ac:dyDescent="0.25">
      <c r="A1240" s="154" t="s">
        <v>3706</v>
      </c>
      <c r="B1240" t="s">
        <v>171</v>
      </c>
      <c r="C1240" t="s">
        <v>172</v>
      </c>
      <c r="D1240" s="13">
        <v>1500</v>
      </c>
      <c r="E1240" s="31">
        <v>45198</v>
      </c>
      <c r="F1240" s="31">
        <v>45334</v>
      </c>
      <c r="G1240" t="s">
        <v>3704</v>
      </c>
    </row>
    <row r="1241" spans="1:7" x14ac:dyDescent="0.25">
      <c r="A1241" s="154" t="s">
        <v>9349</v>
      </c>
      <c r="B1241" t="s">
        <v>319</v>
      </c>
      <c r="C1241" t="s">
        <v>314</v>
      </c>
      <c r="D1241" s="13">
        <v>2500</v>
      </c>
      <c r="E1241" s="31">
        <v>45222</v>
      </c>
      <c r="F1241" s="31">
        <v>45334</v>
      </c>
      <c r="G1241" t="s">
        <v>9348</v>
      </c>
    </row>
    <row r="1242" spans="1:7" x14ac:dyDescent="0.25">
      <c r="A1242" s="154" t="s">
        <v>9033</v>
      </c>
      <c r="B1242" t="s">
        <v>625</v>
      </c>
      <c r="C1242" t="s">
        <v>624</v>
      </c>
      <c r="D1242" s="13">
        <v>671.32500000000005</v>
      </c>
      <c r="E1242" s="31">
        <v>45218</v>
      </c>
      <c r="F1242" s="31">
        <v>45334</v>
      </c>
      <c r="G1242" t="s">
        <v>9032</v>
      </c>
    </row>
    <row r="1243" spans="1:7" x14ac:dyDescent="0.25">
      <c r="A1243" s="154" t="s">
        <v>8916</v>
      </c>
      <c r="B1243" t="s">
        <v>649</v>
      </c>
      <c r="C1243" t="s">
        <v>571</v>
      </c>
      <c r="D1243" s="13">
        <v>788.846</v>
      </c>
      <c r="E1243" s="31">
        <v>45254</v>
      </c>
      <c r="F1243" s="31">
        <v>45334</v>
      </c>
      <c r="G1243" t="s">
        <v>3329</v>
      </c>
    </row>
    <row r="1244" spans="1:7" x14ac:dyDescent="0.25">
      <c r="A1244" s="154" t="s">
        <v>11154</v>
      </c>
      <c r="B1244" t="s">
        <v>570</v>
      </c>
      <c r="C1244" t="s">
        <v>569</v>
      </c>
      <c r="D1244" s="13">
        <v>30104.06</v>
      </c>
      <c r="E1244" s="31">
        <v>45230</v>
      </c>
      <c r="F1244" s="31">
        <v>45335</v>
      </c>
      <c r="G1244" t="s">
        <v>11153</v>
      </c>
    </row>
    <row r="1245" spans="1:7" x14ac:dyDescent="0.25">
      <c r="A1245" s="154" t="s">
        <v>11096</v>
      </c>
      <c r="B1245" t="s">
        <v>620</v>
      </c>
      <c r="C1245" t="s">
        <v>619</v>
      </c>
      <c r="D1245" s="13">
        <v>2496.5630000000001</v>
      </c>
      <c r="E1245" s="31">
        <v>45237</v>
      </c>
      <c r="F1245" s="31">
        <v>45335</v>
      </c>
      <c r="G1245" t="s">
        <v>11094</v>
      </c>
    </row>
    <row r="1246" spans="1:7" x14ac:dyDescent="0.25">
      <c r="A1246" s="154" t="s">
        <v>5264</v>
      </c>
      <c r="B1246" t="s">
        <v>284</v>
      </c>
      <c r="C1246" t="s">
        <v>128</v>
      </c>
      <c r="D1246" s="13">
        <v>815</v>
      </c>
      <c r="E1246" s="31">
        <v>45197</v>
      </c>
      <c r="F1246" s="31">
        <v>45335</v>
      </c>
      <c r="G1246" t="s">
        <v>5263</v>
      </c>
    </row>
    <row r="1247" spans="1:7" x14ac:dyDescent="0.25">
      <c r="A1247" s="154" t="s">
        <v>9610</v>
      </c>
      <c r="B1247" t="s">
        <v>169</v>
      </c>
      <c r="C1247" t="s">
        <v>170</v>
      </c>
      <c r="D1247" s="13">
        <v>4000</v>
      </c>
      <c r="E1247" s="31">
        <v>45219</v>
      </c>
      <c r="F1247" s="31">
        <v>45335</v>
      </c>
      <c r="G1247" t="s">
        <v>9609</v>
      </c>
    </row>
    <row r="1248" spans="1:7" x14ac:dyDescent="0.25">
      <c r="A1248" s="154" t="s">
        <v>4236</v>
      </c>
      <c r="B1248" t="s">
        <v>541</v>
      </c>
      <c r="C1248" t="s">
        <v>540</v>
      </c>
      <c r="D1248" s="13">
        <v>4500</v>
      </c>
      <c r="E1248" s="31">
        <v>45182</v>
      </c>
      <c r="F1248" s="31">
        <v>45335</v>
      </c>
      <c r="G1248" t="s">
        <v>4235</v>
      </c>
    </row>
    <row r="1249" spans="1:7" x14ac:dyDescent="0.25">
      <c r="A1249" s="154" t="s">
        <v>9406</v>
      </c>
      <c r="B1249" t="s">
        <v>860</v>
      </c>
      <c r="C1249" t="s">
        <v>859</v>
      </c>
      <c r="D1249" s="13">
        <v>8200</v>
      </c>
      <c r="E1249" s="31">
        <v>45219</v>
      </c>
      <c r="F1249" s="31">
        <v>45335</v>
      </c>
      <c r="G1249" t="s">
        <v>3678</v>
      </c>
    </row>
    <row r="1250" spans="1:7" x14ac:dyDescent="0.25">
      <c r="A1250" s="154" t="s">
        <v>5266</v>
      </c>
      <c r="B1250" t="s">
        <v>284</v>
      </c>
      <c r="C1250" t="s">
        <v>128</v>
      </c>
      <c r="D1250" s="13">
        <v>810</v>
      </c>
      <c r="E1250" s="31">
        <v>45197</v>
      </c>
      <c r="F1250" s="31">
        <v>45336</v>
      </c>
      <c r="G1250" t="s">
        <v>5265</v>
      </c>
    </row>
    <row r="1251" spans="1:7" x14ac:dyDescent="0.25">
      <c r="A1251" s="154" t="s">
        <v>12048</v>
      </c>
      <c r="B1251" t="s">
        <v>808</v>
      </c>
      <c r="C1251" t="s">
        <v>807</v>
      </c>
      <c r="D1251" s="13">
        <v>634.07500000000005</v>
      </c>
      <c r="E1251" s="31">
        <v>45268</v>
      </c>
      <c r="F1251" s="31">
        <v>45336</v>
      </c>
      <c r="G1251" t="s">
        <v>5408</v>
      </c>
    </row>
    <row r="1252" spans="1:7" x14ac:dyDescent="0.25">
      <c r="A1252" s="154" t="s">
        <v>9928</v>
      </c>
      <c r="B1252" t="s">
        <v>184</v>
      </c>
      <c r="C1252" t="s">
        <v>185</v>
      </c>
      <c r="D1252" s="13">
        <v>4000</v>
      </c>
      <c r="E1252" s="31">
        <v>45233</v>
      </c>
      <c r="F1252" s="31">
        <v>45336</v>
      </c>
      <c r="G1252" t="s">
        <v>9927</v>
      </c>
    </row>
    <row r="1253" spans="1:7" x14ac:dyDescent="0.25">
      <c r="A1253" s="154" t="s">
        <v>9324</v>
      </c>
      <c r="B1253" t="s">
        <v>3925</v>
      </c>
      <c r="C1253" t="s">
        <v>3924</v>
      </c>
      <c r="D1253" s="13">
        <v>10000</v>
      </c>
      <c r="E1253" s="31">
        <v>45230</v>
      </c>
      <c r="F1253" s="31">
        <v>45336</v>
      </c>
      <c r="G1253" t="s">
        <v>9323</v>
      </c>
    </row>
    <row r="1254" spans="1:7" x14ac:dyDescent="0.25">
      <c r="A1254" s="154" t="s">
        <v>3688</v>
      </c>
      <c r="B1254" t="s">
        <v>171</v>
      </c>
      <c r="C1254" t="s">
        <v>172</v>
      </c>
      <c r="D1254" s="13">
        <v>2000</v>
      </c>
      <c r="E1254" s="31">
        <v>45198</v>
      </c>
      <c r="F1254" s="31">
        <v>45336</v>
      </c>
      <c r="G1254" t="s">
        <v>3680</v>
      </c>
    </row>
    <row r="1255" spans="1:7" x14ac:dyDescent="0.25">
      <c r="A1255" s="154" t="s">
        <v>3791</v>
      </c>
      <c r="B1255" t="s">
        <v>579</v>
      </c>
      <c r="C1255" t="s">
        <v>578</v>
      </c>
      <c r="D1255" s="13">
        <v>2585.0549999999998</v>
      </c>
      <c r="E1255" s="31">
        <v>45197</v>
      </c>
      <c r="F1255" s="31">
        <v>45336</v>
      </c>
      <c r="G1255" t="s">
        <v>3790</v>
      </c>
    </row>
    <row r="1256" spans="1:7" x14ac:dyDescent="0.25">
      <c r="A1256" s="154" t="s">
        <v>8947</v>
      </c>
      <c r="B1256" t="s">
        <v>99</v>
      </c>
      <c r="C1256" t="s">
        <v>266</v>
      </c>
      <c r="D1256" s="13">
        <v>4330.7730000000001</v>
      </c>
      <c r="E1256" s="31">
        <v>45226</v>
      </c>
      <c r="F1256" s="31">
        <v>45336</v>
      </c>
      <c r="G1256" t="s">
        <v>8945</v>
      </c>
    </row>
    <row r="1257" spans="1:7" x14ac:dyDescent="0.25">
      <c r="A1257" s="154" t="s">
        <v>9009</v>
      </c>
      <c r="B1257" t="s">
        <v>8788</v>
      </c>
      <c r="C1257" t="s">
        <v>699</v>
      </c>
      <c r="D1257" s="13">
        <v>1900</v>
      </c>
      <c r="E1257" s="31">
        <v>45244</v>
      </c>
      <c r="F1257" s="31">
        <v>45336</v>
      </c>
      <c r="G1257" t="s">
        <v>8787</v>
      </c>
    </row>
    <row r="1258" spans="1:7" x14ac:dyDescent="0.25">
      <c r="A1258" s="154" t="s">
        <v>8936</v>
      </c>
      <c r="B1258" t="s">
        <v>382</v>
      </c>
      <c r="C1258" t="s">
        <v>381</v>
      </c>
      <c r="D1258" s="13">
        <v>772.65700000000004</v>
      </c>
      <c r="E1258" s="31">
        <v>45259</v>
      </c>
      <c r="F1258" s="31">
        <v>45336</v>
      </c>
      <c r="G1258" t="s">
        <v>8934</v>
      </c>
    </row>
    <row r="1259" spans="1:7" x14ac:dyDescent="0.25">
      <c r="A1259" s="154" t="s">
        <v>8335</v>
      </c>
      <c r="B1259" t="s">
        <v>841</v>
      </c>
      <c r="C1259" t="s">
        <v>840</v>
      </c>
      <c r="D1259" s="13">
        <v>6000</v>
      </c>
      <c r="E1259" s="31">
        <v>45225</v>
      </c>
      <c r="F1259" s="31">
        <v>45336</v>
      </c>
      <c r="G1259" t="s">
        <v>8334</v>
      </c>
    </row>
    <row r="1260" spans="1:7" x14ac:dyDescent="0.25">
      <c r="A1260" s="154" t="s">
        <v>6053</v>
      </c>
      <c r="B1260" t="s">
        <v>5186</v>
      </c>
      <c r="C1260" t="s">
        <v>5185</v>
      </c>
      <c r="D1260" s="13">
        <v>6163</v>
      </c>
      <c r="E1260" s="31">
        <v>45189</v>
      </c>
      <c r="F1260" s="31">
        <v>45337</v>
      </c>
      <c r="G1260" t="s">
        <v>6052</v>
      </c>
    </row>
    <row r="1261" spans="1:7" x14ac:dyDescent="0.25">
      <c r="A1261" s="154" t="s">
        <v>11304</v>
      </c>
      <c r="B1261" t="s">
        <v>112</v>
      </c>
      <c r="C1261" t="s">
        <v>113</v>
      </c>
      <c r="D1261" s="13">
        <v>1155.569</v>
      </c>
      <c r="E1261" s="31">
        <v>45230</v>
      </c>
      <c r="F1261" s="31">
        <v>45337</v>
      </c>
      <c r="G1261" t="s">
        <v>5398</v>
      </c>
    </row>
    <row r="1262" spans="1:7" x14ac:dyDescent="0.25">
      <c r="A1262" s="154" t="s">
        <v>11061</v>
      </c>
      <c r="B1262" t="s">
        <v>482</v>
      </c>
      <c r="C1262" t="s">
        <v>107</v>
      </c>
      <c r="D1262" s="13">
        <v>3613.4830000000002</v>
      </c>
      <c r="E1262" s="31">
        <v>45230</v>
      </c>
      <c r="F1262" s="31">
        <v>45337</v>
      </c>
      <c r="G1262" t="s">
        <v>11059</v>
      </c>
    </row>
    <row r="1263" spans="1:7" x14ac:dyDescent="0.25">
      <c r="A1263" s="154" t="s">
        <v>11024</v>
      </c>
      <c r="B1263" t="s">
        <v>5325</v>
      </c>
      <c r="C1263" t="s">
        <v>5324</v>
      </c>
      <c r="D1263" s="13">
        <v>191.81200000000001</v>
      </c>
      <c r="E1263" s="31">
        <v>45260</v>
      </c>
      <c r="F1263" s="31">
        <v>45337</v>
      </c>
      <c r="G1263" t="s">
        <v>11022</v>
      </c>
    </row>
    <row r="1264" spans="1:7" x14ac:dyDescent="0.25">
      <c r="A1264" s="154" t="s">
        <v>10959</v>
      </c>
      <c r="B1264" t="s">
        <v>265</v>
      </c>
      <c r="C1264" t="s">
        <v>148</v>
      </c>
      <c r="D1264" s="13">
        <v>8637.9889999999996</v>
      </c>
      <c r="E1264" s="31">
        <v>45216</v>
      </c>
      <c r="F1264" s="31">
        <v>45337</v>
      </c>
      <c r="G1264" t="s">
        <v>5303</v>
      </c>
    </row>
    <row r="1265" spans="1:7" x14ac:dyDescent="0.25">
      <c r="A1265" s="154" t="s">
        <v>11198</v>
      </c>
      <c r="B1265" t="s">
        <v>531</v>
      </c>
      <c r="C1265" t="s">
        <v>190</v>
      </c>
      <c r="D1265" s="13">
        <v>27500</v>
      </c>
      <c r="E1265" s="31">
        <v>45223</v>
      </c>
      <c r="F1265" s="31">
        <v>45337</v>
      </c>
      <c r="G1265" t="s">
        <v>11197</v>
      </c>
    </row>
    <row r="1266" spans="1:7" x14ac:dyDescent="0.25">
      <c r="A1266" s="154" t="s">
        <v>11213</v>
      </c>
      <c r="B1266" t="s">
        <v>532</v>
      </c>
      <c r="C1266" t="s">
        <v>160</v>
      </c>
      <c r="D1266" s="13">
        <v>12500</v>
      </c>
      <c r="E1266" s="31">
        <v>45223</v>
      </c>
      <c r="F1266" s="31">
        <v>45337</v>
      </c>
      <c r="G1266" t="s">
        <v>11212</v>
      </c>
    </row>
    <row r="1267" spans="1:7" x14ac:dyDescent="0.25">
      <c r="A1267" s="154" t="s">
        <v>4975</v>
      </c>
      <c r="B1267" t="s">
        <v>1038</v>
      </c>
      <c r="C1267" t="s">
        <v>1039</v>
      </c>
      <c r="D1267" s="13">
        <v>5580.0730000000003</v>
      </c>
      <c r="E1267" s="31">
        <v>45191</v>
      </c>
      <c r="F1267" s="31">
        <v>45337</v>
      </c>
      <c r="G1267" t="s">
        <v>4974</v>
      </c>
    </row>
    <row r="1268" spans="1:7" x14ac:dyDescent="0.25">
      <c r="A1268" s="154" t="s">
        <v>10841</v>
      </c>
      <c r="B1268" t="s">
        <v>387</v>
      </c>
      <c r="C1268" t="s">
        <v>145</v>
      </c>
      <c r="D1268" s="13">
        <v>2712.134</v>
      </c>
      <c r="E1268" s="31">
        <v>45224</v>
      </c>
      <c r="F1268" s="31">
        <v>45337</v>
      </c>
      <c r="G1268" t="s">
        <v>5083</v>
      </c>
    </row>
    <row r="1269" spans="1:7" x14ac:dyDescent="0.25">
      <c r="A1269" s="154" t="s">
        <v>11204</v>
      </c>
      <c r="B1269" t="s">
        <v>598</v>
      </c>
      <c r="C1269" t="s">
        <v>599</v>
      </c>
      <c r="D1269" s="13">
        <v>1263.5</v>
      </c>
      <c r="E1269" s="31">
        <v>45223</v>
      </c>
      <c r="F1269" s="31">
        <v>45337</v>
      </c>
      <c r="G1269" t="s">
        <v>11202</v>
      </c>
    </row>
    <row r="1270" spans="1:7" x14ac:dyDescent="0.25">
      <c r="A1270" s="154" t="s">
        <v>5720</v>
      </c>
      <c r="B1270" t="s">
        <v>5560</v>
      </c>
      <c r="C1270" t="s">
        <v>5559</v>
      </c>
      <c r="D1270" s="13">
        <v>27580.981</v>
      </c>
      <c r="E1270" s="31">
        <v>45199</v>
      </c>
      <c r="F1270" s="31">
        <v>45337</v>
      </c>
      <c r="G1270" t="s">
        <v>5716</v>
      </c>
    </row>
    <row r="1271" spans="1:7" x14ac:dyDescent="0.25">
      <c r="A1271" s="154" t="s">
        <v>10786</v>
      </c>
      <c r="B1271" t="s">
        <v>1024</v>
      </c>
      <c r="C1271" t="s">
        <v>1025</v>
      </c>
      <c r="D1271" s="13">
        <v>10095.467000000001</v>
      </c>
      <c r="E1271" s="31">
        <v>45261</v>
      </c>
      <c r="F1271" s="31">
        <v>45337</v>
      </c>
      <c r="G1271" t="s">
        <v>10288</v>
      </c>
    </row>
    <row r="1272" spans="1:7" x14ac:dyDescent="0.25">
      <c r="A1272" s="154" t="s">
        <v>10776</v>
      </c>
      <c r="B1272" t="s">
        <v>806</v>
      </c>
      <c r="C1272" t="s">
        <v>805</v>
      </c>
      <c r="D1272" s="13">
        <v>2924.3270000000002</v>
      </c>
      <c r="E1272" s="31">
        <v>45258</v>
      </c>
      <c r="F1272" s="31">
        <v>45337</v>
      </c>
      <c r="G1272" t="s">
        <v>10774</v>
      </c>
    </row>
    <row r="1273" spans="1:7" x14ac:dyDescent="0.25">
      <c r="A1273" s="154" t="s">
        <v>10767</v>
      </c>
      <c r="B1273" t="s">
        <v>6119</v>
      </c>
      <c r="C1273" t="s">
        <v>6118</v>
      </c>
      <c r="D1273" s="13">
        <v>1000</v>
      </c>
      <c r="E1273" s="31">
        <v>45258</v>
      </c>
      <c r="F1273" s="31">
        <v>45337</v>
      </c>
      <c r="G1273" t="s">
        <v>10766</v>
      </c>
    </row>
    <row r="1274" spans="1:7" x14ac:dyDescent="0.25">
      <c r="A1274" s="154" t="s">
        <v>10729</v>
      </c>
      <c r="B1274" t="s">
        <v>757</v>
      </c>
      <c r="C1274" t="s">
        <v>756</v>
      </c>
      <c r="D1274" s="13">
        <v>4000</v>
      </c>
      <c r="E1274" s="31">
        <v>45260</v>
      </c>
      <c r="F1274" s="31">
        <v>45337</v>
      </c>
      <c r="G1274" t="s">
        <v>10728</v>
      </c>
    </row>
    <row r="1275" spans="1:7" x14ac:dyDescent="0.25">
      <c r="A1275" s="154" t="s">
        <v>10601</v>
      </c>
      <c r="B1275" t="s">
        <v>10192</v>
      </c>
      <c r="C1275" t="s">
        <v>243</v>
      </c>
      <c r="D1275" s="13">
        <v>6860.5879999999997</v>
      </c>
      <c r="E1275" s="31">
        <v>45253</v>
      </c>
      <c r="F1275" s="31">
        <v>45337</v>
      </c>
      <c r="G1275" t="s">
        <v>10600</v>
      </c>
    </row>
    <row r="1276" spans="1:7" x14ac:dyDescent="0.25">
      <c r="A1276" s="154" t="s">
        <v>12047</v>
      </c>
      <c r="B1276" t="s">
        <v>472</v>
      </c>
      <c r="C1276" t="s">
        <v>102</v>
      </c>
      <c r="D1276" s="13">
        <v>1746.25</v>
      </c>
      <c r="E1276" s="31">
        <v>45265</v>
      </c>
      <c r="F1276" s="31">
        <v>45337</v>
      </c>
      <c r="G1276" t="s">
        <v>5669</v>
      </c>
    </row>
    <row r="1277" spans="1:7" x14ac:dyDescent="0.25">
      <c r="A1277" s="154" t="s">
        <v>10431</v>
      </c>
      <c r="B1277" t="s">
        <v>306</v>
      </c>
      <c r="C1277" t="s">
        <v>115</v>
      </c>
      <c r="D1277" s="13">
        <v>2809.98</v>
      </c>
      <c r="E1277" s="31">
        <v>45229</v>
      </c>
      <c r="F1277" s="31">
        <v>45337</v>
      </c>
      <c r="G1277" t="s">
        <v>10430</v>
      </c>
    </row>
    <row r="1278" spans="1:7" x14ac:dyDescent="0.25">
      <c r="A1278" s="154" t="s">
        <v>10373</v>
      </c>
      <c r="B1278" t="s">
        <v>461</v>
      </c>
      <c r="C1278" t="s">
        <v>161</v>
      </c>
      <c r="D1278" s="13">
        <v>4000</v>
      </c>
      <c r="E1278" s="31">
        <v>45244</v>
      </c>
      <c r="F1278" s="31">
        <v>45337</v>
      </c>
      <c r="G1278" t="s">
        <v>10372</v>
      </c>
    </row>
    <row r="1279" spans="1:7" x14ac:dyDescent="0.25">
      <c r="A1279" s="154" t="s">
        <v>10513</v>
      </c>
      <c r="B1279" t="s">
        <v>466</v>
      </c>
      <c r="C1279" t="s">
        <v>140</v>
      </c>
      <c r="D1279" s="13">
        <v>1396.9159999999999</v>
      </c>
      <c r="E1279" s="31">
        <v>45253</v>
      </c>
      <c r="F1279" s="31">
        <v>45337</v>
      </c>
      <c r="G1279" t="s">
        <v>10511</v>
      </c>
    </row>
    <row r="1280" spans="1:7" x14ac:dyDescent="0.25">
      <c r="A1280" s="154" t="s">
        <v>10327</v>
      </c>
      <c r="B1280" t="s">
        <v>330</v>
      </c>
      <c r="C1280" t="s">
        <v>329</v>
      </c>
      <c r="D1280" s="13">
        <v>1200</v>
      </c>
      <c r="E1280" s="31">
        <v>45246</v>
      </c>
      <c r="F1280" s="31">
        <v>45337</v>
      </c>
      <c r="G1280" t="s">
        <v>10326</v>
      </c>
    </row>
    <row r="1281" spans="1:7" x14ac:dyDescent="0.25">
      <c r="A1281" s="154" t="s">
        <v>10335</v>
      </c>
      <c r="B1281" t="s">
        <v>306</v>
      </c>
      <c r="C1281" t="s">
        <v>115</v>
      </c>
      <c r="D1281" s="13">
        <v>2403.3629999999998</v>
      </c>
      <c r="E1281" s="31">
        <v>45259</v>
      </c>
      <c r="F1281" s="31">
        <v>45337</v>
      </c>
      <c r="G1281" t="s">
        <v>10334</v>
      </c>
    </row>
    <row r="1282" spans="1:7" x14ac:dyDescent="0.25">
      <c r="A1282" s="154" t="s">
        <v>10243</v>
      </c>
      <c r="B1282" t="s">
        <v>705</v>
      </c>
      <c r="C1282" t="s">
        <v>704</v>
      </c>
      <c r="D1282" s="13">
        <v>8171.0540000000001</v>
      </c>
      <c r="E1282" s="31">
        <v>45247</v>
      </c>
      <c r="F1282" s="31">
        <v>45337</v>
      </c>
      <c r="G1282" t="s">
        <v>10241</v>
      </c>
    </row>
    <row r="1283" spans="1:7" x14ac:dyDescent="0.25">
      <c r="A1283" s="154" t="s">
        <v>10033</v>
      </c>
      <c r="B1283" t="s">
        <v>4439</v>
      </c>
      <c r="C1283" t="s">
        <v>4438</v>
      </c>
      <c r="D1283" s="13">
        <v>240</v>
      </c>
      <c r="E1283" s="31">
        <v>45254</v>
      </c>
      <c r="F1283" s="31">
        <v>45337</v>
      </c>
      <c r="G1283" t="s">
        <v>10032</v>
      </c>
    </row>
    <row r="1284" spans="1:7" x14ac:dyDescent="0.25">
      <c r="A1284" s="154" t="s">
        <v>9791</v>
      </c>
      <c r="B1284" t="s">
        <v>117</v>
      </c>
      <c r="C1284" t="s">
        <v>118</v>
      </c>
      <c r="D1284" s="13">
        <v>830</v>
      </c>
      <c r="E1284" s="31">
        <v>45255</v>
      </c>
      <c r="F1284" s="31">
        <v>45337</v>
      </c>
      <c r="G1284" t="s">
        <v>9789</v>
      </c>
    </row>
    <row r="1285" spans="1:7" x14ac:dyDescent="0.25">
      <c r="A1285" s="154" t="s">
        <v>9730</v>
      </c>
      <c r="B1285" t="s">
        <v>119</v>
      </c>
      <c r="C1285" t="s">
        <v>120</v>
      </c>
      <c r="D1285" s="13">
        <v>6150</v>
      </c>
      <c r="E1285" s="31">
        <v>45222</v>
      </c>
      <c r="F1285" s="31">
        <v>45337</v>
      </c>
      <c r="G1285" t="s">
        <v>9729</v>
      </c>
    </row>
    <row r="1286" spans="1:7" x14ac:dyDescent="0.25">
      <c r="A1286" s="154" t="s">
        <v>9917</v>
      </c>
      <c r="B1286" t="s">
        <v>748</v>
      </c>
      <c r="C1286" t="s">
        <v>749</v>
      </c>
      <c r="D1286" s="13">
        <v>2200</v>
      </c>
      <c r="E1286" s="31">
        <v>45225</v>
      </c>
      <c r="F1286" s="31">
        <v>45337</v>
      </c>
      <c r="G1286" t="s">
        <v>9916</v>
      </c>
    </row>
    <row r="1287" spans="1:7" x14ac:dyDescent="0.25">
      <c r="A1287" s="154" t="s">
        <v>10057</v>
      </c>
      <c r="B1287" t="s">
        <v>164</v>
      </c>
      <c r="C1287" t="s">
        <v>165</v>
      </c>
      <c r="D1287" s="13">
        <v>2580</v>
      </c>
      <c r="E1287" s="31">
        <v>45211</v>
      </c>
      <c r="F1287" s="31">
        <v>45337</v>
      </c>
      <c r="G1287" t="s">
        <v>10055</v>
      </c>
    </row>
    <row r="1288" spans="1:7" x14ac:dyDescent="0.25">
      <c r="A1288" s="154" t="s">
        <v>9530</v>
      </c>
      <c r="B1288" t="s">
        <v>117</v>
      </c>
      <c r="C1288" t="s">
        <v>118</v>
      </c>
      <c r="D1288" s="13">
        <v>1500</v>
      </c>
      <c r="E1288" s="31">
        <v>45230</v>
      </c>
      <c r="F1288" s="31">
        <v>45337</v>
      </c>
      <c r="G1288" t="s">
        <v>9529</v>
      </c>
    </row>
    <row r="1289" spans="1:7" x14ac:dyDescent="0.25">
      <c r="A1289" s="154" t="s">
        <v>3665</v>
      </c>
      <c r="B1289" t="s">
        <v>432</v>
      </c>
      <c r="C1289" t="s">
        <v>431</v>
      </c>
      <c r="D1289" s="13">
        <v>4343.027</v>
      </c>
      <c r="E1289" s="31">
        <v>45195</v>
      </c>
      <c r="F1289" s="31">
        <v>45337</v>
      </c>
      <c r="G1289" t="s">
        <v>3664</v>
      </c>
    </row>
    <row r="1290" spans="1:7" x14ac:dyDescent="0.25">
      <c r="A1290" s="154" t="s">
        <v>9403</v>
      </c>
      <c r="B1290" t="s">
        <v>302</v>
      </c>
      <c r="C1290" t="s">
        <v>301</v>
      </c>
      <c r="D1290" s="13">
        <v>1328.9290000000001</v>
      </c>
      <c r="E1290" s="31">
        <v>45229</v>
      </c>
      <c r="F1290" s="31">
        <v>45337</v>
      </c>
      <c r="G1290" t="s">
        <v>3717</v>
      </c>
    </row>
    <row r="1291" spans="1:7" x14ac:dyDescent="0.25">
      <c r="A1291" s="154" t="s">
        <v>9463</v>
      </c>
      <c r="B1291" t="s">
        <v>302</v>
      </c>
      <c r="C1291" t="s">
        <v>301</v>
      </c>
      <c r="D1291" s="13">
        <v>1328.9290000000001</v>
      </c>
      <c r="E1291" s="31">
        <v>45229</v>
      </c>
      <c r="F1291" s="31">
        <v>45337</v>
      </c>
      <c r="G1291" t="s">
        <v>9462</v>
      </c>
    </row>
    <row r="1292" spans="1:7" x14ac:dyDescent="0.25">
      <c r="A1292" s="154" t="s">
        <v>3707</v>
      </c>
      <c r="B1292" t="s">
        <v>171</v>
      </c>
      <c r="C1292" t="s">
        <v>172</v>
      </c>
      <c r="D1292" s="13">
        <v>1500</v>
      </c>
      <c r="E1292" s="31">
        <v>45198</v>
      </c>
      <c r="F1292" s="31">
        <v>45337</v>
      </c>
      <c r="G1292" t="s">
        <v>3704</v>
      </c>
    </row>
    <row r="1293" spans="1:7" x14ac:dyDescent="0.25">
      <c r="A1293" s="154" t="s">
        <v>9255</v>
      </c>
      <c r="B1293" t="s">
        <v>713</v>
      </c>
      <c r="C1293" t="s">
        <v>712</v>
      </c>
      <c r="D1293" s="13">
        <v>1500</v>
      </c>
      <c r="E1293" s="31">
        <v>45226</v>
      </c>
      <c r="F1293" s="31">
        <v>45337</v>
      </c>
      <c r="G1293" t="s">
        <v>9252</v>
      </c>
    </row>
    <row r="1294" spans="1:7" x14ac:dyDescent="0.25">
      <c r="A1294" s="154" t="s">
        <v>9332</v>
      </c>
      <c r="B1294" t="s">
        <v>177</v>
      </c>
      <c r="C1294" t="s">
        <v>98</v>
      </c>
      <c r="D1294" s="13">
        <v>505.20299999999997</v>
      </c>
      <c r="E1294" s="31">
        <v>45222</v>
      </c>
      <c r="F1294" s="31">
        <v>45337</v>
      </c>
      <c r="G1294" t="s">
        <v>9330</v>
      </c>
    </row>
    <row r="1295" spans="1:7" x14ac:dyDescent="0.25">
      <c r="A1295" s="154" t="s">
        <v>3823</v>
      </c>
      <c r="B1295" t="s">
        <v>302</v>
      </c>
      <c r="C1295" t="s">
        <v>301</v>
      </c>
      <c r="D1295" s="13">
        <v>1060.211</v>
      </c>
      <c r="E1295" s="31">
        <v>45197</v>
      </c>
      <c r="F1295" s="31">
        <v>45337</v>
      </c>
      <c r="G1295" t="s">
        <v>3717</v>
      </c>
    </row>
    <row r="1296" spans="1:7" x14ac:dyDescent="0.25">
      <c r="A1296" s="154" t="s">
        <v>9276</v>
      </c>
      <c r="B1296" t="s">
        <v>319</v>
      </c>
      <c r="C1296" t="s">
        <v>314</v>
      </c>
      <c r="D1296" s="13">
        <v>2000</v>
      </c>
      <c r="E1296" s="31">
        <v>45230</v>
      </c>
      <c r="F1296" s="31">
        <v>45337</v>
      </c>
      <c r="G1296" t="s">
        <v>9275</v>
      </c>
    </row>
    <row r="1297" spans="1:7" x14ac:dyDescent="0.25">
      <c r="A1297" s="154" t="s">
        <v>12046</v>
      </c>
      <c r="B1297" t="s">
        <v>1115</v>
      </c>
      <c r="C1297" t="s">
        <v>1116</v>
      </c>
      <c r="D1297" s="13">
        <v>667.24400000000003</v>
      </c>
      <c r="E1297" s="31">
        <v>45268</v>
      </c>
      <c r="F1297" s="31">
        <v>45337</v>
      </c>
      <c r="G1297" t="s">
        <v>4003</v>
      </c>
    </row>
    <row r="1298" spans="1:7" x14ac:dyDescent="0.25">
      <c r="A1298" s="154" t="s">
        <v>9189</v>
      </c>
      <c r="B1298" t="s">
        <v>847</v>
      </c>
      <c r="C1298" t="s">
        <v>886</v>
      </c>
      <c r="D1298" s="13">
        <v>2900</v>
      </c>
      <c r="E1298" s="31">
        <v>45245</v>
      </c>
      <c r="F1298" s="31">
        <v>45337</v>
      </c>
      <c r="G1298" t="s">
        <v>9187</v>
      </c>
    </row>
    <row r="1299" spans="1:7" x14ac:dyDescent="0.25">
      <c r="A1299" s="154" t="s">
        <v>9214</v>
      </c>
      <c r="B1299" t="s">
        <v>132</v>
      </c>
      <c r="C1299" t="s">
        <v>133</v>
      </c>
      <c r="D1299" s="13">
        <v>2500</v>
      </c>
      <c r="E1299" s="31">
        <v>45230</v>
      </c>
      <c r="F1299" s="31">
        <v>45337</v>
      </c>
      <c r="G1299" t="s">
        <v>4179</v>
      </c>
    </row>
    <row r="1300" spans="1:7" x14ac:dyDescent="0.25">
      <c r="A1300" s="154" t="s">
        <v>9164</v>
      </c>
      <c r="B1300" t="s">
        <v>3745</v>
      </c>
      <c r="C1300" t="s">
        <v>3744</v>
      </c>
      <c r="D1300" s="13">
        <v>2361.4470000000001</v>
      </c>
      <c r="E1300" s="31">
        <v>45227</v>
      </c>
      <c r="F1300" s="31">
        <v>45337</v>
      </c>
      <c r="G1300" t="s">
        <v>9162</v>
      </c>
    </row>
    <row r="1301" spans="1:7" x14ac:dyDescent="0.25">
      <c r="A1301" s="154" t="s">
        <v>12045</v>
      </c>
      <c r="B1301" t="s">
        <v>186</v>
      </c>
      <c r="C1301" t="s">
        <v>187</v>
      </c>
      <c r="D1301" s="13">
        <v>5000</v>
      </c>
      <c r="E1301" s="31">
        <v>45261</v>
      </c>
      <c r="F1301" s="31">
        <v>45337</v>
      </c>
      <c r="G1301" t="s">
        <v>12044</v>
      </c>
    </row>
    <row r="1302" spans="1:7" x14ac:dyDescent="0.25">
      <c r="A1302" s="154" t="s">
        <v>8626</v>
      </c>
      <c r="B1302" t="s">
        <v>96</v>
      </c>
      <c r="C1302" t="s">
        <v>97</v>
      </c>
      <c r="D1302" s="13">
        <v>2000</v>
      </c>
      <c r="E1302" s="31">
        <v>45243</v>
      </c>
      <c r="F1302" s="31">
        <v>45337</v>
      </c>
      <c r="G1302" t="s">
        <v>8625</v>
      </c>
    </row>
    <row r="1303" spans="1:7" x14ac:dyDescent="0.25">
      <c r="A1303" s="154" t="s">
        <v>8485</v>
      </c>
      <c r="B1303" t="s">
        <v>518</v>
      </c>
      <c r="C1303" t="s">
        <v>517</v>
      </c>
      <c r="D1303" s="13">
        <v>3279.6419999999998</v>
      </c>
      <c r="E1303" s="31">
        <v>45246</v>
      </c>
      <c r="F1303" s="31">
        <v>45337</v>
      </c>
      <c r="G1303" t="s">
        <v>8483</v>
      </c>
    </row>
    <row r="1304" spans="1:7" x14ac:dyDescent="0.25">
      <c r="A1304" s="154" t="s">
        <v>12043</v>
      </c>
      <c r="B1304" t="s">
        <v>823</v>
      </c>
      <c r="C1304" t="s">
        <v>822</v>
      </c>
      <c r="D1304" s="13">
        <v>1111.962</v>
      </c>
      <c r="E1304" s="31">
        <v>45266</v>
      </c>
      <c r="F1304" s="31">
        <v>45337</v>
      </c>
      <c r="G1304" t="s">
        <v>12042</v>
      </c>
    </row>
    <row r="1305" spans="1:7" x14ac:dyDescent="0.25">
      <c r="A1305" s="154" t="s">
        <v>10280</v>
      </c>
      <c r="B1305" t="s">
        <v>5339</v>
      </c>
      <c r="C1305" t="s">
        <v>5338</v>
      </c>
      <c r="D1305" s="13">
        <v>2821.4169999999999</v>
      </c>
      <c r="E1305" s="31">
        <v>45258</v>
      </c>
      <c r="F1305" s="31">
        <v>45338</v>
      </c>
      <c r="G1305" t="s">
        <v>5337</v>
      </c>
    </row>
    <row r="1306" spans="1:7" x14ac:dyDescent="0.25">
      <c r="A1306" s="154" t="s">
        <v>9883</v>
      </c>
      <c r="B1306" t="s">
        <v>4439</v>
      </c>
      <c r="C1306" t="s">
        <v>4438</v>
      </c>
      <c r="D1306" s="13">
        <v>240</v>
      </c>
      <c r="E1306" s="31">
        <v>45254</v>
      </c>
      <c r="F1306" s="31">
        <v>45338</v>
      </c>
      <c r="G1306" t="s">
        <v>9881</v>
      </c>
    </row>
    <row r="1307" spans="1:7" x14ac:dyDescent="0.25">
      <c r="A1307" s="154" t="s">
        <v>9417</v>
      </c>
      <c r="B1307" t="s">
        <v>803</v>
      </c>
      <c r="C1307" t="s">
        <v>802</v>
      </c>
      <c r="D1307" s="13">
        <v>5000</v>
      </c>
      <c r="E1307" s="31">
        <v>45222</v>
      </c>
      <c r="F1307" s="31">
        <v>45338</v>
      </c>
      <c r="G1307" t="s">
        <v>9416</v>
      </c>
    </row>
    <row r="1308" spans="1:7" x14ac:dyDescent="0.25">
      <c r="A1308" s="154" t="s">
        <v>8927</v>
      </c>
      <c r="B1308" t="s">
        <v>370</v>
      </c>
      <c r="C1308" t="s">
        <v>290</v>
      </c>
      <c r="D1308" s="13">
        <v>532.33500000000004</v>
      </c>
      <c r="E1308" s="31">
        <v>45259</v>
      </c>
      <c r="F1308" s="31">
        <v>45338</v>
      </c>
      <c r="G1308" t="s">
        <v>8925</v>
      </c>
    </row>
    <row r="1309" spans="1:7" x14ac:dyDescent="0.25">
      <c r="A1309" s="154" t="s">
        <v>10558</v>
      </c>
      <c r="B1309" t="s">
        <v>1112</v>
      </c>
      <c r="C1309" t="s">
        <v>528</v>
      </c>
      <c r="D1309" s="13">
        <v>2190.5479999999998</v>
      </c>
      <c r="E1309" s="31">
        <v>45230</v>
      </c>
      <c r="F1309" s="31">
        <v>45339</v>
      </c>
      <c r="G1309" t="s">
        <v>10556</v>
      </c>
    </row>
    <row r="1310" spans="1:7" x14ac:dyDescent="0.25">
      <c r="A1310" s="154" t="s">
        <v>10007</v>
      </c>
      <c r="B1310" t="s">
        <v>895</v>
      </c>
      <c r="C1310" t="s">
        <v>747</v>
      </c>
      <c r="D1310" s="13">
        <v>2386.8910000000001</v>
      </c>
      <c r="E1310" s="31">
        <v>45216</v>
      </c>
      <c r="F1310" s="31">
        <v>45339</v>
      </c>
      <c r="G1310" t="s">
        <v>10005</v>
      </c>
    </row>
    <row r="1311" spans="1:7" x14ac:dyDescent="0.25">
      <c r="A1311" s="154" t="s">
        <v>4232</v>
      </c>
      <c r="B1311" t="s">
        <v>541</v>
      </c>
      <c r="C1311" t="s">
        <v>540</v>
      </c>
      <c r="D1311" s="13">
        <v>5023.5749999999998</v>
      </c>
      <c r="E1311" s="31">
        <v>45182</v>
      </c>
      <c r="F1311" s="31">
        <v>45339</v>
      </c>
      <c r="G1311" t="s">
        <v>4231</v>
      </c>
    </row>
    <row r="1312" spans="1:7" x14ac:dyDescent="0.25">
      <c r="A1312" s="154" t="s">
        <v>8978</v>
      </c>
      <c r="B1312" t="s">
        <v>3347</v>
      </c>
      <c r="C1312" t="s">
        <v>3346</v>
      </c>
      <c r="D1312" s="13">
        <v>1970</v>
      </c>
      <c r="E1312" s="31">
        <v>45229</v>
      </c>
      <c r="F1312" s="31">
        <v>45339</v>
      </c>
      <c r="G1312" t="s">
        <v>8977</v>
      </c>
    </row>
    <row r="1313" spans="1:7" x14ac:dyDescent="0.25">
      <c r="A1313" s="154" t="s">
        <v>8554</v>
      </c>
      <c r="B1313" t="s">
        <v>108</v>
      </c>
      <c r="C1313" t="s">
        <v>109</v>
      </c>
      <c r="D1313" s="13">
        <v>885.59900000000005</v>
      </c>
      <c r="E1313" s="31">
        <v>45239</v>
      </c>
      <c r="F1313" s="31">
        <v>45339</v>
      </c>
      <c r="G1313" t="s">
        <v>8552</v>
      </c>
    </row>
    <row r="1314" spans="1:7" x14ac:dyDescent="0.25">
      <c r="A1314" s="154" t="s">
        <v>10800</v>
      </c>
      <c r="B1314" t="s">
        <v>5000</v>
      </c>
      <c r="C1314" t="s">
        <v>4999</v>
      </c>
      <c r="D1314" s="13">
        <v>5870.6760000000004</v>
      </c>
      <c r="E1314" s="31">
        <v>45247</v>
      </c>
      <c r="F1314" s="31">
        <v>45340</v>
      </c>
      <c r="G1314" t="s">
        <v>4998</v>
      </c>
    </row>
    <row r="1315" spans="1:7" x14ac:dyDescent="0.25">
      <c r="A1315" s="154" t="s">
        <v>10203</v>
      </c>
      <c r="B1315" t="s">
        <v>10199</v>
      </c>
      <c r="C1315" t="s">
        <v>10198</v>
      </c>
      <c r="D1315" s="13">
        <v>1495.576</v>
      </c>
      <c r="E1315" s="31">
        <v>45253</v>
      </c>
      <c r="F1315" s="31">
        <v>45340</v>
      </c>
      <c r="G1315" t="s">
        <v>10201</v>
      </c>
    </row>
    <row r="1316" spans="1:7" x14ac:dyDescent="0.25">
      <c r="A1316" s="154" t="s">
        <v>9023</v>
      </c>
      <c r="B1316" t="s">
        <v>9022</v>
      </c>
      <c r="C1316" t="s">
        <v>192</v>
      </c>
      <c r="D1316" s="13">
        <v>3160.2660000000001</v>
      </c>
      <c r="E1316" s="31">
        <v>45227</v>
      </c>
      <c r="F1316" s="31">
        <v>45340</v>
      </c>
      <c r="G1316" t="s">
        <v>9020</v>
      </c>
    </row>
    <row r="1317" spans="1:7" x14ac:dyDescent="0.25">
      <c r="A1317" s="154" t="s">
        <v>8562</v>
      </c>
      <c r="B1317" t="s">
        <v>8561</v>
      </c>
      <c r="C1317" t="s">
        <v>8560</v>
      </c>
      <c r="D1317" s="13">
        <v>8511.5130000000008</v>
      </c>
      <c r="E1317" s="31">
        <v>45232</v>
      </c>
      <c r="F1317" s="31">
        <v>45340</v>
      </c>
      <c r="G1317" t="s">
        <v>8558</v>
      </c>
    </row>
    <row r="1318" spans="1:7" x14ac:dyDescent="0.25">
      <c r="A1318" s="154" t="s">
        <v>11152</v>
      </c>
      <c r="B1318" t="s">
        <v>570</v>
      </c>
      <c r="C1318" t="s">
        <v>569</v>
      </c>
      <c r="D1318" s="13">
        <v>30104.06</v>
      </c>
      <c r="E1318" s="31">
        <v>45230</v>
      </c>
      <c r="F1318" s="31">
        <v>45341</v>
      </c>
      <c r="G1318" t="s">
        <v>11151</v>
      </c>
    </row>
    <row r="1319" spans="1:7" x14ac:dyDescent="0.25">
      <c r="A1319" s="154" t="s">
        <v>11006</v>
      </c>
      <c r="B1319" t="s">
        <v>284</v>
      </c>
      <c r="C1319" t="s">
        <v>128</v>
      </c>
      <c r="D1319" s="13">
        <v>895</v>
      </c>
      <c r="E1319" s="31">
        <v>45224</v>
      </c>
      <c r="F1319" s="31">
        <v>45341</v>
      </c>
      <c r="G1319" t="s">
        <v>11005</v>
      </c>
    </row>
    <row r="1320" spans="1:7" x14ac:dyDescent="0.25">
      <c r="A1320" s="154" t="s">
        <v>9832</v>
      </c>
      <c r="B1320" t="s">
        <v>142</v>
      </c>
      <c r="C1320" t="s">
        <v>143</v>
      </c>
      <c r="D1320" s="13">
        <v>2807</v>
      </c>
      <c r="E1320" s="31">
        <v>45224</v>
      </c>
      <c r="F1320" s="31">
        <v>45341</v>
      </c>
      <c r="G1320" t="s">
        <v>9830</v>
      </c>
    </row>
    <row r="1321" spans="1:7" x14ac:dyDescent="0.25">
      <c r="A1321" s="154" t="s">
        <v>9600</v>
      </c>
      <c r="B1321" t="s">
        <v>541</v>
      </c>
      <c r="C1321" t="s">
        <v>540</v>
      </c>
      <c r="D1321" s="13">
        <v>7850</v>
      </c>
      <c r="E1321" s="31">
        <v>45230</v>
      </c>
      <c r="F1321" s="31">
        <v>45341</v>
      </c>
      <c r="G1321" t="s">
        <v>9599</v>
      </c>
    </row>
    <row r="1322" spans="1:7" x14ac:dyDescent="0.25">
      <c r="A1322" s="154" t="s">
        <v>3753</v>
      </c>
      <c r="B1322" t="s">
        <v>171</v>
      </c>
      <c r="C1322" t="s">
        <v>172</v>
      </c>
      <c r="D1322" s="13">
        <v>1500</v>
      </c>
      <c r="E1322" s="31">
        <v>45198</v>
      </c>
      <c r="F1322" s="31">
        <v>45341</v>
      </c>
      <c r="G1322" t="s">
        <v>3709</v>
      </c>
    </row>
    <row r="1323" spans="1:7" x14ac:dyDescent="0.25">
      <c r="A1323" s="154" t="s">
        <v>11180</v>
      </c>
      <c r="B1323" t="s">
        <v>465</v>
      </c>
      <c r="C1323" t="s">
        <v>191</v>
      </c>
      <c r="D1323" s="13">
        <v>6484.2669999999998</v>
      </c>
      <c r="E1323" s="31">
        <v>45237</v>
      </c>
      <c r="F1323" s="31">
        <v>45342</v>
      </c>
      <c r="G1323" t="s">
        <v>11178</v>
      </c>
    </row>
    <row r="1324" spans="1:7" x14ac:dyDescent="0.25">
      <c r="A1324" s="154" t="s">
        <v>11302</v>
      </c>
      <c r="B1324" t="s">
        <v>112</v>
      </c>
      <c r="C1324" t="s">
        <v>113</v>
      </c>
      <c r="D1324" s="13">
        <v>1155.569</v>
      </c>
      <c r="E1324" s="31">
        <v>45230</v>
      </c>
      <c r="F1324" s="31">
        <v>45342</v>
      </c>
      <c r="G1324" t="s">
        <v>5398</v>
      </c>
    </row>
    <row r="1325" spans="1:7" x14ac:dyDescent="0.25">
      <c r="A1325" s="154" t="s">
        <v>11139</v>
      </c>
      <c r="B1325" t="s">
        <v>598</v>
      </c>
      <c r="C1325" t="s">
        <v>599</v>
      </c>
      <c r="D1325" s="13">
        <v>1263.9000000000001</v>
      </c>
      <c r="E1325" s="31">
        <v>45223</v>
      </c>
      <c r="F1325" s="31">
        <v>45342</v>
      </c>
      <c r="G1325" t="s">
        <v>11137</v>
      </c>
    </row>
    <row r="1326" spans="1:7" x14ac:dyDescent="0.25">
      <c r="A1326" s="154" t="s">
        <v>11237</v>
      </c>
      <c r="B1326" t="s">
        <v>284</v>
      </c>
      <c r="C1326" t="s">
        <v>128</v>
      </c>
      <c r="D1326" s="13">
        <v>890</v>
      </c>
      <c r="E1326" s="31">
        <v>45224</v>
      </c>
      <c r="F1326" s="31">
        <v>45342</v>
      </c>
      <c r="G1326" t="s">
        <v>11236</v>
      </c>
    </row>
    <row r="1327" spans="1:7" x14ac:dyDescent="0.25">
      <c r="A1327" s="154" t="s">
        <v>10253</v>
      </c>
      <c r="B1327" t="s">
        <v>309</v>
      </c>
      <c r="C1327" t="s">
        <v>267</v>
      </c>
      <c r="D1327" s="13">
        <v>3287</v>
      </c>
      <c r="E1327" s="31">
        <v>45257</v>
      </c>
      <c r="F1327" s="31">
        <v>45342</v>
      </c>
      <c r="G1327" t="s">
        <v>10251</v>
      </c>
    </row>
    <row r="1328" spans="1:7" x14ac:dyDescent="0.25">
      <c r="A1328" s="154" t="s">
        <v>10429</v>
      </c>
      <c r="B1328" t="s">
        <v>306</v>
      </c>
      <c r="C1328" t="s">
        <v>115</v>
      </c>
      <c r="D1328" s="13">
        <v>2809.98</v>
      </c>
      <c r="E1328" s="31">
        <v>45229</v>
      </c>
      <c r="F1328" s="31">
        <v>45342</v>
      </c>
      <c r="G1328" t="s">
        <v>10427</v>
      </c>
    </row>
    <row r="1329" spans="1:7" x14ac:dyDescent="0.25">
      <c r="A1329" s="154" t="s">
        <v>10363</v>
      </c>
      <c r="B1329" t="s">
        <v>951</v>
      </c>
      <c r="C1329" t="s">
        <v>950</v>
      </c>
      <c r="D1329" s="13">
        <v>500</v>
      </c>
      <c r="E1329" s="31">
        <v>45244</v>
      </c>
      <c r="F1329" s="31">
        <v>45342</v>
      </c>
      <c r="G1329" t="s">
        <v>10355</v>
      </c>
    </row>
    <row r="1330" spans="1:7" x14ac:dyDescent="0.25">
      <c r="A1330" s="154" t="s">
        <v>10339</v>
      </c>
      <c r="B1330" t="s">
        <v>306</v>
      </c>
      <c r="C1330" t="s">
        <v>115</v>
      </c>
      <c r="D1330" s="13">
        <v>2403.3629999999998</v>
      </c>
      <c r="E1330" s="31">
        <v>45259</v>
      </c>
      <c r="F1330" s="31">
        <v>45342</v>
      </c>
      <c r="G1330" t="s">
        <v>10338</v>
      </c>
    </row>
    <row r="1331" spans="1:7" x14ac:dyDescent="0.25">
      <c r="A1331" s="154" t="s">
        <v>9768</v>
      </c>
      <c r="B1331" t="s">
        <v>338</v>
      </c>
      <c r="C1331" t="s">
        <v>166</v>
      </c>
      <c r="D1331" s="13">
        <v>1413.2</v>
      </c>
      <c r="E1331" s="31">
        <v>45257</v>
      </c>
      <c r="F1331" s="31">
        <v>45342</v>
      </c>
      <c r="G1331" t="s">
        <v>9766</v>
      </c>
    </row>
    <row r="1332" spans="1:7" x14ac:dyDescent="0.25">
      <c r="A1332" s="154" t="s">
        <v>9786</v>
      </c>
      <c r="B1332" t="s">
        <v>117</v>
      </c>
      <c r="C1332" t="s">
        <v>118</v>
      </c>
      <c r="D1332" s="13">
        <v>1500</v>
      </c>
      <c r="E1332" s="31">
        <v>45255</v>
      </c>
      <c r="F1332" s="31">
        <v>45342</v>
      </c>
      <c r="G1332" t="s">
        <v>9785</v>
      </c>
    </row>
    <row r="1333" spans="1:7" x14ac:dyDescent="0.25">
      <c r="A1333" s="154" t="s">
        <v>9726</v>
      </c>
      <c r="B1333" t="s">
        <v>119</v>
      </c>
      <c r="C1333" t="s">
        <v>120</v>
      </c>
      <c r="D1333" s="13">
        <v>6150</v>
      </c>
      <c r="E1333" s="31">
        <v>45222</v>
      </c>
      <c r="F1333" s="31">
        <v>45342</v>
      </c>
      <c r="G1333" t="s">
        <v>9725</v>
      </c>
    </row>
    <row r="1334" spans="1:7" x14ac:dyDescent="0.25">
      <c r="A1334" s="154" t="s">
        <v>9755</v>
      </c>
      <c r="B1334" t="s">
        <v>4253</v>
      </c>
      <c r="C1334" t="s">
        <v>4252</v>
      </c>
      <c r="D1334" s="13">
        <v>3625</v>
      </c>
      <c r="E1334" s="31">
        <v>45223</v>
      </c>
      <c r="F1334" s="31">
        <v>45342</v>
      </c>
      <c r="G1334" t="s">
        <v>9754</v>
      </c>
    </row>
    <row r="1335" spans="1:7" x14ac:dyDescent="0.25">
      <c r="A1335" s="154" t="s">
        <v>9592</v>
      </c>
      <c r="B1335" t="s">
        <v>169</v>
      </c>
      <c r="C1335" t="s">
        <v>170</v>
      </c>
      <c r="D1335" s="13">
        <v>4000</v>
      </c>
      <c r="E1335" s="31">
        <v>45219</v>
      </c>
      <c r="F1335" s="31">
        <v>45342</v>
      </c>
      <c r="G1335" t="s">
        <v>9591</v>
      </c>
    </row>
    <row r="1336" spans="1:7" x14ac:dyDescent="0.25">
      <c r="A1336" s="154" t="s">
        <v>12041</v>
      </c>
      <c r="B1336" t="s">
        <v>1154</v>
      </c>
      <c r="C1336" t="s">
        <v>1155</v>
      </c>
      <c r="D1336" s="13">
        <v>3951.7950000000001</v>
      </c>
      <c r="E1336" s="31">
        <v>45268</v>
      </c>
      <c r="F1336" s="31">
        <v>45342</v>
      </c>
      <c r="G1336" t="s">
        <v>12040</v>
      </c>
    </row>
    <row r="1337" spans="1:7" x14ac:dyDescent="0.25">
      <c r="A1337" s="154" t="s">
        <v>9620</v>
      </c>
      <c r="B1337" t="s">
        <v>460</v>
      </c>
      <c r="C1337" t="s">
        <v>459</v>
      </c>
      <c r="D1337" s="13">
        <v>7682.8739999999998</v>
      </c>
      <c r="E1337" s="31">
        <v>45220</v>
      </c>
      <c r="F1337" s="31">
        <v>45342</v>
      </c>
      <c r="G1337" t="s">
        <v>9618</v>
      </c>
    </row>
    <row r="1338" spans="1:7" x14ac:dyDescent="0.25">
      <c r="A1338" s="154" t="s">
        <v>9491</v>
      </c>
      <c r="B1338" t="s">
        <v>577</v>
      </c>
      <c r="C1338" t="s">
        <v>576</v>
      </c>
      <c r="D1338" s="13">
        <v>2148.502</v>
      </c>
      <c r="E1338" s="31">
        <v>45244</v>
      </c>
      <c r="F1338" s="31">
        <v>45342</v>
      </c>
      <c r="G1338" t="s">
        <v>9489</v>
      </c>
    </row>
    <row r="1339" spans="1:7" x14ac:dyDescent="0.25">
      <c r="A1339" s="154" t="s">
        <v>9533</v>
      </c>
      <c r="B1339" t="s">
        <v>558</v>
      </c>
      <c r="C1339" t="s">
        <v>557</v>
      </c>
      <c r="D1339" s="13">
        <v>1700</v>
      </c>
      <c r="E1339" s="31">
        <v>45219</v>
      </c>
      <c r="F1339" s="31">
        <v>45342</v>
      </c>
      <c r="G1339" t="s">
        <v>9532</v>
      </c>
    </row>
    <row r="1340" spans="1:7" x14ac:dyDescent="0.25">
      <c r="A1340" s="154" t="s">
        <v>9519</v>
      </c>
      <c r="B1340" t="s">
        <v>168</v>
      </c>
      <c r="C1340" t="s">
        <v>268</v>
      </c>
      <c r="D1340" s="13">
        <v>11000</v>
      </c>
      <c r="E1340" s="31">
        <v>45223</v>
      </c>
      <c r="F1340" s="31">
        <v>45342</v>
      </c>
      <c r="G1340" t="s">
        <v>9517</v>
      </c>
    </row>
    <row r="1341" spans="1:7" x14ac:dyDescent="0.25">
      <c r="A1341" s="154" t="s">
        <v>3842</v>
      </c>
      <c r="B1341" t="s">
        <v>171</v>
      </c>
      <c r="C1341" t="s">
        <v>172</v>
      </c>
      <c r="D1341" s="13">
        <v>2000</v>
      </c>
      <c r="E1341" s="31">
        <v>45198</v>
      </c>
      <c r="F1341" s="31">
        <v>45342</v>
      </c>
      <c r="G1341" t="s">
        <v>3680</v>
      </c>
    </row>
    <row r="1342" spans="1:7" x14ac:dyDescent="0.25">
      <c r="A1342" s="154" t="s">
        <v>3824</v>
      </c>
      <c r="B1342" t="s">
        <v>302</v>
      </c>
      <c r="C1342" t="s">
        <v>301</v>
      </c>
      <c r="D1342" s="13">
        <v>1060.211</v>
      </c>
      <c r="E1342" s="31">
        <v>45197</v>
      </c>
      <c r="F1342" s="31">
        <v>45342</v>
      </c>
      <c r="G1342" t="s">
        <v>3717</v>
      </c>
    </row>
    <row r="1343" spans="1:7" x14ac:dyDescent="0.25">
      <c r="A1343" s="154" t="s">
        <v>3813</v>
      </c>
      <c r="B1343" t="s">
        <v>819</v>
      </c>
      <c r="C1343" t="s">
        <v>818</v>
      </c>
      <c r="D1343" s="13">
        <v>4000</v>
      </c>
      <c r="E1343" s="31">
        <v>45197</v>
      </c>
      <c r="F1343" s="31">
        <v>45342</v>
      </c>
      <c r="G1343" t="s">
        <v>3812</v>
      </c>
    </row>
    <row r="1344" spans="1:7" x14ac:dyDescent="0.25">
      <c r="A1344" s="154" t="s">
        <v>3795</v>
      </c>
      <c r="B1344" t="s">
        <v>579</v>
      </c>
      <c r="C1344" t="s">
        <v>578</v>
      </c>
      <c r="D1344" s="13">
        <v>2585.0549999999998</v>
      </c>
      <c r="E1344" s="31">
        <v>45197</v>
      </c>
      <c r="F1344" s="31">
        <v>45342</v>
      </c>
      <c r="G1344" t="s">
        <v>3794</v>
      </c>
    </row>
    <row r="1345" spans="1:7" x14ac:dyDescent="0.25">
      <c r="A1345" s="154" t="s">
        <v>9385</v>
      </c>
      <c r="B1345" t="s">
        <v>860</v>
      </c>
      <c r="C1345" t="s">
        <v>859</v>
      </c>
      <c r="D1345" s="13">
        <v>8200</v>
      </c>
      <c r="E1345" s="31">
        <v>45219</v>
      </c>
      <c r="F1345" s="31">
        <v>45342</v>
      </c>
      <c r="G1345" t="s">
        <v>3678</v>
      </c>
    </row>
    <row r="1346" spans="1:7" x14ac:dyDescent="0.25">
      <c r="A1346" s="154" t="s">
        <v>9365</v>
      </c>
      <c r="B1346" t="s">
        <v>458</v>
      </c>
      <c r="C1346" t="s">
        <v>457</v>
      </c>
      <c r="D1346" s="13">
        <v>5000</v>
      </c>
      <c r="E1346" s="31">
        <v>45230</v>
      </c>
      <c r="F1346" s="31">
        <v>45342</v>
      </c>
      <c r="G1346" t="s">
        <v>9364</v>
      </c>
    </row>
    <row r="1347" spans="1:7" x14ac:dyDescent="0.25">
      <c r="A1347" s="154" t="s">
        <v>8985</v>
      </c>
      <c r="B1347" t="s">
        <v>296</v>
      </c>
      <c r="C1347" t="s">
        <v>287</v>
      </c>
      <c r="D1347" s="13">
        <v>1350</v>
      </c>
      <c r="E1347" s="31">
        <v>45229</v>
      </c>
      <c r="F1347" s="31">
        <v>45342</v>
      </c>
      <c r="G1347" t="s">
        <v>8984</v>
      </c>
    </row>
    <row r="1348" spans="1:7" x14ac:dyDescent="0.25">
      <c r="A1348" s="154" t="s">
        <v>8944</v>
      </c>
      <c r="B1348" t="s">
        <v>296</v>
      </c>
      <c r="C1348" t="s">
        <v>287</v>
      </c>
      <c r="D1348" s="13">
        <v>1350</v>
      </c>
      <c r="E1348" s="31">
        <v>45229</v>
      </c>
      <c r="F1348" s="31">
        <v>45342</v>
      </c>
      <c r="G1348" t="s">
        <v>8943</v>
      </c>
    </row>
    <row r="1349" spans="1:7" x14ac:dyDescent="0.25">
      <c r="A1349" s="154" t="s">
        <v>8960</v>
      </c>
      <c r="B1349" t="s">
        <v>296</v>
      </c>
      <c r="C1349" t="s">
        <v>287</v>
      </c>
      <c r="D1349" s="13">
        <v>1350</v>
      </c>
      <c r="E1349" s="31">
        <v>45229</v>
      </c>
      <c r="F1349" s="31">
        <v>45342</v>
      </c>
      <c r="G1349" t="s">
        <v>8959</v>
      </c>
    </row>
    <row r="1350" spans="1:7" x14ac:dyDescent="0.25">
      <c r="A1350" s="154" t="s">
        <v>8666</v>
      </c>
      <c r="B1350" t="s">
        <v>399</v>
      </c>
      <c r="C1350" t="s">
        <v>398</v>
      </c>
      <c r="D1350" s="13">
        <v>4000</v>
      </c>
      <c r="E1350" s="31">
        <v>45215</v>
      </c>
      <c r="F1350" s="31">
        <v>45342</v>
      </c>
      <c r="G1350" t="s">
        <v>8665</v>
      </c>
    </row>
    <row r="1351" spans="1:7" x14ac:dyDescent="0.25">
      <c r="A1351" s="154" t="s">
        <v>8703</v>
      </c>
      <c r="B1351" t="s">
        <v>418</v>
      </c>
      <c r="C1351" t="s">
        <v>417</v>
      </c>
      <c r="D1351" s="13">
        <v>3087.8310000000001</v>
      </c>
      <c r="E1351" s="31">
        <v>45238</v>
      </c>
      <c r="F1351" s="31">
        <v>45342</v>
      </c>
      <c r="G1351" t="s">
        <v>8701</v>
      </c>
    </row>
    <row r="1352" spans="1:7" x14ac:dyDescent="0.25">
      <c r="A1352" s="154" t="s">
        <v>12039</v>
      </c>
      <c r="B1352" t="s">
        <v>645</v>
      </c>
      <c r="C1352" t="s">
        <v>644</v>
      </c>
      <c r="D1352" s="13">
        <v>2800</v>
      </c>
      <c r="E1352" s="31">
        <v>45268</v>
      </c>
      <c r="F1352" s="31">
        <v>45342</v>
      </c>
      <c r="G1352" t="s">
        <v>12038</v>
      </c>
    </row>
    <row r="1353" spans="1:7" x14ac:dyDescent="0.25">
      <c r="A1353" s="154" t="s">
        <v>8376</v>
      </c>
      <c r="B1353" t="s">
        <v>121</v>
      </c>
      <c r="C1353" t="s">
        <v>122</v>
      </c>
      <c r="D1353" s="13">
        <v>1700</v>
      </c>
      <c r="E1353" s="31">
        <v>45238</v>
      </c>
      <c r="F1353" s="31">
        <v>45342</v>
      </c>
      <c r="G1353" t="s">
        <v>8374</v>
      </c>
    </row>
    <row r="1354" spans="1:7" x14ac:dyDescent="0.25">
      <c r="A1354" s="154" t="s">
        <v>8532</v>
      </c>
      <c r="B1354" t="s">
        <v>728</v>
      </c>
      <c r="C1354" t="s">
        <v>727</v>
      </c>
      <c r="D1354" s="13">
        <v>4561.6149999999998</v>
      </c>
      <c r="E1354" s="31">
        <v>45260</v>
      </c>
      <c r="F1354" s="31">
        <v>45342</v>
      </c>
      <c r="G1354" t="s">
        <v>8530</v>
      </c>
    </row>
    <row r="1355" spans="1:7" x14ac:dyDescent="0.25">
      <c r="A1355" s="154" t="s">
        <v>8346</v>
      </c>
      <c r="B1355" t="s">
        <v>252</v>
      </c>
      <c r="C1355" t="s">
        <v>251</v>
      </c>
      <c r="D1355" s="13">
        <v>6750.77</v>
      </c>
      <c r="E1355" s="31">
        <v>45238</v>
      </c>
      <c r="F1355" s="31">
        <v>45342</v>
      </c>
      <c r="G1355" t="s">
        <v>8344</v>
      </c>
    </row>
    <row r="1356" spans="1:7" x14ac:dyDescent="0.25">
      <c r="A1356" s="154" t="s">
        <v>8510</v>
      </c>
      <c r="B1356" t="s">
        <v>2835</v>
      </c>
      <c r="C1356" t="s">
        <v>2834</v>
      </c>
      <c r="D1356" s="13">
        <v>3500</v>
      </c>
      <c r="E1356" s="31">
        <v>45246</v>
      </c>
      <c r="F1356" s="31">
        <v>45342</v>
      </c>
      <c r="G1356" t="s">
        <v>8444</v>
      </c>
    </row>
    <row r="1357" spans="1:7" x14ac:dyDescent="0.25">
      <c r="A1357" s="154" t="s">
        <v>11239</v>
      </c>
      <c r="B1357" t="s">
        <v>284</v>
      </c>
      <c r="C1357" t="s">
        <v>128</v>
      </c>
      <c r="D1357" s="13">
        <v>885</v>
      </c>
      <c r="E1357" s="31">
        <v>45224</v>
      </c>
      <c r="F1357" s="31">
        <v>45343</v>
      </c>
      <c r="G1357" t="s">
        <v>11238</v>
      </c>
    </row>
    <row r="1358" spans="1:7" x14ac:dyDescent="0.25">
      <c r="A1358" s="154" t="s">
        <v>9848</v>
      </c>
      <c r="B1358" t="s">
        <v>184</v>
      </c>
      <c r="C1358" t="s">
        <v>185</v>
      </c>
      <c r="D1358" s="13">
        <v>4247.1090000000004</v>
      </c>
      <c r="E1358" s="31">
        <v>45233</v>
      </c>
      <c r="F1358" s="31">
        <v>45343</v>
      </c>
      <c r="G1358" t="s">
        <v>9846</v>
      </c>
    </row>
    <row r="1359" spans="1:7" x14ac:dyDescent="0.25">
      <c r="A1359" s="154" t="s">
        <v>9079</v>
      </c>
      <c r="B1359" t="s">
        <v>625</v>
      </c>
      <c r="C1359" t="s">
        <v>624</v>
      </c>
      <c r="D1359" s="13">
        <v>592.44200000000001</v>
      </c>
      <c r="E1359" s="31">
        <v>45254</v>
      </c>
      <c r="F1359" s="31">
        <v>45343</v>
      </c>
      <c r="G1359" t="s">
        <v>9078</v>
      </c>
    </row>
    <row r="1360" spans="1:7" x14ac:dyDescent="0.25">
      <c r="A1360" s="154" t="s">
        <v>8904</v>
      </c>
      <c r="B1360" t="s">
        <v>296</v>
      </c>
      <c r="C1360" t="s">
        <v>287</v>
      </c>
      <c r="D1360" s="13">
        <v>1350</v>
      </c>
      <c r="E1360" s="31">
        <v>45229</v>
      </c>
      <c r="F1360" s="31">
        <v>45343</v>
      </c>
      <c r="G1360" t="s">
        <v>8903</v>
      </c>
    </row>
    <row r="1361" spans="1:7" x14ac:dyDescent="0.25">
      <c r="A1361" s="154" t="s">
        <v>8536</v>
      </c>
      <c r="B1361" t="s">
        <v>2892</v>
      </c>
      <c r="C1361" t="s">
        <v>2891</v>
      </c>
      <c r="D1361" s="13">
        <v>789</v>
      </c>
      <c r="E1361" s="31">
        <v>45260</v>
      </c>
      <c r="F1361" s="31">
        <v>45343</v>
      </c>
      <c r="G1361" t="s">
        <v>8534</v>
      </c>
    </row>
    <row r="1362" spans="1:7" x14ac:dyDescent="0.25">
      <c r="A1362" s="154" t="s">
        <v>9913</v>
      </c>
      <c r="B1362" t="s">
        <v>748</v>
      </c>
      <c r="C1362" t="s">
        <v>749</v>
      </c>
      <c r="D1362" s="13">
        <v>2200</v>
      </c>
      <c r="E1362" s="31">
        <v>45225</v>
      </c>
      <c r="F1362" s="31">
        <v>45344</v>
      </c>
      <c r="G1362" t="s">
        <v>9912</v>
      </c>
    </row>
    <row r="1363" spans="1:7" x14ac:dyDescent="0.25">
      <c r="A1363" s="154" t="s">
        <v>3710</v>
      </c>
      <c r="B1363" t="s">
        <v>171</v>
      </c>
      <c r="C1363" t="s">
        <v>172</v>
      </c>
      <c r="D1363" s="13">
        <v>1500</v>
      </c>
      <c r="E1363" s="31">
        <v>45198</v>
      </c>
      <c r="F1363" s="31">
        <v>45344</v>
      </c>
      <c r="G1363" t="s">
        <v>3709</v>
      </c>
    </row>
    <row r="1364" spans="1:7" x14ac:dyDescent="0.25">
      <c r="A1364" s="154" t="s">
        <v>8872</v>
      </c>
      <c r="B1364" t="s">
        <v>8788</v>
      </c>
      <c r="C1364" t="s">
        <v>699</v>
      </c>
      <c r="D1364" s="13">
        <v>3948.3969999999999</v>
      </c>
      <c r="E1364" s="31">
        <v>45244</v>
      </c>
      <c r="F1364" s="31">
        <v>45344</v>
      </c>
      <c r="G1364" t="s">
        <v>8787</v>
      </c>
    </row>
    <row r="1365" spans="1:7" x14ac:dyDescent="0.25">
      <c r="A1365" s="154" t="s">
        <v>8733</v>
      </c>
      <c r="B1365" t="s">
        <v>96</v>
      </c>
      <c r="C1365" t="s">
        <v>97</v>
      </c>
      <c r="D1365" s="13">
        <v>1178.0509999999999</v>
      </c>
      <c r="E1365" s="31">
        <v>45243</v>
      </c>
      <c r="F1365" s="31">
        <v>45344</v>
      </c>
      <c r="G1365" t="s">
        <v>8731</v>
      </c>
    </row>
    <row r="1366" spans="1:7" x14ac:dyDescent="0.25">
      <c r="A1366" s="154" t="s">
        <v>11241</v>
      </c>
      <c r="B1366" t="s">
        <v>284</v>
      </c>
      <c r="C1366" t="s">
        <v>128</v>
      </c>
      <c r="D1366" s="13">
        <v>880</v>
      </c>
      <c r="E1366" s="31">
        <v>45224</v>
      </c>
      <c r="F1366" s="31">
        <v>45345</v>
      </c>
      <c r="G1366" t="s">
        <v>11240</v>
      </c>
    </row>
    <row r="1367" spans="1:7" x14ac:dyDescent="0.25">
      <c r="A1367" s="154" t="s">
        <v>10074</v>
      </c>
      <c r="B1367" t="s">
        <v>136</v>
      </c>
      <c r="C1367" t="s">
        <v>137</v>
      </c>
      <c r="D1367" s="13">
        <v>1000</v>
      </c>
      <c r="E1367" s="31">
        <v>45230</v>
      </c>
      <c r="F1367" s="31">
        <v>45345</v>
      </c>
      <c r="G1367" t="s">
        <v>10073</v>
      </c>
    </row>
    <row r="1368" spans="1:7" x14ac:dyDescent="0.25">
      <c r="A1368" s="154" t="s">
        <v>9880</v>
      </c>
      <c r="B1368" t="s">
        <v>541</v>
      </c>
      <c r="C1368" t="s">
        <v>540</v>
      </c>
      <c r="D1368" s="13">
        <v>7850</v>
      </c>
      <c r="E1368" s="31">
        <v>45230</v>
      </c>
      <c r="F1368" s="31">
        <v>45345</v>
      </c>
      <c r="G1368" t="s">
        <v>9879</v>
      </c>
    </row>
    <row r="1369" spans="1:7" x14ac:dyDescent="0.25">
      <c r="A1369" s="154" t="s">
        <v>10113</v>
      </c>
      <c r="B1369" t="s">
        <v>164</v>
      </c>
      <c r="C1369" t="s">
        <v>165</v>
      </c>
      <c r="D1369" s="13">
        <v>2580</v>
      </c>
      <c r="E1369" s="31">
        <v>45211</v>
      </c>
      <c r="F1369" s="31">
        <v>45345</v>
      </c>
      <c r="G1369" t="s">
        <v>10112</v>
      </c>
    </row>
    <row r="1370" spans="1:7" x14ac:dyDescent="0.25">
      <c r="A1370" s="154" t="s">
        <v>3681</v>
      </c>
      <c r="B1370" t="s">
        <v>171</v>
      </c>
      <c r="C1370" t="s">
        <v>172</v>
      </c>
      <c r="D1370" s="13">
        <v>2000</v>
      </c>
      <c r="E1370" s="31">
        <v>45198</v>
      </c>
      <c r="F1370" s="31">
        <v>45345</v>
      </c>
      <c r="G1370" t="s">
        <v>3680</v>
      </c>
    </row>
    <row r="1371" spans="1:7" x14ac:dyDescent="0.25">
      <c r="A1371" s="154" t="s">
        <v>9179</v>
      </c>
      <c r="B1371" t="s">
        <v>852</v>
      </c>
      <c r="C1371" t="s">
        <v>894</v>
      </c>
      <c r="D1371" s="13">
        <v>570</v>
      </c>
      <c r="E1371" s="31">
        <v>45258</v>
      </c>
      <c r="F1371" s="31">
        <v>45345</v>
      </c>
      <c r="G1371" t="s">
        <v>9178</v>
      </c>
    </row>
    <row r="1372" spans="1:7" x14ac:dyDescent="0.25">
      <c r="A1372" s="154" t="s">
        <v>10909</v>
      </c>
      <c r="B1372" t="s">
        <v>112</v>
      </c>
      <c r="C1372" t="s">
        <v>113</v>
      </c>
      <c r="D1372" s="13">
        <v>1155.569</v>
      </c>
      <c r="E1372" s="31">
        <v>45230</v>
      </c>
      <c r="F1372" s="31">
        <v>45346</v>
      </c>
      <c r="G1372" t="s">
        <v>5398</v>
      </c>
    </row>
    <row r="1373" spans="1:7" x14ac:dyDescent="0.25">
      <c r="A1373" s="154" t="s">
        <v>9653</v>
      </c>
      <c r="B1373" t="s">
        <v>169</v>
      </c>
      <c r="C1373" t="s">
        <v>170</v>
      </c>
      <c r="D1373" s="13">
        <v>4000</v>
      </c>
      <c r="E1373" s="31">
        <v>45219</v>
      </c>
      <c r="F1373" s="31">
        <v>45346</v>
      </c>
      <c r="G1373" t="s">
        <v>9652</v>
      </c>
    </row>
    <row r="1374" spans="1:7" x14ac:dyDescent="0.25">
      <c r="A1374" s="154" t="s">
        <v>9400</v>
      </c>
      <c r="B1374" t="s">
        <v>847</v>
      </c>
      <c r="C1374" t="s">
        <v>886</v>
      </c>
      <c r="D1374" s="13">
        <v>2900</v>
      </c>
      <c r="E1374" s="31">
        <v>45245</v>
      </c>
      <c r="F1374" s="31">
        <v>45346</v>
      </c>
      <c r="G1374" t="s">
        <v>9399</v>
      </c>
    </row>
    <row r="1375" spans="1:7" x14ac:dyDescent="0.25">
      <c r="A1375" s="154" t="s">
        <v>8983</v>
      </c>
      <c r="B1375" t="s">
        <v>3347</v>
      </c>
      <c r="C1375" t="s">
        <v>3346</v>
      </c>
      <c r="D1375" s="13">
        <v>1970</v>
      </c>
      <c r="E1375" s="31">
        <v>45229</v>
      </c>
      <c r="F1375" s="31">
        <v>45346</v>
      </c>
      <c r="G1375" t="s">
        <v>8982</v>
      </c>
    </row>
    <row r="1376" spans="1:7" x14ac:dyDescent="0.25">
      <c r="A1376" s="154" t="s">
        <v>10955</v>
      </c>
      <c r="B1376" t="s">
        <v>598</v>
      </c>
      <c r="C1376" t="s">
        <v>599</v>
      </c>
      <c r="D1376" s="13">
        <v>469.77600000000001</v>
      </c>
      <c r="E1376" s="31">
        <v>45223</v>
      </c>
      <c r="F1376" s="31">
        <v>45347</v>
      </c>
      <c r="G1376" t="s">
        <v>10953</v>
      </c>
    </row>
    <row r="1377" spans="1:7" x14ac:dyDescent="0.25">
      <c r="A1377" s="154" t="s">
        <v>11243</v>
      </c>
      <c r="B1377" t="s">
        <v>284</v>
      </c>
      <c r="C1377" t="s">
        <v>128</v>
      </c>
      <c r="D1377" s="13">
        <v>875</v>
      </c>
      <c r="E1377" s="31">
        <v>45224</v>
      </c>
      <c r="F1377" s="31">
        <v>45347</v>
      </c>
      <c r="G1377" t="s">
        <v>11242</v>
      </c>
    </row>
    <row r="1378" spans="1:7" x14ac:dyDescent="0.25">
      <c r="A1378" s="154" t="s">
        <v>10756</v>
      </c>
      <c r="B1378" t="s">
        <v>757</v>
      </c>
      <c r="C1378" t="s">
        <v>756</v>
      </c>
      <c r="D1378" s="13">
        <v>4000</v>
      </c>
      <c r="E1378" s="31">
        <v>45260</v>
      </c>
      <c r="F1378" s="31">
        <v>45347</v>
      </c>
      <c r="G1378" t="s">
        <v>10755</v>
      </c>
    </row>
    <row r="1379" spans="1:7" x14ac:dyDescent="0.25">
      <c r="A1379" s="154" t="s">
        <v>10164</v>
      </c>
      <c r="B1379" t="s">
        <v>10160</v>
      </c>
      <c r="C1379" t="s">
        <v>10159</v>
      </c>
      <c r="D1379" s="13">
        <v>6110.8680000000004</v>
      </c>
      <c r="E1379" s="31">
        <v>45251</v>
      </c>
      <c r="F1379" s="31">
        <v>45347</v>
      </c>
      <c r="G1379" t="s">
        <v>10162</v>
      </c>
    </row>
    <row r="1380" spans="1:7" x14ac:dyDescent="0.25">
      <c r="A1380" s="154" t="s">
        <v>10628</v>
      </c>
      <c r="B1380" t="s">
        <v>837</v>
      </c>
      <c r="C1380" t="s">
        <v>836</v>
      </c>
      <c r="D1380" s="13">
        <v>527.05200000000002</v>
      </c>
      <c r="E1380" s="31">
        <v>45257</v>
      </c>
      <c r="F1380" s="31">
        <v>45347</v>
      </c>
      <c r="G1380" t="s">
        <v>5105</v>
      </c>
    </row>
    <row r="1381" spans="1:7" x14ac:dyDescent="0.25">
      <c r="A1381" s="154" t="s">
        <v>9795</v>
      </c>
      <c r="B1381" t="s">
        <v>125</v>
      </c>
      <c r="C1381" t="s">
        <v>126</v>
      </c>
      <c r="D1381" s="13">
        <v>5640</v>
      </c>
      <c r="E1381" s="31">
        <v>45230</v>
      </c>
      <c r="F1381" s="31">
        <v>45347</v>
      </c>
      <c r="G1381" t="s">
        <v>9794</v>
      </c>
    </row>
    <row r="1382" spans="1:7" x14ac:dyDescent="0.25">
      <c r="A1382" s="154" t="s">
        <v>9878</v>
      </c>
      <c r="B1382" t="s">
        <v>117</v>
      </c>
      <c r="C1382" t="s">
        <v>118</v>
      </c>
      <c r="D1382" s="13">
        <v>1500</v>
      </c>
      <c r="E1382" s="31">
        <v>45255</v>
      </c>
      <c r="F1382" s="31">
        <v>45347</v>
      </c>
      <c r="G1382" t="s">
        <v>9877</v>
      </c>
    </row>
    <row r="1383" spans="1:7" x14ac:dyDescent="0.25">
      <c r="A1383" s="154" t="s">
        <v>10000</v>
      </c>
      <c r="B1383" t="s">
        <v>125</v>
      </c>
      <c r="C1383" t="s">
        <v>126</v>
      </c>
      <c r="D1383" s="13">
        <v>5640</v>
      </c>
      <c r="E1383" s="31">
        <v>45230</v>
      </c>
      <c r="F1383" s="31">
        <v>45347</v>
      </c>
      <c r="G1383" t="s">
        <v>9999</v>
      </c>
    </row>
    <row r="1384" spans="1:7" x14ac:dyDescent="0.25">
      <c r="A1384" s="154" t="s">
        <v>9665</v>
      </c>
      <c r="B1384" t="s">
        <v>119</v>
      </c>
      <c r="C1384" t="s">
        <v>120</v>
      </c>
      <c r="D1384" s="13">
        <v>6150</v>
      </c>
      <c r="E1384" s="31">
        <v>45222</v>
      </c>
      <c r="F1384" s="31">
        <v>45347</v>
      </c>
      <c r="G1384" t="s">
        <v>9664</v>
      </c>
    </row>
    <row r="1385" spans="1:7" x14ac:dyDescent="0.25">
      <c r="A1385" s="154" t="s">
        <v>9329</v>
      </c>
      <c r="B1385" t="s">
        <v>623</v>
      </c>
      <c r="C1385" t="s">
        <v>622</v>
      </c>
      <c r="D1385" s="13">
        <v>15000</v>
      </c>
      <c r="E1385" s="31">
        <v>45218</v>
      </c>
      <c r="F1385" s="31">
        <v>45347</v>
      </c>
      <c r="G1385" t="s">
        <v>9134</v>
      </c>
    </row>
    <row r="1386" spans="1:7" x14ac:dyDescent="0.25">
      <c r="A1386" s="154" t="s">
        <v>9414</v>
      </c>
      <c r="B1386" t="s">
        <v>319</v>
      </c>
      <c r="C1386" t="s">
        <v>314</v>
      </c>
      <c r="D1386" s="13">
        <v>1410.13</v>
      </c>
      <c r="E1386" s="31">
        <v>45230</v>
      </c>
      <c r="F1386" s="31">
        <v>45347</v>
      </c>
      <c r="G1386" t="s">
        <v>9275</v>
      </c>
    </row>
    <row r="1387" spans="1:7" x14ac:dyDescent="0.25">
      <c r="A1387" s="154" t="s">
        <v>8902</v>
      </c>
      <c r="B1387" t="s">
        <v>296</v>
      </c>
      <c r="C1387" t="s">
        <v>287</v>
      </c>
      <c r="D1387" s="13">
        <v>1350</v>
      </c>
      <c r="E1387" s="31">
        <v>45229</v>
      </c>
      <c r="F1387" s="31">
        <v>45347</v>
      </c>
      <c r="G1387" t="s">
        <v>8901</v>
      </c>
    </row>
    <row r="1388" spans="1:7" x14ac:dyDescent="0.25">
      <c r="A1388" s="154" t="s">
        <v>8897</v>
      </c>
      <c r="B1388" t="s">
        <v>296</v>
      </c>
      <c r="C1388" t="s">
        <v>287</v>
      </c>
      <c r="D1388" s="13">
        <v>1350</v>
      </c>
      <c r="E1388" s="31">
        <v>45229</v>
      </c>
      <c r="F1388" s="31">
        <v>45347</v>
      </c>
      <c r="G1388" t="s">
        <v>8896</v>
      </c>
    </row>
    <row r="1389" spans="1:7" x14ac:dyDescent="0.25">
      <c r="A1389" s="154" t="s">
        <v>9052</v>
      </c>
      <c r="B1389" t="s">
        <v>296</v>
      </c>
      <c r="C1389" t="s">
        <v>287</v>
      </c>
      <c r="D1389" s="13">
        <v>1350</v>
      </c>
      <c r="E1389" s="31">
        <v>45229</v>
      </c>
      <c r="F1389" s="31">
        <v>45347</v>
      </c>
      <c r="G1389" t="s">
        <v>9051</v>
      </c>
    </row>
    <row r="1390" spans="1:7" x14ac:dyDescent="0.25">
      <c r="A1390" s="154" t="s">
        <v>8870</v>
      </c>
      <c r="B1390" t="s">
        <v>296</v>
      </c>
      <c r="C1390" t="s">
        <v>287</v>
      </c>
      <c r="D1390" s="13">
        <v>1350</v>
      </c>
      <c r="E1390" s="31">
        <v>45229</v>
      </c>
      <c r="F1390" s="31">
        <v>45347</v>
      </c>
      <c r="G1390" t="s">
        <v>8869</v>
      </c>
    </row>
    <row r="1391" spans="1:7" x14ac:dyDescent="0.25">
      <c r="A1391" s="154" t="s">
        <v>8887</v>
      </c>
      <c r="B1391" t="s">
        <v>296</v>
      </c>
      <c r="C1391" t="s">
        <v>287</v>
      </c>
      <c r="D1391" s="13">
        <v>1350</v>
      </c>
      <c r="E1391" s="31">
        <v>45229</v>
      </c>
      <c r="F1391" s="31">
        <v>45347</v>
      </c>
      <c r="G1391" t="s">
        <v>8886</v>
      </c>
    </row>
    <row r="1392" spans="1:7" x14ac:dyDescent="0.25">
      <c r="A1392" s="154" t="s">
        <v>8894</v>
      </c>
      <c r="B1392" t="s">
        <v>296</v>
      </c>
      <c r="C1392" t="s">
        <v>287</v>
      </c>
      <c r="D1392" s="13">
        <v>1000</v>
      </c>
      <c r="E1392" s="31">
        <v>45229</v>
      </c>
      <c r="F1392" s="31">
        <v>45347</v>
      </c>
      <c r="G1392" t="s">
        <v>8893</v>
      </c>
    </row>
    <row r="1393" spans="1:7" x14ac:dyDescent="0.25">
      <c r="A1393" s="154" t="s">
        <v>8931</v>
      </c>
      <c r="B1393" t="s">
        <v>296</v>
      </c>
      <c r="C1393" t="s">
        <v>287</v>
      </c>
      <c r="D1393" s="13">
        <v>1350</v>
      </c>
      <c r="E1393" s="31">
        <v>45229</v>
      </c>
      <c r="F1393" s="31">
        <v>45347</v>
      </c>
      <c r="G1393" t="s">
        <v>8930</v>
      </c>
    </row>
    <row r="1394" spans="1:7" x14ac:dyDescent="0.25">
      <c r="A1394" s="154" t="s">
        <v>10655</v>
      </c>
      <c r="B1394" t="s">
        <v>677</v>
      </c>
      <c r="C1394" t="s">
        <v>676</v>
      </c>
      <c r="D1394" s="13">
        <v>635.69200000000001</v>
      </c>
      <c r="E1394" s="31">
        <v>45254</v>
      </c>
      <c r="F1394" s="31">
        <v>45348</v>
      </c>
      <c r="G1394" t="s">
        <v>10653</v>
      </c>
    </row>
    <row r="1395" spans="1:7" x14ac:dyDescent="0.25">
      <c r="A1395" s="154" t="s">
        <v>9973</v>
      </c>
      <c r="B1395" t="s">
        <v>541</v>
      </c>
      <c r="C1395" t="s">
        <v>540</v>
      </c>
      <c r="D1395" s="13">
        <v>7850</v>
      </c>
      <c r="E1395" s="31">
        <v>45230</v>
      </c>
      <c r="F1395" s="31">
        <v>45348</v>
      </c>
      <c r="G1395" t="s">
        <v>9972</v>
      </c>
    </row>
    <row r="1396" spans="1:7" x14ac:dyDescent="0.25">
      <c r="A1396" s="154" t="s">
        <v>9668</v>
      </c>
      <c r="B1396" t="s">
        <v>142</v>
      </c>
      <c r="C1396" t="s">
        <v>143</v>
      </c>
      <c r="D1396" s="13">
        <v>2805.7159999999999</v>
      </c>
      <c r="E1396" s="31">
        <v>45224</v>
      </c>
      <c r="F1396" s="31">
        <v>45348</v>
      </c>
      <c r="G1396" t="s">
        <v>9666</v>
      </c>
    </row>
    <row r="1397" spans="1:7" x14ac:dyDescent="0.25">
      <c r="A1397" s="154" t="s">
        <v>3712</v>
      </c>
      <c r="B1397" t="s">
        <v>171</v>
      </c>
      <c r="C1397" t="s">
        <v>172</v>
      </c>
      <c r="D1397" s="13">
        <v>1500</v>
      </c>
      <c r="E1397" s="31">
        <v>45198</v>
      </c>
      <c r="F1397" s="31">
        <v>45348</v>
      </c>
      <c r="G1397" t="s">
        <v>3709</v>
      </c>
    </row>
    <row r="1398" spans="1:7" x14ac:dyDescent="0.25">
      <c r="A1398" s="154" t="s">
        <v>9370</v>
      </c>
      <c r="B1398" t="s">
        <v>3925</v>
      </c>
      <c r="C1398" t="s">
        <v>3924</v>
      </c>
      <c r="D1398" s="13">
        <v>10629.182000000001</v>
      </c>
      <c r="E1398" s="31">
        <v>45230</v>
      </c>
      <c r="F1398" s="31">
        <v>45348</v>
      </c>
      <c r="G1398" t="s">
        <v>9368</v>
      </c>
    </row>
    <row r="1399" spans="1:7" x14ac:dyDescent="0.25">
      <c r="A1399" s="154" t="s">
        <v>8802</v>
      </c>
      <c r="B1399" t="s">
        <v>8788</v>
      </c>
      <c r="C1399" t="s">
        <v>699</v>
      </c>
      <c r="D1399" s="13">
        <v>1600</v>
      </c>
      <c r="E1399" s="31">
        <v>45244</v>
      </c>
      <c r="F1399" s="31">
        <v>45348</v>
      </c>
      <c r="G1399" t="s">
        <v>8787</v>
      </c>
    </row>
    <row r="1400" spans="1:7" x14ac:dyDescent="0.25">
      <c r="A1400" s="154" t="s">
        <v>10802</v>
      </c>
      <c r="B1400" t="s">
        <v>5000</v>
      </c>
      <c r="C1400" t="s">
        <v>4999</v>
      </c>
      <c r="D1400" s="13">
        <v>5870.6760000000004</v>
      </c>
      <c r="E1400" s="31">
        <v>45247</v>
      </c>
      <c r="F1400" s="31">
        <v>45349</v>
      </c>
      <c r="G1400" t="s">
        <v>4998</v>
      </c>
    </row>
    <row r="1401" spans="1:7" x14ac:dyDescent="0.25">
      <c r="A1401" s="154" t="s">
        <v>11245</v>
      </c>
      <c r="B1401" t="s">
        <v>284</v>
      </c>
      <c r="C1401" t="s">
        <v>128</v>
      </c>
      <c r="D1401" s="13">
        <v>870</v>
      </c>
      <c r="E1401" s="31">
        <v>45224</v>
      </c>
      <c r="F1401" s="31">
        <v>45349</v>
      </c>
      <c r="G1401" t="s">
        <v>11244</v>
      </c>
    </row>
    <row r="1402" spans="1:7" x14ac:dyDescent="0.25">
      <c r="A1402" s="154" t="s">
        <v>10413</v>
      </c>
      <c r="B1402" t="s">
        <v>5035</v>
      </c>
      <c r="C1402" t="s">
        <v>5034</v>
      </c>
      <c r="D1402" s="13">
        <v>14385.548000000001</v>
      </c>
      <c r="E1402" s="31">
        <v>45247</v>
      </c>
      <c r="F1402" s="31">
        <v>45349</v>
      </c>
      <c r="G1402" t="s">
        <v>10411</v>
      </c>
    </row>
    <row r="1403" spans="1:7" x14ac:dyDescent="0.25">
      <c r="A1403" s="154" t="s">
        <v>9510</v>
      </c>
      <c r="B1403" t="s">
        <v>193</v>
      </c>
      <c r="C1403" t="s">
        <v>194</v>
      </c>
      <c r="D1403" s="13">
        <v>15582.647999999999</v>
      </c>
      <c r="E1403" s="31">
        <v>45218</v>
      </c>
      <c r="F1403" s="31">
        <v>45349</v>
      </c>
      <c r="G1403" t="s">
        <v>9508</v>
      </c>
    </row>
    <row r="1404" spans="1:7" x14ac:dyDescent="0.25">
      <c r="A1404" s="154" t="s">
        <v>3711</v>
      </c>
      <c r="B1404" t="s">
        <v>171</v>
      </c>
      <c r="C1404" t="s">
        <v>172</v>
      </c>
      <c r="D1404" s="13">
        <v>2000</v>
      </c>
      <c r="E1404" s="31">
        <v>45198</v>
      </c>
      <c r="F1404" s="31">
        <v>45349</v>
      </c>
      <c r="G1404" t="s">
        <v>3680</v>
      </c>
    </row>
    <row r="1405" spans="1:7" x14ac:dyDescent="0.25">
      <c r="A1405" s="154" t="s">
        <v>3692</v>
      </c>
      <c r="B1405" t="s">
        <v>138</v>
      </c>
      <c r="C1405" t="s">
        <v>139</v>
      </c>
      <c r="D1405" s="13">
        <v>22549.883000000002</v>
      </c>
      <c r="E1405" s="31">
        <v>45198</v>
      </c>
      <c r="F1405" s="31">
        <v>45349</v>
      </c>
      <c r="G1405" t="s">
        <v>3691</v>
      </c>
    </row>
    <row r="1406" spans="1:7" x14ac:dyDescent="0.25">
      <c r="A1406" s="154" t="s">
        <v>3793</v>
      </c>
      <c r="B1406" t="s">
        <v>579</v>
      </c>
      <c r="C1406" t="s">
        <v>578</v>
      </c>
      <c r="D1406" s="13">
        <v>2585.0549999999998</v>
      </c>
      <c r="E1406" s="31">
        <v>45197</v>
      </c>
      <c r="F1406" s="31">
        <v>45349</v>
      </c>
      <c r="G1406" t="s">
        <v>3792</v>
      </c>
    </row>
    <row r="1407" spans="1:7" x14ac:dyDescent="0.25">
      <c r="A1407" s="154" t="s">
        <v>8992</v>
      </c>
      <c r="B1407" t="s">
        <v>625</v>
      </c>
      <c r="C1407" t="s">
        <v>624</v>
      </c>
      <c r="D1407" s="13">
        <v>592.44200000000001</v>
      </c>
      <c r="E1407" s="31">
        <v>45254</v>
      </c>
      <c r="F1407" s="31">
        <v>45349</v>
      </c>
      <c r="G1407" t="s">
        <v>8991</v>
      </c>
    </row>
    <row r="1408" spans="1:7" x14ac:dyDescent="0.25">
      <c r="A1408" s="154" t="s">
        <v>12037</v>
      </c>
      <c r="B1408" t="s">
        <v>3557</v>
      </c>
      <c r="C1408" t="s">
        <v>3556</v>
      </c>
      <c r="D1408" s="13">
        <v>1429.644</v>
      </c>
      <c r="E1408" s="31">
        <v>45267</v>
      </c>
      <c r="F1408" s="31">
        <v>45349</v>
      </c>
      <c r="G1408" t="s">
        <v>12036</v>
      </c>
    </row>
    <row r="1409" spans="1:7" x14ac:dyDescent="0.25">
      <c r="A1409" s="154" t="s">
        <v>11309</v>
      </c>
      <c r="B1409" t="s">
        <v>112</v>
      </c>
      <c r="C1409" t="s">
        <v>113</v>
      </c>
      <c r="D1409" s="13">
        <v>1155.569</v>
      </c>
      <c r="E1409" s="31">
        <v>45230</v>
      </c>
      <c r="F1409" s="31">
        <v>45350</v>
      </c>
      <c r="G1409" t="s">
        <v>5398</v>
      </c>
    </row>
    <row r="1410" spans="1:7" x14ac:dyDescent="0.25">
      <c r="A1410" s="154" t="s">
        <v>11124</v>
      </c>
      <c r="B1410" t="s">
        <v>1038</v>
      </c>
      <c r="C1410" t="s">
        <v>1039</v>
      </c>
      <c r="D1410" s="13">
        <v>6500</v>
      </c>
      <c r="E1410" s="31">
        <v>45217</v>
      </c>
      <c r="F1410" s="31">
        <v>45350</v>
      </c>
      <c r="G1410" t="s">
        <v>4974</v>
      </c>
    </row>
    <row r="1411" spans="1:7" x14ac:dyDescent="0.25">
      <c r="A1411" s="154" t="s">
        <v>12035</v>
      </c>
      <c r="B1411" t="s">
        <v>510</v>
      </c>
      <c r="C1411" t="s">
        <v>149</v>
      </c>
      <c r="D1411" s="13">
        <v>2522.5810000000001</v>
      </c>
      <c r="E1411" s="31">
        <v>45267</v>
      </c>
      <c r="F1411" s="31">
        <v>45350</v>
      </c>
      <c r="G1411" t="s">
        <v>5037</v>
      </c>
    </row>
    <row r="1412" spans="1:7" x14ac:dyDescent="0.25">
      <c r="A1412" s="154" t="s">
        <v>10747</v>
      </c>
      <c r="B1412" t="s">
        <v>309</v>
      </c>
      <c r="C1412" t="s">
        <v>267</v>
      </c>
      <c r="D1412" s="13">
        <v>3287</v>
      </c>
      <c r="E1412" s="31">
        <v>45257</v>
      </c>
      <c r="F1412" s="31">
        <v>45350</v>
      </c>
      <c r="G1412" t="s">
        <v>10746</v>
      </c>
    </row>
    <row r="1413" spans="1:7" x14ac:dyDescent="0.25">
      <c r="A1413" s="154" t="s">
        <v>10318</v>
      </c>
      <c r="B1413" t="s">
        <v>393</v>
      </c>
      <c r="C1413" t="s">
        <v>159</v>
      </c>
      <c r="D1413" s="13">
        <v>14240.187</v>
      </c>
      <c r="E1413" s="31">
        <v>45246</v>
      </c>
      <c r="F1413" s="31">
        <v>45350</v>
      </c>
      <c r="G1413" t="s">
        <v>10316</v>
      </c>
    </row>
    <row r="1414" spans="1:7" x14ac:dyDescent="0.25">
      <c r="A1414" s="154" t="s">
        <v>10366</v>
      </c>
      <c r="B1414" t="s">
        <v>951</v>
      </c>
      <c r="C1414" t="s">
        <v>950</v>
      </c>
      <c r="D1414" s="13">
        <v>626.09400000000005</v>
      </c>
      <c r="E1414" s="31">
        <v>45244</v>
      </c>
      <c r="F1414" s="31">
        <v>45350</v>
      </c>
      <c r="G1414" t="s">
        <v>10355</v>
      </c>
    </row>
    <row r="1415" spans="1:7" x14ac:dyDescent="0.25">
      <c r="A1415" s="154" t="s">
        <v>10325</v>
      </c>
      <c r="B1415" t="s">
        <v>330</v>
      </c>
      <c r="C1415" t="s">
        <v>329</v>
      </c>
      <c r="D1415" s="13">
        <v>1119.683</v>
      </c>
      <c r="E1415" s="31">
        <v>45246</v>
      </c>
      <c r="F1415" s="31">
        <v>45350</v>
      </c>
      <c r="G1415" t="s">
        <v>10323</v>
      </c>
    </row>
    <row r="1416" spans="1:7" x14ac:dyDescent="0.25">
      <c r="A1416" s="154" t="s">
        <v>10169</v>
      </c>
      <c r="B1416" t="s">
        <v>544</v>
      </c>
      <c r="C1416" t="s">
        <v>543</v>
      </c>
      <c r="D1416" s="13">
        <v>5105.933</v>
      </c>
      <c r="E1416" s="31">
        <v>45251</v>
      </c>
      <c r="F1416" s="31">
        <v>45350</v>
      </c>
      <c r="G1416" t="s">
        <v>10167</v>
      </c>
    </row>
    <row r="1417" spans="1:7" x14ac:dyDescent="0.25">
      <c r="A1417" s="154" t="s">
        <v>10337</v>
      </c>
      <c r="B1417" t="s">
        <v>306</v>
      </c>
      <c r="C1417" t="s">
        <v>115</v>
      </c>
      <c r="D1417" s="13">
        <v>2403.3629999999998</v>
      </c>
      <c r="E1417" s="31">
        <v>45259</v>
      </c>
      <c r="F1417" s="31">
        <v>45350</v>
      </c>
      <c r="G1417" t="s">
        <v>10336</v>
      </c>
    </row>
    <row r="1418" spans="1:7" x14ac:dyDescent="0.25">
      <c r="A1418" s="154" t="s">
        <v>10228</v>
      </c>
      <c r="B1418" t="s">
        <v>464</v>
      </c>
      <c r="C1418" t="s">
        <v>202</v>
      </c>
      <c r="D1418" s="13">
        <v>4000</v>
      </c>
      <c r="E1418" s="31">
        <v>45252</v>
      </c>
      <c r="F1418" s="31">
        <v>45350</v>
      </c>
      <c r="G1418" t="s">
        <v>10227</v>
      </c>
    </row>
    <row r="1419" spans="1:7" x14ac:dyDescent="0.25">
      <c r="A1419" s="154" t="s">
        <v>10220</v>
      </c>
      <c r="B1419" t="s">
        <v>5014</v>
      </c>
      <c r="C1419" t="s">
        <v>5013</v>
      </c>
      <c r="D1419" s="13">
        <v>2875.3829999999998</v>
      </c>
      <c r="E1419" s="31">
        <v>45252</v>
      </c>
      <c r="F1419" s="31">
        <v>45350</v>
      </c>
      <c r="G1419" t="s">
        <v>10218</v>
      </c>
    </row>
    <row r="1420" spans="1:7" x14ac:dyDescent="0.25">
      <c r="A1420" s="154" t="s">
        <v>10426</v>
      </c>
      <c r="B1420" t="s">
        <v>657</v>
      </c>
      <c r="C1420" t="s">
        <v>656</v>
      </c>
      <c r="D1420" s="13">
        <v>445.286</v>
      </c>
      <c r="E1420" s="31">
        <v>45250</v>
      </c>
      <c r="F1420" s="31">
        <v>45350</v>
      </c>
      <c r="G1420" t="s">
        <v>5936</v>
      </c>
    </row>
    <row r="1421" spans="1:7" x14ac:dyDescent="0.25">
      <c r="A1421" s="154" t="s">
        <v>10322</v>
      </c>
      <c r="B1421" t="s">
        <v>10321</v>
      </c>
      <c r="C1421" t="s">
        <v>425</v>
      </c>
      <c r="D1421" s="13">
        <v>382.363</v>
      </c>
      <c r="E1421" s="31">
        <v>45259</v>
      </c>
      <c r="F1421" s="31">
        <v>45350</v>
      </c>
      <c r="G1421" t="s">
        <v>10319</v>
      </c>
    </row>
    <row r="1422" spans="1:7" x14ac:dyDescent="0.25">
      <c r="A1422" s="154" t="s">
        <v>10287</v>
      </c>
      <c r="B1422" t="s">
        <v>688</v>
      </c>
      <c r="C1422" t="s">
        <v>689</v>
      </c>
      <c r="D1422" s="13">
        <v>1056.6320000000001</v>
      </c>
      <c r="E1422" s="31">
        <v>45251</v>
      </c>
      <c r="F1422" s="31">
        <v>45350</v>
      </c>
      <c r="G1422" t="s">
        <v>10285</v>
      </c>
    </row>
    <row r="1423" spans="1:7" x14ac:dyDescent="0.25">
      <c r="A1423" s="154" t="s">
        <v>10172</v>
      </c>
      <c r="B1423" t="s">
        <v>318</v>
      </c>
      <c r="C1423" t="s">
        <v>144</v>
      </c>
      <c r="D1423" s="13">
        <v>1400</v>
      </c>
      <c r="E1423" s="31">
        <v>45251</v>
      </c>
      <c r="F1423" s="31">
        <v>45350</v>
      </c>
      <c r="G1423" t="s">
        <v>10170</v>
      </c>
    </row>
    <row r="1424" spans="1:7" x14ac:dyDescent="0.25">
      <c r="A1424" s="154" t="s">
        <v>10059</v>
      </c>
      <c r="B1424" t="s">
        <v>541</v>
      </c>
      <c r="C1424" t="s">
        <v>540</v>
      </c>
      <c r="D1424" s="13">
        <v>7850</v>
      </c>
      <c r="E1424" s="31">
        <v>45230</v>
      </c>
      <c r="F1424" s="31">
        <v>45350</v>
      </c>
      <c r="G1424" t="s">
        <v>10058</v>
      </c>
    </row>
    <row r="1425" spans="1:7" x14ac:dyDescent="0.25">
      <c r="A1425" s="154" t="s">
        <v>9745</v>
      </c>
      <c r="B1425" t="s">
        <v>169</v>
      </c>
      <c r="C1425" t="s">
        <v>170</v>
      </c>
      <c r="D1425" s="13">
        <v>4000</v>
      </c>
      <c r="E1425" s="31">
        <v>45219</v>
      </c>
      <c r="F1425" s="31">
        <v>45350</v>
      </c>
      <c r="G1425" t="s">
        <v>9744</v>
      </c>
    </row>
    <row r="1426" spans="1:7" x14ac:dyDescent="0.25">
      <c r="A1426" s="154" t="s">
        <v>12034</v>
      </c>
      <c r="B1426" t="s">
        <v>12009</v>
      </c>
      <c r="C1426" t="s">
        <v>12008</v>
      </c>
      <c r="D1426" s="13">
        <v>2597.875</v>
      </c>
      <c r="E1426" s="31">
        <v>45267</v>
      </c>
      <c r="F1426" s="31">
        <v>45350</v>
      </c>
      <c r="G1426" t="s">
        <v>12033</v>
      </c>
    </row>
    <row r="1427" spans="1:7" x14ac:dyDescent="0.25">
      <c r="A1427" s="154" t="s">
        <v>10124</v>
      </c>
      <c r="B1427" t="s">
        <v>4682</v>
      </c>
      <c r="C1427" t="s">
        <v>4681</v>
      </c>
      <c r="D1427" s="13">
        <v>2000</v>
      </c>
      <c r="E1427" s="31">
        <v>45260</v>
      </c>
      <c r="F1427" s="31">
        <v>45350</v>
      </c>
      <c r="G1427" t="s">
        <v>10123</v>
      </c>
    </row>
    <row r="1428" spans="1:7" x14ac:dyDescent="0.25">
      <c r="A1428" s="154" t="s">
        <v>10002</v>
      </c>
      <c r="B1428" t="s">
        <v>180</v>
      </c>
      <c r="C1428" t="s">
        <v>181</v>
      </c>
      <c r="D1428" s="13">
        <v>5466.5529999999999</v>
      </c>
      <c r="E1428" s="31">
        <v>45218</v>
      </c>
      <c r="F1428" s="31">
        <v>45350</v>
      </c>
      <c r="G1428" t="s">
        <v>10001</v>
      </c>
    </row>
    <row r="1429" spans="1:7" x14ac:dyDescent="0.25">
      <c r="A1429" s="154" t="s">
        <v>9737</v>
      </c>
      <c r="B1429" t="s">
        <v>164</v>
      </c>
      <c r="C1429" t="s">
        <v>165</v>
      </c>
      <c r="D1429" s="13">
        <v>2599.4740000000002</v>
      </c>
      <c r="E1429" s="31">
        <v>45211</v>
      </c>
      <c r="F1429" s="31">
        <v>45350</v>
      </c>
      <c r="G1429" t="s">
        <v>9735</v>
      </c>
    </row>
    <row r="1430" spans="1:7" x14ac:dyDescent="0.25">
      <c r="A1430" s="154" t="s">
        <v>9540</v>
      </c>
      <c r="B1430" t="s">
        <v>616</v>
      </c>
      <c r="C1430" t="s">
        <v>150</v>
      </c>
      <c r="D1430" s="13">
        <v>2478.328</v>
      </c>
      <c r="E1430" s="31">
        <v>45244</v>
      </c>
      <c r="F1430" s="31">
        <v>45350</v>
      </c>
      <c r="G1430" t="s">
        <v>9538</v>
      </c>
    </row>
    <row r="1431" spans="1:7" x14ac:dyDescent="0.25">
      <c r="A1431" s="154" t="s">
        <v>4683</v>
      </c>
      <c r="B1431" t="s">
        <v>4682</v>
      </c>
      <c r="C1431" t="s">
        <v>4681</v>
      </c>
      <c r="D1431" s="13">
        <v>3957.6550000000002</v>
      </c>
      <c r="E1431" s="31">
        <v>45205</v>
      </c>
      <c r="F1431" s="31">
        <v>45350</v>
      </c>
      <c r="G1431" t="s">
        <v>4680</v>
      </c>
    </row>
    <row r="1432" spans="1:7" x14ac:dyDescent="0.25">
      <c r="A1432" s="154" t="s">
        <v>9469</v>
      </c>
      <c r="B1432" t="s">
        <v>860</v>
      </c>
      <c r="C1432" t="s">
        <v>859</v>
      </c>
      <c r="D1432" s="13">
        <v>8121.857</v>
      </c>
      <c r="E1432" s="31">
        <v>45219</v>
      </c>
      <c r="F1432" s="31">
        <v>45350</v>
      </c>
      <c r="G1432" t="s">
        <v>3678</v>
      </c>
    </row>
    <row r="1433" spans="1:7" x14ac:dyDescent="0.25">
      <c r="A1433" s="154" t="s">
        <v>9378</v>
      </c>
      <c r="B1433" t="s">
        <v>803</v>
      </c>
      <c r="C1433" t="s">
        <v>802</v>
      </c>
      <c r="D1433" s="13">
        <v>6595.81</v>
      </c>
      <c r="E1433" s="31">
        <v>45222</v>
      </c>
      <c r="F1433" s="31">
        <v>45350</v>
      </c>
      <c r="G1433" t="s">
        <v>9376</v>
      </c>
    </row>
    <row r="1434" spans="1:7" x14ac:dyDescent="0.25">
      <c r="A1434" s="154" t="s">
        <v>9314</v>
      </c>
      <c r="B1434" t="s">
        <v>432</v>
      </c>
      <c r="C1434" t="s">
        <v>431</v>
      </c>
      <c r="D1434" s="13">
        <v>4700</v>
      </c>
      <c r="E1434" s="31">
        <v>45217</v>
      </c>
      <c r="F1434" s="31">
        <v>45350</v>
      </c>
      <c r="G1434" t="s">
        <v>9313</v>
      </c>
    </row>
    <row r="1435" spans="1:7" x14ac:dyDescent="0.25">
      <c r="A1435" s="154" t="s">
        <v>3825</v>
      </c>
      <c r="B1435" t="s">
        <v>302</v>
      </c>
      <c r="C1435" t="s">
        <v>301</v>
      </c>
      <c r="D1435" s="13">
        <v>1060.211</v>
      </c>
      <c r="E1435" s="31">
        <v>45197</v>
      </c>
      <c r="F1435" s="31">
        <v>45350</v>
      </c>
      <c r="G1435" t="s">
        <v>3717</v>
      </c>
    </row>
    <row r="1436" spans="1:7" x14ac:dyDescent="0.25">
      <c r="A1436" s="154" t="s">
        <v>9278</v>
      </c>
      <c r="B1436" t="s">
        <v>458</v>
      </c>
      <c r="C1436" t="s">
        <v>457</v>
      </c>
      <c r="D1436" s="13">
        <v>5000</v>
      </c>
      <c r="E1436" s="31">
        <v>45230</v>
      </c>
      <c r="F1436" s="31">
        <v>45350</v>
      </c>
      <c r="G1436" t="s">
        <v>9277</v>
      </c>
    </row>
    <row r="1437" spans="1:7" x14ac:dyDescent="0.25">
      <c r="A1437" s="154" t="s">
        <v>9176</v>
      </c>
      <c r="B1437" t="s">
        <v>695</v>
      </c>
      <c r="C1437" t="s">
        <v>696</v>
      </c>
      <c r="D1437" s="13">
        <v>1500</v>
      </c>
      <c r="E1437" s="31">
        <v>45245</v>
      </c>
      <c r="F1437" s="31">
        <v>45350</v>
      </c>
      <c r="G1437" t="s">
        <v>9175</v>
      </c>
    </row>
    <row r="1438" spans="1:7" x14ac:dyDescent="0.25">
      <c r="A1438" s="154" t="s">
        <v>9208</v>
      </c>
      <c r="B1438" t="s">
        <v>458</v>
      </c>
      <c r="C1438" t="s">
        <v>457</v>
      </c>
      <c r="D1438" s="13">
        <v>1660</v>
      </c>
      <c r="E1438" s="31">
        <v>45252</v>
      </c>
      <c r="F1438" s="31">
        <v>45350</v>
      </c>
      <c r="G1438" t="s">
        <v>9206</v>
      </c>
    </row>
    <row r="1439" spans="1:7" x14ac:dyDescent="0.25">
      <c r="A1439" s="154" t="s">
        <v>9130</v>
      </c>
      <c r="B1439" t="s">
        <v>369</v>
      </c>
      <c r="C1439" t="s">
        <v>368</v>
      </c>
      <c r="D1439" s="13">
        <v>5243.9579999999996</v>
      </c>
      <c r="E1439" s="31">
        <v>45251</v>
      </c>
      <c r="F1439" s="31">
        <v>45350</v>
      </c>
      <c r="G1439" t="s">
        <v>9128</v>
      </c>
    </row>
    <row r="1440" spans="1:7" x14ac:dyDescent="0.25">
      <c r="A1440" s="154" t="s">
        <v>9205</v>
      </c>
      <c r="B1440" t="s">
        <v>151</v>
      </c>
      <c r="C1440" t="s">
        <v>152</v>
      </c>
      <c r="D1440" s="13">
        <v>840.96199999999999</v>
      </c>
      <c r="E1440" s="31">
        <v>45248</v>
      </c>
      <c r="F1440" s="31">
        <v>45350</v>
      </c>
      <c r="G1440" t="s">
        <v>9203</v>
      </c>
    </row>
    <row r="1441" spans="1:7" x14ac:dyDescent="0.25">
      <c r="A1441" s="154" t="s">
        <v>12032</v>
      </c>
      <c r="B1441" t="s">
        <v>12031</v>
      </c>
      <c r="C1441" t="s">
        <v>12030</v>
      </c>
      <c r="D1441" s="13">
        <v>2548.73</v>
      </c>
      <c r="E1441" s="31">
        <v>45267</v>
      </c>
      <c r="F1441" s="31">
        <v>45350</v>
      </c>
      <c r="G1441" t="s">
        <v>12029</v>
      </c>
    </row>
    <row r="1442" spans="1:7" x14ac:dyDescent="0.25">
      <c r="A1442" s="154" t="s">
        <v>9199</v>
      </c>
      <c r="B1442" t="s">
        <v>695</v>
      </c>
      <c r="C1442" t="s">
        <v>696</v>
      </c>
      <c r="D1442" s="13">
        <v>12403.508</v>
      </c>
      <c r="E1442" s="31">
        <v>45257</v>
      </c>
      <c r="F1442" s="31">
        <v>45350</v>
      </c>
      <c r="G1442" t="s">
        <v>9197</v>
      </c>
    </row>
    <row r="1443" spans="1:7" x14ac:dyDescent="0.25">
      <c r="A1443" s="154" t="s">
        <v>9109</v>
      </c>
      <c r="B1443" t="s">
        <v>485</v>
      </c>
      <c r="C1443" t="s">
        <v>893</v>
      </c>
      <c r="D1443" s="13">
        <v>1204.1949999999999</v>
      </c>
      <c r="E1443" s="31">
        <v>45252</v>
      </c>
      <c r="F1443" s="31">
        <v>45350</v>
      </c>
      <c r="G1443" t="s">
        <v>9107</v>
      </c>
    </row>
    <row r="1444" spans="1:7" x14ac:dyDescent="0.25">
      <c r="A1444" s="154" t="s">
        <v>8950</v>
      </c>
      <c r="B1444" t="s">
        <v>1217</v>
      </c>
      <c r="C1444" t="s">
        <v>182</v>
      </c>
      <c r="D1444" s="13">
        <v>3499.6640000000002</v>
      </c>
      <c r="E1444" s="31">
        <v>45244</v>
      </c>
      <c r="F1444" s="31">
        <v>45350</v>
      </c>
      <c r="G1444" t="s">
        <v>8948</v>
      </c>
    </row>
    <row r="1445" spans="1:7" x14ac:dyDescent="0.25">
      <c r="A1445" s="154" t="s">
        <v>9071</v>
      </c>
      <c r="B1445" t="s">
        <v>754</v>
      </c>
      <c r="C1445" t="s">
        <v>192</v>
      </c>
      <c r="D1445" s="13">
        <v>1843.7149999999999</v>
      </c>
      <c r="E1445" s="31">
        <v>45254</v>
      </c>
      <c r="F1445" s="31">
        <v>45350</v>
      </c>
      <c r="G1445" t="s">
        <v>9069</v>
      </c>
    </row>
    <row r="1446" spans="1:7" x14ac:dyDescent="0.25">
      <c r="A1446" s="154" t="s">
        <v>12028</v>
      </c>
      <c r="B1446" t="s">
        <v>186</v>
      </c>
      <c r="C1446" t="s">
        <v>187</v>
      </c>
      <c r="D1446" s="13">
        <v>6559.9359999999997</v>
      </c>
      <c r="E1446" s="31">
        <v>45261</v>
      </c>
      <c r="F1446" s="31">
        <v>45350</v>
      </c>
      <c r="G1446" t="s">
        <v>12027</v>
      </c>
    </row>
    <row r="1447" spans="1:7" x14ac:dyDescent="0.25">
      <c r="A1447" s="154" t="s">
        <v>12026</v>
      </c>
      <c r="B1447" t="s">
        <v>645</v>
      </c>
      <c r="C1447" t="s">
        <v>644</v>
      </c>
      <c r="D1447" s="13">
        <v>2945</v>
      </c>
      <c r="E1447" s="31">
        <v>45268</v>
      </c>
      <c r="F1447" s="31">
        <v>45350</v>
      </c>
      <c r="G1447" t="s">
        <v>12025</v>
      </c>
    </row>
    <row r="1448" spans="1:7" x14ac:dyDescent="0.25">
      <c r="A1448" s="154" t="s">
        <v>8305</v>
      </c>
      <c r="B1448" t="s">
        <v>121</v>
      </c>
      <c r="C1448" t="s">
        <v>122</v>
      </c>
      <c r="D1448" s="13">
        <v>1767.0129999999999</v>
      </c>
      <c r="E1448" s="31">
        <v>45238</v>
      </c>
      <c r="F1448" s="31">
        <v>45350</v>
      </c>
      <c r="G1448" t="s">
        <v>8303</v>
      </c>
    </row>
    <row r="1449" spans="1:7" x14ac:dyDescent="0.25">
      <c r="A1449" s="154" t="s">
        <v>8411</v>
      </c>
      <c r="B1449" t="s">
        <v>153</v>
      </c>
      <c r="C1449" t="s">
        <v>154</v>
      </c>
      <c r="D1449" s="13">
        <v>811.7</v>
      </c>
      <c r="E1449" s="31">
        <v>45257</v>
      </c>
      <c r="F1449" s="31">
        <v>45350</v>
      </c>
      <c r="G1449" t="s">
        <v>8409</v>
      </c>
    </row>
    <row r="1450" spans="1:7" x14ac:dyDescent="0.25">
      <c r="A1450" s="154" t="s">
        <v>8458</v>
      </c>
      <c r="B1450" t="s">
        <v>2892</v>
      </c>
      <c r="C1450" t="s">
        <v>2891</v>
      </c>
      <c r="D1450" s="13">
        <v>790.65499999999997</v>
      </c>
      <c r="E1450" s="31">
        <v>45260</v>
      </c>
      <c r="F1450" s="31">
        <v>45350</v>
      </c>
      <c r="G1450" t="s">
        <v>8456</v>
      </c>
    </row>
    <row r="1451" spans="1:7" x14ac:dyDescent="0.25">
      <c r="A1451" s="154" t="s">
        <v>8557</v>
      </c>
      <c r="B1451" t="s">
        <v>252</v>
      </c>
      <c r="C1451" t="s">
        <v>251</v>
      </c>
      <c r="D1451" s="13">
        <v>4000</v>
      </c>
      <c r="E1451" s="31">
        <v>45260</v>
      </c>
      <c r="F1451" s="31">
        <v>45350</v>
      </c>
      <c r="G1451" t="s">
        <v>8556</v>
      </c>
    </row>
    <row r="1452" spans="1:7" x14ac:dyDescent="0.25">
      <c r="A1452" s="154" t="s">
        <v>8446</v>
      </c>
      <c r="B1452" t="s">
        <v>2835</v>
      </c>
      <c r="C1452" t="s">
        <v>2834</v>
      </c>
      <c r="D1452" s="13">
        <v>3688.0140000000001</v>
      </c>
      <c r="E1452" s="31">
        <v>45246</v>
      </c>
      <c r="F1452" s="31">
        <v>45350</v>
      </c>
      <c r="G1452" t="s">
        <v>8444</v>
      </c>
    </row>
    <row r="1453" spans="1:7" x14ac:dyDescent="0.25">
      <c r="A1453" s="154" t="s">
        <v>8440</v>
      </c>
      <c r="B1453" t="s">
        <v>554</v>
      </c>
      <c r="C1453" t="s">
        <v>553</v>
      </c>
      <c r="D1453" s="13">
        <v>1247.384</v>
      </c>
      <c r="E1453" s="31">
        <v>45246</v>
      </c>
      <c r="F1453" s="31">
        <v>45350</v>
      </c>
      <c r="G1453" t="s">
        <v>8438</v>
      </c>
    </row>
    <row r="1454" spans="1:7" x14ac:dyDescent="0.25">
      <c r="A1454" s="154" t="s">
        <v>12024</v>
      </c>
      <c r="B1454" t="s">
        <v>286</v>
      </c>
      <c r="C1454" t="s">
        <v>285</v>
      </c>
      <c r="D1454" s="13">
        <v>5585.2139999999999</v>
      </c>
      <c r="E1454" s="31">
        <v>45266</v>
      </c>
      <c r="F1454" s="31">
        <v>45350</v>
      </c>
      <c r="G1454" t="s">
        <v>12023</v>
      </c>
    </row>
    <row r="1455" spans="1:7" x14ac:dyDescent="0.25">
      <c r="A1455" s="154" t="s">
        <v>11118</v>
      </c>
      <c r="B1455" t="s">
        <v>598</v>
      </c>
      <c r="C1455" t="s">
        <v>599</v>
      </c>
      <c r="D1455" s="13">
        <v>1264.2</v>
      </c>
      <c r="E1455" s="31">
        <v>45223</v>
      </c>
      <c r="F1455" s="31">
        <v>45351</v>
      </c>
      <c r="G1455" t="s">
        <v>11116</v>
      </c>
    </row>
    <row r="1456" spans="1:7" x14ac:dyDescent="0.25">
      <c r="A1456" s="154" t="s">
        <v>11247</v>
      </c>
      <c r="B1456" t="s">
        <v>284</v>
      </c>
      <c r="C1456" t="s">
        <v>128</v>
      </c>
      <c r="D1456" s="13">
        <v>865</v>
      </c>
      <c r="E1456" s="31">
        <v>45224</v>
      </c>
      <c r="F1456" s="31">
        <v>45351</v>
      </c>
      <c r="G1456" t="s">
        <v>11246</v>
      </c>
    </row>
    <row r="1457" spans="1:7" x14ac:dyDescent="0.25">
      <c r="A1457" s="154" t="s">
        <v>10787</v>
      </c>
      <c r="B1457" t="s">
        <v>1024</v>
      </c>
      <c r="C1457" t="s">
        <v>1025</v>
      </c>
      <c r="D1457" s="13">
        <v>10095.467000000001</v>
      </c>
      <c r="E1457" s="31">
        <v>45261</v>
      </c>
      <c r="F1457" s="31">
        <v>45351</v>
      </c>
      <c r="G1457" t="s">
        <v>10288</v>
      </c>
    </row>
    <row r="1458" spans="1:7" x14ac:dyDescent="0.25">
      <c r="A1458" s="154" t="s">
        <v>10274</v>
      </c>
      <c r="B1458" t="s">
        <v>6119</v>
      </c>
      <c r="C1458" t="s">
        <v>6118</v>
      </c>
      <c r="D1458" s="13">
        <v>1241.086</v>
      </c>
      <c r="E1458" s="31">
        <v>45258</v>
      </c>
      <c r="F1458" s="31">
        <v>45351</v>
      </c>
      <c r="G1458" t="s">
        <v>10272</v>
      </c>
    </row>
    <row r="1459" spans="1:7" x14ac:dyDescent="0.25">
      <c r="A1459" s="154" t="s">
        <v>10765</v>
      </c>
      <c r="B1459" t="s">
        <v>502</v>
      </c>
      <c r="C1459" t="s">
        <v>501</v>
      </c>
      <c r="D1459" s="13">
        <v>596.65499999999997</v>
      </c>
      <c r="E1459" s="31">
        <v>45258</v>
      </c>
      <c r="F1459" s="31">
        <v>45351</v>
      </c>
      <c r="G1459" t="s">
        <v>5051</v>
      </c>
    </row>
    <row r="1460" spans="1:7" x14ac:dyDescent="0.25">
      <c r="A1460" s="154" t="s">
        <v>10760</v>
      </c>
      <c r="B1460" t="s">
        <v>642</v>
      </c>
      <c r="C1460" t="s">
        <v>641</v>
      </c>
      <c r="D1460" s="13">
        <v>1360.895</v>
      </c>
      <c r="E1460" s="31">
        <v>45258</v>
      </c>
      <c r="F1460" s="31">
        <v>45351</v>
      </c>
      <c r="G1460" t="s">
        <v>5051</v>
      </c>
    </row>
    <row r="1461" spans="1:7" x14ac:dyDescent="0.25">
      <c r="A1461" s="154" t="s">
        <v>12022</v>
      </c>
      <c r="B1461" t="s">
        <v>492</v>
      </c>
      <c r="C1461" t="s">
        <v>189</v>
      </c>
      <c r="D1461" s="13">
        <v>13791.945</v>
      </c>
      <c r="E1461" s="31">
        <v>45265</v>
      </c>
      <c r="F1461" s="31">
        <v>45351</v>
      </c>
      <c r="G1461" t="s">
        <v>12021</v>
      </c>
    </row>
    <row r="1462" spans="1:7" x14ac:dyDescent="0.25">
      <c r="A1462" s="154" t="s">
        <v>12020</v>
      </c>
      <c r="B1462" t="s">
        <v>365</v>
      </c>
      <c r="C1462" t="s">
        <v>105</v>
      </c>
      <c r="D1462" s="13">
        <v>2506.7530000000002</v>
      </c>
      <c r="E1462" s="31">
        <v>45265</v>
      </c>
      <c r="F1462" s="31">
        <v>45351</v>
      </c>
      <c r="G1462" t="s">
        <v>5341</v>
      </c>
    </row>
    <row r="1463" spans="1:7" x14ac:dyDescent="0.25">
      <c r="A1463" s="154" t="s">
        <v>10646</v>
      </c>
      <c r="B1463" t="s">
        <v>738</v>
      </c>
      <c r="C1463" t="s">
        <v>737</v>
      </c>
      <c r="D1463" s="13">
        <v>2500</v>
      </c>
      <c r="E1463" s="31">
        <v>45254</v>
      </c>
      <c r="F1463" s="31">
        <v>45351</v>
      </c>
      <c r="G1463" t="s">
        <v>10645</v>
      </c>
    </row>
    <row r="1464" spans="1:7" x14ac:dyDescent="0.25">
      <c r="A1464" s="154" t="s">
        <v>10496</v>
      </c>
      <c r="B1464" t="s">
        <v>598</v>
      </c>
      <c r="C1464" t="s">
        <v>599</v>
      </c>
      <c r="D1464" s="13">
        <v>466.077</v>
      </c>
      <c r="E1464" s="31">
        <v>45253</v>
      </c>
      <c r="F1464" s="31">
        <v>45351</v>
      </c>
      <c r="G1464" t="s">
        <v>10494</v>
      </c>
    </row>
    <row r="1465" spans="1:7" x14ac:dyDescent="0.25">
      <c r="A1465" s="154" t="s">
        <v>9868</v>
      </c>
      <c r="B1465" t="s">
        <v>341</v>
      </c>
      <c r="C1465" t="s">
        <v>340</v>
      </c>
      <c r="D1465" s="13">
        <v>7000.375</v>
      </c>
      <c r="E1465" s="31">
        <v>45246</v>
      </c>
      <c r="F1465" s="31">
        <v>45351</v>
      </c>
      <c r="G1465" t="s">
        <v>9866</v>
      </c>
    </row>
    <row r="1466" spans="1:7" x14ac:dyDescent="0.25">
      <c r="A1466" s="154" t="s">
        <v>9906</v>
      </c>
      <c r="B1466" t="s">
        <v>130</v>
      </c>
      <c r="C1466" t="s">
        <v>131</v>
      </c>
      <c r="D1466" s="13">
        <v>4736.7</v>
      </c>
      <c r="E1466" s="31">
        <v>45229</v>
      </c>
      <c r="F1466" s="31">
        <v>45351</v>
      </c>
      <c r="G1466" t="s">
        <v>9904</v>
      </c>
    </row>
    <row r="1467" spans="1:7" x14ac:dyDescent="0.25">
      <c r="A1467" s="154" t="s">
        <v>9939</v>
      </c>
      <c r="B1467" t="s">
        <v>342</v>
      </c>
      <c r="C1467" t="s">
        <v>167</v>
      </c>
      <c r="D1467" s="13">
        <v>1265.1210000000001</v>
      </c>
      <c r="E1467" s="31">
        <v>45259</v>
      </c>
      <c r="F1467" s="31">
        <v>45351</v>
      </c>
      <c r="G1467" t="s">
        <v>9937</v>
      </c>
    </row>
    <row r="1468" spans="1:7" x14ac:dyDescent="0.25">
      <c r="A1468" s="154" t="s">
        <v>9850</v>
      </c>
      <c r="B1468" t="s">
        <v>322</v>
      </c>
      <c r="C1468" t="s">
        <v>321</v>
      </c>
      <c r="D1468" s="13">
        <v>4000</v>
      </c>
      <c r="E1468" s="31">
        <v>45226</v>
      </c>
      <c r="F1468" s="31">
        <v>45351</v>
      </c>
      <c r="G1468" t="s">
        <v>9849</v>
      </c>
    </row>
    <row r="1469" spans="1:7" x14ac:dyDescent="0.25">
      <c r="A1469" s="154" t="s">
        <v>9776</v>
      </c>
      <c r="B1469" t="s">
        <v>117</v>
      </c>
      <c r="C1469" t="s">
        <v>118</v>
      </c>
      <c r="D1469" s="13">
        <v>1000</v>
      </c>
      <c r="E1469" s="31">
        <v>45255</v>
      </c>
      <c r="F1469" s="31">
        <v>45351</v>
      </c>
      <c r="G1469" t="s">
        <v>9775</v>
      </c>
    </row>
    <row r="1470" spans="1:7" x14ac:dyDescent="0.25">
      <c r="A1470" s="154" t="s">
        <v>9757</v>
      </c>
      <c r="B1470" t="s">
        <v>4253</v>
      </c>
      <c r="C1470" t="s">
        <v>4252</v>
      </c>
      <c r="D1470" s="13">
        <v>3625</v>
      </c>
      <c r="E1470" s="31">
        <v>45223</v>
      </c>
      <c r="F1470" s="31">
        <v>45351</v>
      </c>
      <c r="G1470" t="s">
        <v>9756</v>
      </c>
    </row>
    <row r="1471" spans="1:7" x14ac:dyDescent="0.25">
      <c r="A1471" s="154" t="s">
        <v>10091</v>
      </c>
      <c r="B1471" t="s">
        <v>125</v>
      </c>
      <c r="C1471" t="s">
        <v>126</v>
      </c>
      <c r="D1471" s="13">
        <v>5641.9470000000001</v>
      </c>
      <c r="E1471" s="31">
        <v>45230</v>
      </c>
      <c r="F1471" s="31">
        <v>45351</v>
      </c>
      <c r="G1471" t="s">
        <v>10089</v>
      </c>
    </row>
    <row r="1472" spans="1:7" x14ac:dyDescent="0.25">
      <c r="A1472" s="154" t="s">
        <v>9810</v>
      </c>
      <c r="B1472" t="s">
        <v>380</v>
      </c>
      <c r="C1472" t="s">
        <v>379</v>
      </c>
      <c r="D1472" s="13">
        <v>1286.386</v>
      </c>
      <c r="E1472" s="31">
        <v>45250</v>
      </c>
      <c r="F1472" s="31">
        <v>45351</v>
      </c>
      <c r="G1472" t="s">
        <v>9808</v>
      </c>
    </row>
    <row r="1473" spans="1:7" x14ac:dyDescent="0.25">
      <c r="A1473" s="154" t="s">
        <v>9672</v>
      </c>
      <c r="B1473" t="s">
        <v>168</v>
      </c>
      <c r="C1473" t="s">
        <v>268</v>
      </c>
      <c r="D1473" s="13">
        <v>10718.761</v>
      </c>
      <c r="E1473" s="31">
        <v>45223</v>
      </c>
      <c r="F1473" s="31">
        <v>45351</v>
      </c>
      <c r="G1473" t="s">
        <v>9670</v>
      </c>
    </row>
    <row r="1474" spans="1:7" x14ac:dyDescent="0.25">
      <c r="A1474" s="154" t="s">
        <v>9715</v>
      </c>
      <c r="B1474" t="s">
        <v>125</v>
      </c>
      <c r="C1474" t="s">
        <v>126</v>
      </c>
      <c r="D1474" s="13">
        <v>5640</v>
      </c>
      <c r="E1474" s="31">
        <v>45230</v>
      </c>
      <c r="F1474" s="31">
        <v>45351</v>
      </c>
      <c r="G1474" t="s">
        <v>9713</v>
      </c>
    </row>
    <row r="1475" spans="1:7" x14ac:dyDescent="0.25">
      <c r="A1475" s="154" t="s">
        <v>9542</v>
      </c>
      <c r="B1475" t="s">
        <v>119</v>
      </c>
      <c r="C1475" t="s">
        <v>120</v>
      </c>
      <c r="D1475" s="13">
        <v>6150</v>
      </c>
      <c r="E1475" s="31">
        <v>45222</v>
      </c>
      <c r="F1475" s="31">
        <v>45351</v>
      </c>
      <c r="G1475" t="s">
        <v>9541</v>
      </c>
    </row>
    <row r="1476" spans="1:7" x14ac:dyDescent="0.25">
      <c r="A1476" s="154" t="s">
        <v>3726</v>
      </c>
      <c r="B1476" t="s">
        <v>171</v>
      </c>
      <c r="C1476" t="s">
        <v>172</v>
      </c>
      <c r="D1476" s="13">
        <v>1500</v>
      </c>
      <c r="E1476" s="31">
        <v>45198</v>
      </c>
      <c r="F1476" s="31">
        <v>45351</v>
      </c>
      <c r="G1476" t="s">
        <v>3709</v>
      </c>
    </row>
    <row r="1477" spans="1:7" x14ac:dyDescent="0.25">
      <c r="A1477" s="154" t="s">
        <v>9436</v>
      </c>
      <c r="B1477" t="s">
        <v>1074</v>
      </c>
      <c r="C1477" t="s">
        <v>1075</v>
      </c>
      <c r="D1477" s="13">
        <v>16735.23</v>
      </c>
      <c r="E1477" s="31">
        <v>45224</v>
      </c>
      <c r="F1477" s="31">
        <v>45351</v>
      </c>
      <c r="G1477" t="s">
        <v>9434</v>
      </c>
    </row>
    <row r="1478" spans="1:7" x14ac:dyDescent="0.25">
      <c r="A1478" s="154" t="s">
        <v>3797</v>
      </c>
      <c r="B1478" t="s">
        <v>579</v>
      </c>
      <c r="C1478" t="s">
        <v>578</v>
      </c>
      <c r="D1478" s="13">
        <v>2585.0549999999998</v>
      </c>
      <c r="E1478" s="31">
        <v>45197</v>
      </c>
      <c r="F1478" s="31">
        <v>45351</v>
      </c>
      <c r="G1478" t="s">
        <v>3796</v>
      </c>
    </row>
    <row r="1479" spans="1:7" x14ac:dyDescent="0.25">
      <c r="A1479" s="154" t="s">
        <v>9196</v>
      </c>
      <c r="B1479" t="s">
        <v>852</v>
      </c>
      <c r="C1479" t="s">
        <v>894</v>
      </c>
      <c r="D1479" s="13">
        <v>570</v>
      </c>
      <c r="E1479" s="31">
        <v>45258</v>
      </c>
      <c r="F1479" s="31">
        <v>45351</v>
      </c>
      <c r="G1479" t="s">
        <v>9195</v>
      </c>
    </row>
    <row r="1480" spans="1:7" x14ac:dyDescent="0.25">
      <c r="A1480" s="154" t="s">
        <v>8974</v>
      </c>
      <c r="B1480" t="s">
        <v>3347</v>
      </c>
      <c r="C1480" t="s">
        <v>3346</v>
      </c>
      <c r="D1480" s="13">
        <v>1961.4</v>
      </c>
      <c r="E1480" s="31">
        <v>45229</v>
      </c>
      <c r="F1480" s="31">
        <v>45351</v>
      </c>
      <c r="G1480" t="s">
        <v>8972</v>
      </c>
    </row>
    <row r="1481" spans="1:7" x14ac:dyDescent="0.25">
      <c r="A1481" s="154" t="s">
        <v>8996</v>
      </c>
      <c r="B1481" t="s">
        <v>8788</v>
      </c>
      <c r="C1481" t="s">
        <v>699</v>
      </c>
      <c r="D1481" s="13">
        <v>1000</v>
      </c>
      <c r="E1481" s="31">
        <v>45244</v>
      </c>
      <c r="F1481" s="31">
        <v>45351</v>
      </c>
      <c r="G1481" t="s">
        <v>8787</v>
      </c>
    </row>
    <row r="1482" spans="1:7" x14ac:dyDescent="0.25">
      <c r="A1482" s="154" t="s">
        <v>12019</v>
      </c>
      <c r="B1482" t="s">
        <v>982</v>
      </c>
      <c r="C1482" t="s">
        <v>981</v>
      </c>
      <c r="D1482" s="13">
        <v>1964.059</v>
      </c>
      <c r="E1482" s="31">
        <v>45264</v>
      </c>
      <c r="F1482" s="31">
        <v>45351</v>
      </c>
      <c r="G1482" t="s">
        <v>12018</v>
      </c>
    </row>
    <row r="1483" spans="1:7" x14ac:dyDescent="0.25">
      <c r="A1483" s="154" t="s">
        <v>8330</v>
      </c>
      <c r="B1483" t="s">
        <v>841</v>
      </c>
      <c r="C1483" t="s">
        <v>840</v>
      </c>
      <c r="D1483" s="13">
        <v>7125.5469999999996</v>
      </c>
      <c r="E1483" s="31">
        <v>45225</v>
      </c>
      <c r="F1483" s="31">
        <v>45351</v>
      </c>
      <c r="G1483" t="s">
        <v>8328</v>
      </c>
    </row>
    <row r="1484" spans="1:7" x14ac:dyDescent="0.25">
      <c r="A1484" s="154" t="s">
        <v>9827</v>
      </c>
      <c r="B1484" t="s">
        <v>541</v>
      </c>
      <c r="C1484" t="s">
        <v>540</v>
      </c>
      <c r="D1484" s="13">
        <v>7850</v>
      </c>
      <c r="E1484" s="31">
        <v>45230</v>
      </c>
      <c r="F1484" s="31">
        <v>45352</v>
      </c>
      <c r="G1484" t="s">
        <v>9826</v>
      </c>
    </row>
    <row r="1485" spans="1:7" x14ac:dyDescent="0.25">
      <c r="A1485" s="154" t="s">
        <v>9412</v>
      </c>
      <c r="B1485" t="s">
        <v>319</v>
      </c>
      <c r="C1485" t="s">
        <v>314</v>
      </c>
      <c r="D1485" s="13">
        <v>2000</v>
      </c>
      <c r="E1485" s="31">
        <v>45230</v>
      </c>
      <c r="F1485" s="31">
        <v>45352</v>
      </c>
      <c r="G1485" t="s">
        <v>9275</v>
      </c>
    </row>
    <row r="1486" spans="1:7" x14ac:dyDescent="0.25">
      <c r="A1486" s="154" t="s">
        <v>8712</v>
      </c>
      <c r="B1486" t="s">
        <v>352</v>
      </c>
      <c r="C1486" t="s">
        <v>351</v>
      </c>
      <c r="D1486" s="13">
        <v>8500</v>
      </c>
      <c r="E1486" s="31">
        <v>45243</v>
      </c>
      <c r="F1486" s="31">
        <v>45352</v>
      </c>
      <c r="G1486" t="s">
        <v>8710</v>
      </c>
    </row>
    <row r="1487" spans="1:7" x14ac:dyDescent="0.25">
      <c r="A1487" s="154" t="s">
        <v>10714</v>
      </c>
      <c r="B1487" t="s">
        <v>5024</v>
      </c>
      <c r="C1487" t="s">
        <v>5023</v>
      </c>
      <c r="D1487" s="13">
        <v>1000</v>
      </c>
      <c r="E1487" s="31">
        <v>45255</v>
      </c>
      <c r="F1487" s="31">
        <v>45353</v>
      </c>
      <c r="G1487" t="s">
        <v>10713</v>
      </c>
    </row>
    <row r="1488" spans="1:7" x14ac:dyDescent="0.25">
      <c r="A1488" s="154" t="s">
        <v>10910</v>
      </c>
      <c r="B1488" t="s">
        <v>112</v>
      </c>
      <c r="C1488" t="s">
        <v>113</v>
      </c>
      <c r="D1488" s="13">
        <v>1155.569</v>
      </c>
      <c r="E1488" s="31">
        <v>45230</v>
      </c>
      <c r="F1488" s="31">
        <v>45354</v>
      </c>
      <c r="G1488" t="s">
        <v>5398</v>
      </c>
    </row>
    <row r="1489" spans="1:7" x14ac:dyDescent="0.25">
      <c r="A1489" s="154" t="s">
        <v>9550</v>
      </c>
      <c r="B1489" t="s">
        <v>541</v>
      </c>
      <c r="C1489" t="s">
        <v>540</v>
      </c>
      <c r="D1489" s="13">
        <v>7850</v>
      </c>
      <c r="E1489" s="31">
        <v>45230</v>
      </c>
      <c r="F1489" s="31">
        <v>45354</v>
      </c>
      <c r="G1489" t="s">
        <v>9548</v>
      </c>
    </row>
    <row r="1490" spans="1:7" x14ac:dyDescent="0.25">
      <c r="A1490" s="154" t="s">
        <v>12017</v>
      </c>
      <c r="B1490" t="s">
        <v>96</v>
      </c>
      <c r="C1490" t="s">
        <v>97</v>
      </c>
      <c r="D1490" s="13">
        <v>2000</v>
      </c>
      <c r="E1490" s="31">
        <v>45268</v>
      </c>
      <c r="F1490" s="31">
        <v>45354</v>
      </c>
      <c r="G1490" t="s">
        <v>12016</v>
      </c>
    </row>
    <row r="1491" spans="1:7" x14ac:dyDescent="0.25">
      <c r="A1491" s="154" t="s">
        <v>11147</v>
      </c>
      <c r="B1491" t="s">
        <v>570</v>
      </c>
      <c r="C1491" t="s">
        <v>569</v>
      </c>
      <c r="D1491" s="13">
        <v>30104.06</v>
      </c>
      <c r="E1491" s="31">
        <v>45230</v>
      </c>
      <c r="F1491" s="31">
        <v>45355</v>
      </c>
      <c r="G1491" t="s">
        <v>11146</v>
      </c>
    </row>
    <row r="1492" spans="1:7" x14ac:dyDescent="0.25">
      <c r="A1492" s="154" t="s">
        <v>10543</v>
      </c>
      <c r="B1492" t="s">
        <v>317</v>
      </c>
      <c r="C1492" t="s">
        <v>256</v>
      </c>
      <c r="D1492" s="13">
        <v>5500</v>
      </c>
      <c r="E1492" s="31">
        <v>45253</v>
      </c>
      <c r="F1492" s="31">
        <v>45355</v>
      </c>
      <c r="G1492" t="s">
        <v>10542</v>
      </c>
    </row>
    <row r="1493" spans="1:7" x14ac:dyDescent="0.25">
      <c r="A1493" s="154" t="s">
        <v>3725</v>
      </c>
      <c r="B1493" t="s">
        <v>171</v>
      </c>
      <c r="C1493" t="s">
        <v>172</v>
      </c>
      <c r="D1493" s="13">
        <v>1500</v>
      </c>
      <c r="E1493" s="31">
        <v>45198</v>
      </c>
      <c r="F1493" s="31">
        <v>45355</v>
      </c>
      <c r="G1493" t="s">
        <v>3719</v>
      </c>
    </row>
    <row r="1494" spans="1:7" x14ac:dyDescent="0.25">
      <c r="A1494" s="154" t="s">
        <v>3807</v>
      </c>
      <c r="B1494" t="s">
        <v>579</v>
      </c>
      <c r="C1494" t="s">
        <v>578</v>
      </c>
      <c r="D1494" s="13">
        <v>2585.0549999999998</v>
      </c>
      <c r="E1494" s="31">
        <v>45197</v>
      </c>
      <c r="F1494" s="31">
        <v>45355</v>
      </c>
      <c r="G1494" t="s">
        <v>3806</v>
      </c>
    </row>
    <row r="1495" spans="1:7" x14ac:dyDescent="0.25">
      <c r="A1495" s="154" t="s">
        <v>9076</v>
      </c>
      <c r="B1495" t="s">
        <v>625</v>
      </c>
      <c r="C1495" t="s">
        <v>624</v>
      </c>
      <c r="D1495" s="13">
        <v>592.44200000000001</v>
      </c>
      <c r="E1495" s="31">
        <v>45254</v>
      </c>
      <c r="F1495" s="31">
        <v>45355</v>
      </c>
      <c r="G1495" t="s">
        <v>9075</v>
      </c>
    </row>
    <row r="1496" spans="1:7" x14ac:dyDescent="0.25">
      <c r="A1496" s="154" t="s">
        <v>10966</v>
      </c>
      <c r="B1496" t="s">
        <v>786</v>
      </c>
      <c r="C1496" t="s">
        <v>785</v>
      </c>
      <c r="D1496" s="13">
        <v>6437.9189999999999</v>
      </c>
      <c r="E1496" s="31">
        <v>45230</v>
      </c>
      <c r="F1496" s="31">
        <v>45356</v>
      </c>
      <c r="G1496" t="s">
        <v>10964</v>
      </c>
    </row>
    <row r="1497" spans="1:7" x14ac:dyDescent="0.25">
      <c r="A1497" s="154" t="s">
        <v>10649</v>
      </c>
      <c r="B1497" t="s">
        <v>738</v>
      </c>
      <c r="C1497" t="s">
        <v>737</v>
      </c>
      <c r="D1497" s="13">
        <v>2503.8380000000002</v>
      </c>
      <c r="E1497" s="31">
        <v>45254</v>
      </c>
      <c r="F1497" s="31">
        <v>45356</v>
      </c>
      <c r="G1497" t="s">
        <v>10647</v>
      </c>
    </row>
    <row r="1498" spans="1:7" x14ac:dyDescent="0.25">
      <c r="A1498" s="154" t="s">
        <v>10636</v>
      </c>
      <c r="B1498" t="s">
        <v>1167</v>
      </c>
      <c r="C1498" t="s">
        <v>1168</v>
      </c>
      <c r="D1498" s="13">
        <v>5764.3729999999996</v>
      </c>
      <c r="E1498" s="31">
        <v>45257</v>
      </c>
      <c r="F1498" s="31">
        <v>45356</v>
      </c>
      <c r="G1498" t="s">
        <v>5394</v>
      </c>
    </row>
    <row r="1499" spans="1:7" x14ac:dyDescent="0.25">
      <c r="A1499" s="154" t="s">
        <v>10634</v>
      </c>
      <c r="B1499" t="s">
        <v>386</v>
      </c>
      <c r="C1499" t="s">
        <v>282</v>
      </c>
      <c r="D1499" s="13">
        <v>1763.875</v>
      </c>
      <c r="E1499" s="31">
        <v>45257</v>
      </c>
      <c r="F1499" s="31">
        <v>45356</v>
      </c>
      <c r="G1499" t="s">
        <v>10632</v>
      </c>
    </row>
    <row r="1500" spans="1:7" x14ac:dyDescent="0.25">
      <c r="A1500" s="154" t="s">
        <v>10135</v>
      </c>
      <c r="B1500" t="s">
        <v>522</v>
      </c>
      <c r="C1500" t="s">
        <v>521</v>
      </c>
      <c r="D1500" s="13">
        <v>6254.9620000000004</v>
      </c>
      <c r="E1500" s="31">
        <v>45260</v>
      </c>
      <c r="F1500" s="31">
        <v>45356</v>
      </c>
      <c r="G1500" t="s">
        <v>10134</v>
      </c>
    </row>
    <row r="1501" spans="1:7" x14ac:dyDescent="0.25">
      <c r="A1501" s="154" t="s">
        <v>9862</v>
      </c>
      <c r="B1501" t="s">
        <v>142</v>
      </c>
      <c r="C1501" t="s">
        <v>143</v>
      </c>
      <c r="D1501" s="13">
        <v>2630</v>
      </c>
      <c r="E1501" s="31">
        <v>45255</v>
      </c>
      <c r="F1501" s="31">
        <v>45356</v>
      </c>
      <c r="G1501" t="s">
        <v>9860</v>
      </c>
    </row>
    <row r="1502" spans="1:7" x14ac:dyDescent="0.25">
      <c r="A1502" s="154" t="s">
        <v>9966</v>
      </c>
      <c r="B1502" t="s">
        <v>117</v>
      </c>
      <c r="C1502" t="s">
        <v>118</v>
      </c>
      <c r="D1502" s="13">
        <v>838.28899999999999</v>
      </c>
      <c r="E1502" s="31">
        <v>45255</v>
      </c>
      <c r="F1502" s="31">
        <v>45356</v>
      </c>
      <c r="G1502" t="s">
        <v>9964</v>
      </c>
    </row>
    <row r="1503" spans="1:7" x14ac:dyDescent="0.25">
      <c r="A1503" s="154" t="s">
        <v>9525</v>
      </c>
      <c r="B1503" t="s">
        <v>4253</v>
      </c>
      <c r="C1503" t="s">
        <v>4252</v>
      </c>
      <c r="D1503" s="13">
        <v>3625</v>
      </c>
      <c r="E1503" s="31">
        <v>45223</v>
      </c>
      <c r="F1503" s="31">
        <v>45356</v>
      </c>
      <c r="G1503" t="s">
        <v>9523</v>
      </c>
    </row>
    <row r="1504" spans="1:7" x14ac:dyDescent="0.25">
      <c r="A1504" s="154" t="s">
        <v>9484</v>
      </c>
      <c r="B1504" t="s">
        <v>169</v>
      </c>
      <c r="C1504" t="s">
        <v>170</v>
      </c>
      <c r="D1504" s="13">
        <v>4000</v>
      </c>
      <c r="E1504" s="31">
        <v>45219</v>
      </c>
      <c r="F1504" s="31">
        <v>45356</v>
      </c>
      <c r="G1504" t="s">
        <v>9483</v>
      </c>
    </row>
    <row r="1505" spans="1:7" x14ac:dyDescent="0.25">
      <c r="A1505" s="154" t="s">
        <v>9885</v>
      </c>
      <c r="B1505" t="s">
        <v>136</v>
      </c>
      <c r="C1505" t="s">
        <v>137</v>
      </c>
      <c r="D1505" s="13">
        <v>1000</v>
      </c>
      <c r="E1505" s="31">
        <v>45230</v>
      </c>
      <c r="F1505" s="31">
        <v>45356</v>
      </c>
      <c r="G1505" t="s">
        <v>9884</v>
      </c>
    </row>
    <row r="1506" spans="1:7" x14ac:dyDescent="0.25">
      <c r="A1506" s="154" t="s">
        <v>8772</v>
      </c>
      <c r="B1506" t="s">
        <v>99</v>
      </c>
      <c r="C1506" t="s">
        <v>266</v>
      </c>
      <c r="D1506" s="13">
        <v>444.39400000000001</v>
      </c>
      <c r="E1506" s="31">
        <v>45244</v>
      </c>
      <c r="F1506" s="31">
        <v>45356</v>
      </c>
      <c r="G1506" t="s">
        <v>8770</v>
      </c>
    </row>
    <row r="1507" spans="1:7" x14ac:dyDescent="0.25">
      <c r="A1507" s="154" t="s">
        <v>10304</v>
      </c>
      <c r="B1507" t="s">
        <v>5248</v>
      </c>
      <c r="C1507" t="s">
        <v>5247</v>
      </c>
      <c r="D1507" s="13">
        <v>449.214</v>
      </c>
      <c r="E1507" s="31">
        <v>45260</v>
      </c>
      <c r="F1507" s="31">
        <v>45357</v>
      </c>
      <c r="G1507" t="s">
        <v>10302</v>
      </c>
    </row>
    <row r="1508" spans="1:7" x14ac:dyDescent="0.25">
      <c r="A1508" s="154" t="s">
        <v>10343</v>
      </c>
      <c r="B1508" t="s">
        <v>464</v>
      </c>
      <c r="C1508" t="s">
        <v>202</v>
      </c>
      <c r="D1508" s="13">
        <v>4000</v>
      </c>
      <c r="E1508" s="31">
        <v>45252</v>
      </c>
      <c r="F1508" s="31">
        <v>45357</v>
      </c>
      <c r="G1508" t="s">
        <v>10342</v>
      </c>
    </row>
    <row r="1509" spans="1:7" x14ac:dyDescent="0.25">
      <c r="A1509" s="154" t="s">
        <v>9598</v>
      </c>
      <c r="B1509" t="s">
        <v>541</v>
      </c>
      <c r="C1509" t="s">
        <v>540</v>
      </c>
      <c r="D1509" s="13">
        <v>7850</v>
      </c>
      <c r="E1509" s="31">
        <v>45230</v>
      </c>
      <c r="F1509" s="31">
        <v>45357</v>
      </c>
      <c r="G1509" t="s">
        <v>9597</v>
      </c>
    </row>
    <row r="1510" spans="1:7" x14ac:dyDescent="0.25">
      <c r="A1510" s="154" t="s">
        <v>9359</v>
      </c>
      <c r="B1510" t="s">
        <v>458</v>
      </c>
      <c r="C1510" t="s">
        <v>457</v>
      </c>
      <c r="D1510" s="13">
        <v>6000</v>
      </c>
      <c r="E1510" s="31">
        <v>45230</v>
      </c>
      <c r="F1510" s="31">
        <v>45357</v>
      </c>
      <c r="G1510" t="s">
        <v>9358</v>
      </c>
    </row>
    <row r="1511" spans="1:7" x14ac:dyDescent="0.25">
      <c r="A1511" s="154" t="s">
        <v>11251</v>
      </c>
      <c r="B1511" t="s">
        <v>284</v>
      </c>
      <c r="C1511" t="s">
        <v>128</v>
      </c>
      <c r="D1511" s="13">
        <v>500.64</v>
      </c>
      <c r="E1511" s="31">
        <v>45224</v>
      </c>
      <c r="F1511" s="31">
        <v>45358</v>
      </c>
      <c r="G1511" t="s">
        <v>11249</v>
      </c>
    </row>
    <row r="1512" spans="1:7" x14ac:dyDescent="0.25">
      <c r="A1512" s="154" t="s">
        <v>10583</v>
      </c>
      <c r="B1512" t="s">
        <v>5000</v>
      </c>
      <c r="C1512" t="s">
        <v>4999</v>
      </c>
      <c r="D1512" s="13">
        <v>5870.6760000000004</v>
      </c>
      <c r="E1512" s="31">
        <v>45247</v>
      </c>
      <c r="F1512" s="31">
        <v>45358</v>
      </c>
      <c r="G1512" t="s">
        <v>4998</v>
      </c>
    </row>
    <row r="1513" spans="1:7" x14ac:dyDescent="0.25">
      <c r="A1513" s="154" t="s">
        <v>12015</v>
      </c>
      <c r="B1513" t="s">
        <v>456</v>
      </c>
      <c r="C1513" t="s">
        <v>455</v>
      </c>
      <c r="D1513" s="13">
        <v>1500</v>
      </c>
      <c r="E1513" s="31">
        <v>45264</v>
      </c>
      <c r="F1513" s="31">
        <v>45358</v>
      </c>
      <c r="G1513" t="s">
        <v>12014</v>
      </c>
    </row>
    <row r="1514" spans="1:7" x14ac:dyDescent="0.25">
      <c r="A1514" s="154" t="s">
        <v>12013</v>
      </c>
      <c r="B1514" t="s">
        <v>465</v>
      </c>
      <c r="C1514" t="s">
        <v>191</v>
      </c>
      <c r="D1514" s="13">
        <v>4000</v>
      </c>
      <c r="E1514" s="31">
        <v>45267</v>
      </c>
      <c r="F1514" s="31">
        <v>45358</v>
      </c>
      <c r="G1514" t="s">
        <v>11989</v>
      </c>
    </row>
    <row r="1515" spans="1:7" x14ac:dyDescent="0.25">
      <c r="A1515" s="154" t="s">
        <v>10409</v>
      </c>
      <c r="B1515" t="s">
        <v>112</v>
      </c>
      <c r="C1515" t="s">
        <v>113</v>
      </c>
      <c r="D1515" s="13">
        <v>1135.2940000000001</v>
      </c>
      <c r="E1515" s="31">
        <v>45260</v>
      </c>
      <c r="F1515" s="31">
        <v>45358</v>
      </c>
      <c r="G1515" t="s">
        <v>10408</v>
      </c>
    </row>
    <row r="1516" spans="1:7" x14ac:dyDescent="0.25">
      <c r="A1516" s="154" t="s">
        <v>3987</v>
      </c>
      <c r="B1516" t="s">
        <v>171</v>
      </c>
      <c r="C1516" t="s">
        <v>172</v>
      </c>
      <c r="D1516" s="13">
        <v>1500</v>
      </c>
      <c r="E1516" s="31">
        <v>45198</v>
      </c>
      <c r="F1516" s="31">
        <v>45358</v>
      </c>
      <c r="G1516" t="s">
        <v>3719</v>
      </c>
    </row>
    <row r="1517" spans="1:7" x14ac:dyDescent="0.25">
      <c r="A1517" s="154" t="s">
        <v>12012</v>
      </c>
      <c r="B1517" t="s">
        <v>923</v>
      </c>
      <c r="C1517" t="s">
        <v>922</v>
      </c>
      <c r="D1517" s="13">
        <v>1203.5239999999999</v>
      </c>
      <c r="E1517" s="31">
        <v>45267</v>
      </c>
      <c r="F1517" s="31">
        <v>45358</v>
      </c>
      <c r="G1517" t="s">
        <v>12011</v>
      </c>
    </row>
    <row r="1518" spans="1:7" x14ac:dyDescent="0.25">
      <c r="A1518" s="154" t="s">
        <v>11256</v>
      </c>
      <c r="B1518" t="s">
        <v>284</v>
      </c>
      <c r="C1518" t="s">
        <v>128</v>
      </c>
      <c r="D1518" s="13">
        <v>584</v>
      </c>
      <c r="E1518" s="31">
        <v>45224</v>
      </c>
      <c r="F1518" s="31">
        <v>45359</v>
      </c>
      <c r="G1518" t="s">
        <v>11254</v>
      </c>
    </row>
    <row r="1519" spans="1:7" x14ac:dyDescent="0.25">
      <c r="A1519" s="154" t="s">
        <v>10541</v>
      </c>
      <c r="B1519" t="s">
        <v>317</v>
      </c>
      <c r="C1519" t="s">
        <v>256</v>
      </c>
      <c r="D1519" s="13">
        <v>5500</v>
      </c>
      <c r="E1519" s="31">
        <v>45253</v>
      </c>
      <c r="F1519" s="31">
        <v>45359</v>
      </c>
      <c r="G1519" t="s">
        <v>10540</v>
      </c>
    </row>
    <row r="1520" spans="1:7" x14ac:dyDescent="0.25">
      <c r="A1520" s="154" t="s">
        <v>9818</v>
      </c>
      <c r="B1520" t="s">
        <v>541</v>
      </c>
      <c r="C1520" t="s">
        <v>540</v>
      </c>
      <c r="D1520" s="13">
        <v>7850</v>
      </c>
      <c r="E1520" s="31">
        <v>45230</v>
      </c>
      <c r="F1520" s="31">
        <v>45359</v>
      </c>
      <c r="G1520" t="s">
        <v>9817</v>
      </c>
    </row>
    <row r="1521" spans="1:7" x14ac:dyDescent="0.25">
      <c r="A1521" s="154" t="s">
        <v>8966</v>
      </c>
      <c r="B1521" t="s">
        <v>625</v>
      </c>
      <c r="C1521" t="s">
        <v>624</v>
      </c>
      <c r="D1521" s="13">
        <v>592.44200000000001</v>
      </c>
      <c r="E1521" s="31">
        <v>45254</v>
      </c>
      <c r="F1521" s="31">
        <v>45359</v>
      </c>
      <c r="G1521" t="s">
        <v>8964</v>
      </c>
    </row>
    <row r="1522" spans="1:7" x14ac:dyDescent="0.25">
      <c r="A1522" s="154" t="s">
        <v>11260</v>
      </c>
      <c r="B1522" t="s">
        <v>284</v>
      </c>
      <c r="C1522" t="s">
        <v>128</v>
      </c>
      <c r="D1522" s="13">
        <v>840</v>
      </c>
      <c r="E1522" s="31">
        <v>45224</v>
      </c>
      <c r="F1522" s="31">
        <v>45360</v>
      </c>
      <c r="G1522" t="s">
        <v>11259</v>
      </c>
    </row>
    <row r="1523" spans="1:7" x14ac:dyDescent="0.25">
      <c r="A1523" s="154" t="s">
        <v>11253</v>
      </c>
      <c r="B1523" t="s">
        <v>284</v>
      </c>
      <c r="C1523" t="s">
        <v>128</v>
      </c>
      <c r="D1523" s="13">
        <v>845</v>
      </c>
      <c r="E1523" s="31">
        <v>45224</v>
      </c>
      <c r="F1523" s="31">
        <v>45361</v>
      </c>
      <c r="G1523" t="s">
        <v>11252</v>
      </c>
    </row>
    <row r="1524" spans="1:7" x14ac:dyDescent="0.25">
      <c r="A1524" s="154" t="s">
        <v>10290</v>
      </c>
      <c r="B1524" t="s">
        <v>1024</v>
      </c>
      <c r="C1524" t="s">
        <v>1025</v>
      </c>
      <c r="D1524" s="13">
        <v>10095.467000000001</v>
      </c>
      <c r="E1524" s="31">
        <v>45261</v>
      </c>
      <c r="F1524" s="31">
        <v>45361</v>
      </c>
      <c r="G1524" t="s">
        <v>10288</v>
      </c>
    </row>
    <row r="1525" spans="1:7" x14ac:dyDescent="0.25">
      <c r="A1525" s="154" t="s">
        <v>10539</v>
      </c>
      <c r="B1525" t="s">
        <v>317</v>
      </c>
      <c r="C1525" t="s">
        <v>256</v>
      </c>
      <c r="D1525" s="13">
        <v>5500</v>
      </c>
      <c r="E1525" s="31">
        <v>45253</v>
      </c>
      <c r="F1525" s="31">
        <v>45361</v>
      </c>
      <c r="G1525" t="s">
        <v>10538</v>
      </c>
    </row>
    <row r="1526" spans="1:7" x14ac:dyDescent="0.25">
      <c r="A1526" s="154" t="s">
        <v>10258</v>
      </c>
      <c r="B1526" t="s">
        <v>309</v>
      </c>
      <c r="C1526" t="s">
        <v>267</v>
      </c>
      <c r="D1526" s="13">
        <v>3289.5169999999998</v>
      </c>
      <c r="E1526" s="31">
        <v>45257</v>
      </c>
      <c r="F1526" s="31">
        <v>45361</v>
      </c>
      <c r="G1526" t="s">
        <v>10256</v>
      </c>
    </row>
    <row r="1527" spans="1:7" x14ac:dyDescent="0.25">
      <c r="A1527" s="154" t="s">
        <v>10604</v>
      </c>
      <c r="B1527" t="s">
        <v>5427</v>
      </c>
      <c r="C1527" t="s">
        <v>5426</v>
      </c>
      <c r="D1527" s="13">
        <v>21656.895</v>
      </c>
      <c r="E1527" s="31">
        <v>45253</v>
      </c>
      <c r="F1527" s="31">
        <v>45361</v>
      </c>
      <c r="G1527" t="s">
        <v>10602</v>
      </c>
    </row>
    <row r="1528" spans="1:7" x14ac:dyDescent="0.25">
      <c r="A1528" s="154" t="s">
        <v>10186</v>
      </c>
      <c r="B1528" t="s">
        <v>306</v>
      </c>
      <c r="C1528" t="s">
        <v>115</v>
      </c>
      <c r="D1528" s="13">
        <v>2403.3629999999998</v>
      </c>
      <c r="E1528" s="31">
        <v>45259</v>
      </c>
      <c r="F1528" s="31">
        <v>45361</v>
      </c>
      <c r="G1528" t="s">
        <v>10184</v>
      </c>
    </row>
    <row r="1529" spans="1:7" x14ac:dyDescent="0.25">
      <c r="A1529" s="154" t="s">
        <v>10499</v>
      </c>
      <c r="B1529" t="s">
        <v>598</v>
      </c>
      <c r="C1529" t="s">
        <v>599</v>
      </c>
      <c r="D1529" s="13">
        <v>1556.4</v>
      </c>
      <c r="E1529" s="31">
        <v>45253</v>
      </c>
      <c r="F1529" s="31">
        <v>45361</v>
      </c>
      <c r="G1529" t="s">
        <v>10497</v>
      </c>
    </row>
    <row r="1530" spans="1:7" x14ac:dyDescent="0.25">
      <c r="A1530" s="154" t="s">
        <v>10140</v>
      </c>
      <c r="B1530" t="s">
        <v>318</v>
      </c>
      <c r="C1530" t="s">
        <v>144</v>
      </c>
      <c r="D1530" s="13">
        <v>1872.2739999999999</v>
      </c>
      <c r="E1530" s="31">
        <v>45251</v>
      </c>
      <c r="F1530" s="31">
        <v>45361</v>
      </c>
      <c r="G1530" t="s">
        <v>10138</v>
      </c>
    </row>
    <row r="1531" spans="1:7" x14ac:dyDescent="0.25">
      <c r="A1531" s="154" t="s">
        <v>9911</v>
      </c>
      <c r="B1531" t="s">
        <v>130</v>
      </c>
      <c r="C1531" t="s">
        <v>131</v>
      </c>
      <c r="D1531" s="13">
        <v>4500</v>
      </c>
      <c r="E1531" s="31">
        <v>45229</v>
      </c>
      <c r="F1531" s="31">
        <v>45361</v>
      </c>
      <c r="G1531" t="s">
        <v>9910</v>
      </c>
    </row>
    <row r="1532" spans="1:7" x14ac:dyDescent="0.25">
      <c r="A1532" s="154" t="s">
        <v>12010</v>
      </c>
      <c r="B1532" t="s">
        <v>12009</v>
      </c>
      <c r="C1532" t="s">
        <v>12008</v>
      </c>
      <c r="D1532" s="13">
        <v>409.37200000000001</v>
      </c>
      <c r="E1532" s="31">
        <v>45267</v>
      </c>
      <c r="F1532" s="31">
        <v>45361</v>
      </c>
      <c r="G1532" t="s">
        <v>12007</v>
      </c>
    </row>
    <row r="1533" spans="1:7" x14ac:dyDescent="0.25">
      <c r="A1533" s="154" t="s">
        <v>9772</v>
      </c>
      <c r="B1533" t="s">
        <v>117</v>
      </c>
      <c r="C1533" t="s">
        <v>118</v>
      </c>
      <c r="D1533" s="13">
        <v>1500</v>
      </c>
      <c r="E1533" s="31">
        <v>45255</v>
      </c>
      <c r="F1533" s="31">
        <v>45361</v>
      </c>
      <c r="G1533" t="s">
        <v>9771</v>
      </c>
    </row>
    <row r="1534" spans="1:7" x14ac:dyDescent="0.25">
      <c r="A1534" s="154" t="s">
        <v>9887</v>
      </c>
      <c r="B1534" t="s">
        <v>168</v>
      </c>
      <c r="C1534" t="s">
        <v>268</v>
      </c>
      <c r="D1534" s="13">
        <v>4400</v>
      </c>
      <c r="E1534" s="31">
        <v>45254</v>
      </c>
      <c r="F1534" s="31">
        <v>45361</v>
      </c>
      <c r="G1534" t="s">
        <v>9886</v>
      </c>
    </row>
    <row r="1535" spans="1:7" x14ac:dyDescent="0.25">
      <c r="A1535" s="154" t="s">
        <v>9691</v>
      </c>
      <c r="B1535" t="s">
        <v>380</v>
      </c>
      <c r="C1535" t="s">
        <v>379</v>
      </c>
      <c r="D1535" s="13">
        <v>2000</v>
      </c>
      <c r="E1535" s="31">
        <v>45250</v>
      </c>
      <c r="F1535" s="31">
        <v>45361</v>
      </c>
      <c r="G1535" t="s">
        <v>9690</v>
      </c>
    </row>
    <row r="1536" spans="1:7" x14ac:dyDescent="0.25">
      <c r="A1536" s="154" t="s">
        <v>9712</v>
      </c>
      <c r="B1536" t="s">
        <v>169</v>
      </c>
      <c r="C1536" t="s">
        <v>170</v>
      </c>
      <c r="D1536" s="13">
        <v>4507.2089999999998</v>
      </c>
      <c r="E1536" s="31">
        <v>45219</v>
      </c>
      <c r="F1536" s="31">
        <v>45361</v>
      </c>
      <c r="G1536" t="s">
        <v>9710</v>
      </c>
    </row>
    <row r="1537" spans="1:7" x14ac:dyDescent="0.25">
      <c r="A1537" s="154" t="s">
        <v>9617</v>
      </c>
      <c r="B1537" t="s">
        <v>4253</v>
      </c>
      <c r="C1537" t="s">
        <v>4252</v>
      </c>
      <c r="D1537" s="13">
        <v>3970.239</v>
      </c>
      <c r="E1537" s="31">
        <v>45223</v>
      </c>
      <c r="F1537" s="31">
        <v>45361</v>
      </c>
      <c r="G1537" t="s">
        <v>9615</v>
      </c>
    </row>
    <row r="1538" spans="1:7" x14ac:dyDescent="0.25">
      <c r="A1538" s="154" t="s">
        <v>9702</v>
      </c>
      <c r="B1538" t="s">
        <v>558</v>
      </c>
      <c r="C1538" t="s">
        <v>557</v>
      </c>
      <c r="D1538" s="13">
        <v>1500</v>
      </c>
      <c r="E1538" s="31">
        <v>45219</v>
      </c>
      <c r="F1538" s="31">
        <v>45361</v>
      </c>
      <c r="G1538" t="s">
        <v>9701</v>
      </c>
    </row>
    <row r="1539" spans="1:7" x14ac:dyDescent="0.25">
      <c r="A1539" s="154" t="s">
        <v>3822</v>
      </c>
      <c r="B1539" t="s">
        <v>302</v>
      </c>
      <c r="C1539" t="s">
        <v>301</v>
      </c>
      <c r="D1539" s="13">
        <v>1060.211</v>
      </c>
      <c r="E1539" s="31">
        <v>45197</v>
      </c>
      <c r="F1539" s="31">
        <v>45361</v>
      </c>
      <c r="G1539" t="s">
        <v>3717</v>
      </c>
    </row>
    <row r="1540" spans="1:7" x14ac:dyDescent="0.25">
      <c r="A1540" s="154" t="s">
        <v>9446</v>
      </c>
      <c r="B1540" t="s">
        <v>819</v>
      </c>
      <c r="C1540" t="s">
        <v>818</v>
      </c>
      <c r="D1540" s="13">
        <v>5000</v>
      </c>
      <c r="E1540" s="31">
        <v>45225</v>
      </c>
      <c r="F1540" s="31">
        <v>45361</v>
      </c>
      <c r="G1540" t="s">
        <v>9445</v>
      </c>
    </row>
    <row r="1541" spans="1:7" x14ac:dyDescent="0.25">
      <c r="A1541" s="154" t="s">
        <v>9124</v>
      </c>
      <c r="B1541" t="s">
        <v>302</v>
      </c>
      <c r="C1541" t="s">
        <v>301</v>
      </c>
      <c r="D1541" s="13">
        <v>1328.9290000000001</v>
      </c>
      <c r="E1541" s="31">
        <v>45229</v>
      </c>
      <c r="F1541" s="31">
        <v>45361</v>
      </c>
      <c r="G1541" t="s">
        <v>3717</v>
      </c>
    </row>
    <row r="1542" spans="1:7" x14ac:dyDescent="0.25">
      <c r="A1542" s="154" t="s">
        <v>8941</v>
      </c>
      <c r="B1542" t="s">
        <v>754</v>
      </c>
      <c r="C1542" t="s">
        <v>192</v>
      </c>
      <c r="D1542" s="13">
        <v>3490.2890000000002</v>
      </c>
      <c r="E1542" s="31">
        <v>45254</v>
      </c>
      <c r="F1542" s="31">
        <v>45361</v>
      </c>
      <c r="G1542" t="s">
        <v>8939</v>
      </c>
    </row>
    <row r="1543" spans="1:7" x14ac:dyDescent="0.25">
      <c r="A1543" s="154" t="s">
        <v>8891</v>
      </c>
      <c r="B1543" t="s">
        <v>296</v>
      </c>
      <c r="C1543" t="s">
        <v>287</v>
      </c>
      <c r="D1543" s="13">
        <v>1350</v>
      </c>
      <c r="E1543" s="31">
        <v>45229</v>
      </c>
      <c r="F1543" s="31">
        <v>45361</v>
      </c>
      <c r="G1543" t="s">
        <v>8890</v>
      </c>
    </row>
    <row r="1544" spans="1:7" x14ac:dyDescent="0.25">
      <c r="A1544" s="154" t="s">
        <v>12006</v>
      </c>
      <c r="B1544" t="s">
        <v>890</v>
      </c>
      <c r="C1544" t="s">
        <v>889</v>
      </c>
      <c r="D1544" s="13">
        <v>3262.8850000000002</v>
      </c>
      <c r="E1544" s="31">
        <v>45267</v>
      </c>
      <c r="F1544" s="31">
        <v>45361</v>
      </c>
      <c r="G1544" t="s">
        <v>12005</v>
      </c>
    </row>
    <row r="1545" spans="1:7" x14ac:dyDescent="0.25">
      <c r="A1545" s="154" t="s">
        <v>12004</v>
      </c>
      <c r="B1545" t="s">
        <v>3343</v>
      </c>
      <c r="C1545" t="s">
        <v>3342</v>
      </c>
      <c r="D1545" s="13">
        <v>1367.527</v>
      </c>
      <c r="E1545" s="31">
        <v>45264</v>
      </c>
      <c r="F1545" s="31">
        <v>45361</v>
      </c>
      <c r="G1545" t="s">
        <v>12003</v>
      </c>
    </row>
    <row r="1546" spans="1:7" x14ac:dyDescent="0.25">
      <c r="A1546" s="154" t="s">
        <v>12002</v>
      </c>
      <c r="B1546" t="s">
        <v>399</v>
      </c>
      <c r="C1546" t="s">
        <v>398</v>
      </c>
      <c r="D1546" s="13">
        <v>3468.43</v>
      </c>
      <c r="E1546" s="31">
        <v>45261</v>
      </c>
      <c r="F1546" s="31">
        <v>45361</v>
      </c>
      <c r="G1546" t="s">
        <v>12001</v>
      </c>
    </row>
    <row r="1547" spans="1:7" x14ac:dyDescent="0.25">
      <c r="A1547" s="154" t="s">
        <v>8523</v>
      </c>
      <c r="B1547" t="s">
        <v>252</v>
      </c>
      <c r="C1547" t="s">
        <v>251</v>
      </c>
      <c r="D1547" s="13">
        <v>3488.3380000000002</v>
      </c>
      <c r="E1547" s="31">
        <v>45260</v>
      </c>
      <c r="F1547" s="31">
        <v>45361</v>
      </c>
      <c r="G1547" t="s">
        <v>8521</v>
      </c>
    </row>
    <row r="1548" spans="1:7" x14ac:dyDescent="0.25">
      <c r="A1548" s="154" t="s">
        <v>12000</v>
      </c>
      <c r="B1548" t="s">
        <v>121</v>
      </c>
      <c r="C1548" t="s">
        <v>122</v>
      </c>
      <c r="D1548" s="13">
        <v>800</v>
      </c>
      <c r="E1548" s="31">
        <v>45266</v>
      </c>
      <c r="F1548" s="31">
        <v>45361</v>
      </c>
      <c r="G1548" t="s">
        <v>11999</v>
      </c>
    </row>
    <row r="1549" spans="1:7" x14ac:dyDescent="0.25">
      <c r="A1549" s="154" t="s">
        <v>11258</v>
      </c>
      <c r="B1549" t="s">
        <v>284</v>
      </c>
      <c r="C1549" t="s">
        <v>128</v>
      </c>
      <c r="D1549" s="13">
        <v>850</v>
      </c>
      <c r="E1549" s="31">
        <v>45224</v>
      </c>
      <c r="F1549" s="31">
        <v>45362</v>
      </c>
      <c r="G1549" t="s">
        <v>11257</v>
      </c>
    </row>
    <row r="1550" spans="1:7" x14ac:dyDescent="0.25">
      <c r="A1550" s="154" t="s">
        <v>9823</v>
      </c>
      <c r="B1550" t="s">
        <v>541</v>
      </c>
      <c r="C1550" t="s">
        <v>540</v>
      </c>
      <c r="D1550" s="13">
        <v>7850</v>
      </c>
      <c r="E1550" s="31">
        <v>45230</v>
      </c>
      <c r="F1550" s="31">
        <v>45362</v>
      </c>
      <c r="G1550" t="s">
        <v>9822</v>
      </c>
    </row>
    <row r="1551" spans="1:7" x14ac:dyDescent="0.25">
      <c r="A1551" s="154" t="s">
        <v>9438</v>
      </c>
      <c r="B1551" t="s">
        <v>579</v>
      </c>
      <c r="C1551" t="s">
        <v>578</v>
      </c>
      <c r="D1551" s="13">
        <v>2512.9989999999998</v>
      </c>
      <c r="E1551" s="31">
        <v>45225</v>
      </c>
      <c r="F1551" s="31">
        <v>45362</v>
      </c>
      <c r="G1551" t="s">
        <v>9437</v>
      </c>
    </row>
    <row r="1552" spans="1:7" x14ac:dyDescent="0.25">
      <c r="A1552" s="154" t="s">
        <v>11142</v>
      </c>
      <c r="B1552" t="s">
        <v>284</v>
      </c>
      <c r="C1552" t="s">
        <v>128</v>
      </c>
      <c r="D1552" s="13">
        <v>855</v>
      </c>
      <c r="E1552" s="31">
        <v>45224</v>
      </c>
      <c r="F1552" s="31">
        <v>45363</v>
      </c>
      <c r="G1552" t="s">
        <v>11141</v>
      </c>
    </row>
    <row r="1553" spans="1:7" x14ac:dyDescent="0.25">
      <c r="A1553" s="154" t="s">
        <v>10717</v>
      </c>
      <c r="B1553" t="s">
        <v>5024</v>
      </c>
      <c r="C1553" t="s">
        <v>5023</v>
      </c>
      <c r="D1553" s="13">
        <v>1026.229</v>
      </c>
      <c r="E1553" s="31">
        <v>45255</v>
      </c>
      <c r="F1553" s="31">
        <v>45363</v>
      </c>
      <c r="G1553" t="s">
        <v>10715</v>
      </c>
    </row>
    <row r="1554" spans="1:7" x14ac:dyDescent="0.25">
      <c r="A1554" s="154" t="s">
        <v>10183</v>
      </c>
      <c r="B1554" t="s">
        <v>112</v>
      </c>
      <c r="C1554" t="s">
        <v>113</v>
      </c>
      <c r="D1554" s="13">
        <v>1135.2940000000001</v>
      </c>
      <c r="E1554" s="31">
        <v>45260</v>
      </c>
      <c r="F1554" s="31">
        <v>45363</v>
      </c>
      <c r="G1554" t="s">
        <v>10181</v>
      </c>
    </row>
    <row r="1555" spans="1:7" x14ac:dyDescent="0.25">
      <c r="A1555" s="154" t="s">
        <v>11998</v>
      </c>
      <c r="B1555" t="s">
        <v>456</v>
      </c>
      <c r="C1555" t="s">
        <v>455</v>
      </c>
      <c r="D1555" s="13">
        <v>1623.001</v>
      </c>
      <c r="E1555" s="31">
        <v>45264</v>
      </c>
      <c r="F1555" s="31">
        <v>45363</v>
      </c>
      <c r="G1555" t="s">
        <v>11997</v>
      </c>
    </row>
    <row r="1556" spans="1:7" x14ac:dyDescent="0.25">
      <c r="A1556" s="154" t="s">
        <v>10638</v>
      </c>
      <c r="B1556" t="s">
        <v>629</v>
      </c>
      <c r="C1556" t="s">
        <v>146</v>
      </c>
      <c r="D1556" s="13">
        <v>4543.9669999999996</v>
      </c>
      <c r="E1556" s="31">
        <v>45257</v>
      </c>
      <c r="F1556" s="31">
        <v>45363</v>
      </c>
      <c r="G1556" t="s">
        <v>5406</v>
      </c>
    </row>
    <row r="1557" spans="1:7" x14ac:dyDescent="0.25">
      <c r="A1557" s="154" t="s">
        <v>9327</v>
      </c>
      <c r="B1557" t="s">
        <v>171</v>
      </c>
      <c r="C1557" t="s">
        <v>172</v>
      </c>
      <c r="D1557" s="13">
        <v>1500</v>
      </c>
      <c r="E1557" s="31">
        <v>45230</v>
      </c>
      <c r="F1557" s="31">
        <v>45363</v>
      </c>
      <c r="G1557" t="s">
        <v>9326</v>
      </c>
    </row>
    <row r="1558" spans="1:7" x14ac:dyDescent="0.25">
      <c r="A1558" s="154" t="s">
        <v>11996</v>
      </c>
      <c r="B1558" t="s">
        <v>625</v>
      </c>
      <c r="C1558" t="s">
        <v>624</v>
      </c>
      <c r="D1558" s="13">
        <v>590.11699999999996</v>
      </c>
      <c r="E1558" s="31">
        <v>45267</v>
      </c>
      <c r="F1558" s="31">
        <v>45363</v>
      </c>
      <c r="G1558" t="s">
        <v>11995</v>
      </c>
    </row>
    <row r="1559" spans="1:7" x14ac:dyDescent="0.25">
      <c r="A1559" s="154" t="s">
        <v>10935</v>
      </c>
      <c r="B1559" t="s">
        <v>284</v>
      </c>
      <c r="C1559" t="s">
        <v>128</v>
      </c>
      <c r="D1559" s="13">
        <v>860</v>
      </c>
      <c r="E1559" s="31">
        <v>45224</v>
      </c>
      <c r="F1559" s="31">
        <v>45364</v>
      </c>
      <c r="G1559" t="s">
        <v>10934</v>
      </c>
    </row>
    <row r="1560" spans="1:7" x14ac:dyDescent="0.25">
      <c r="A1560" s="154" t="s">
        <v>10044</v>
      </c>
      <c r="B1560" t="s">
        <v>169</v>
      </c>
      <c r="C1560" t="s">
        <v>170</v>
      </c>
      <c r="D1560" s="13">
        <v>4000</v>
      </c>
      <c r="E1560" s="31">
        <v>45254</v>
      </c>
      <c r="F1560" s="31">
        <v>45365</v>
      </c>
      <c r="G1560" t="s">
        <v>10043</v>
      </c>
    </row>
    <row r="1561" spans="1:7" x14ac:dyDescent="0.25">
      <c r="A1561" s="154" t="s">
        <v>9858</v>
      </c>
      <c r="B1561" t="s">
        <v>142</v>
      </c>
      <c r="C1561" t="s">
        <v>143</v>
      </c>
      <c r="D1561" s="13">
        <v>2639.6010000000001</v>
      </c>
      <c r="E1561" s="31">
        <v>45255</v>
      </c>
      <c r="F1561" s="31">
        <v>45365</v>
      </c>
      <c r="G1561" t="s">
        <v>9856</v>
      </c>
    </row>
    <row r="1562" spans="1:7" x14ac:dyDescent="0.25">
      <c r="A1562" s="154" t="s">
        <v>9843</v>
      </c>
      <c r="B1562" t="s">
        <v>541</v>
      </c>
      <c r="C1562" t="s">
        <v>540</v>
      </c>
      <c r="D1562" s="13">
        <v>7919.8209999999999</v>
      </c>
      <c r="E1562" s="31">
        <v>45230</v>
      </c>
      <c r="F1562" s="31">
        <v>45365</v>
      </c>
      <c r="G1562" t="s">
        <v>9841</v>
      </c>
    </row>
    <row r="1563" spans="1:7" x14ac:dyDescent="0.25">
      <c r="A1563" s="154" t="s">
        <v>10864</v>
      </c>
      <c r="B1563" t="s">
        <v>532</v>
      </c>
      <c r="C1563" t="s">
        <v>160</v>
      </c>
      <c r="D1563" s="13">
        <v>12500</v>
      </c>
      <c r="E1563" s="31">
        <v>45223</v>
      </c>
      <c r="F1563" s="31">
        <v>45366</v>
      </c>
      <c r="G1563" t="s">
        <v>10862</v>
      </c>
    </row>
    <row r="1564" spans="1:7" x14ac:dyDescent="0.25">
      <c r="A1564" s="154" t="s">
        <v>11123</v>
      </c>
      <c r="B1564" t="s">
        <v>1038</v>
      </c>
      <c r="C1564" t="s">
        <v>1039</v>
      </c>
      <c r="D1564" s="13">
        <v>6500</v>
      </c>
      <c r="E1564" s="31">
        <v>45217</v>
      </c>
      <c r="F1564" s="31">
        <v>45366</v>
      </c>
      <c r="G1564" t="s">
        <v>4974</v>
      </c>
    </row>
    <row r="1565" spans="1:7" x14ac:dyDescent="0.25">
      <c r="A1565" s="154" t="s">
        <v>11004</v>
      </c>
      <c r="B1565" t="s">
        <v>5241</v>
      </c>
      <c r="C1565" t="s">
        <v>5185</v>
      </c>
      <c r="D1565" s="13">
        <v>10066.342000000001</v>
      </c>
      <c r="E1565" s="31">
        <v>45229</v>
      </c>
      <c r="F1565" s="31">
        <v>45366</v>
      </c>
      <c r="G1565" t="s">
        <v>5802</v>
      </c>
    </row>
    <row r="1566" spans="1:7" x14ac:dyDescent="0.25">
      <c r="A1566" s="154" t="s">
        <v>11002</v>
      </c>
      <c r="B1566" t="s">
        <v>5560</v>
      </c>
      <c r="C1566" t="s">
        <v>5559</v>
      </c>
      <c r="D1566" s="13">
        <v>8481.607</v>
      </c>
      <c r="E1566" s="31">
        <v>45260</v>
      </c>
      <c r="F1566" s="31">
        <v>45366</v>
      </c>
      <c r="G1566" t="s">
        <v>5716</v>
      </c>
    </row>
    <row r="1567" spans="1:7" x14ac:dyDescent="0.25">
      <c r="A1567" s="154" t="s">
        <v>10771</v>
      </c>
      <c r="B1567" t="s">
        <v>10770</v>
      </c>
      <c r="C1567" t="s">
        <v>178</v>
      </c>
      <c r="D1567" s="13">
        <v>11647.852000000001</v>
      </c>
      <c r="E1567" s="31">
        <v>45252</v>
      </c>
      <c r="F1567" s="31">
        <v>45366</v>
      </c>
      <c r="G1567" t="s">
        <v>10768</v>
      </c>
    </row>
    <row r="1568" spans="1:7" x14ac:dyDescent="0.25">
      <c r="A1568" s="154" t="s">
        <v>11201</v>
      </c>
      <c r="B1568" t="s">
        <v>531</v>
      </c>
      <c r="C1568" t="s">
        <v>190</v>
      </c>
      <c r="D1568" s="13">
        <v>27500</v>
      </c>
      <c r="E1568" s="31">
        <v>45223</v>
      </c>
      <c r="F1568" s="31">
        <v>45366</v>
      </c>
      <c r="G1568" t="s">
        <v>11200</v>
      </c>
    </row>
    <row r="1569" spans="1:7" x14ac:dyDescent="0.25">
      <c r="A1569" s="154" t="s">
        <v>10345</v>
      </c>
      <c r="B1569" t="s">
        <v>306</v>
      </c>
      <c r="C1569" t="s">
        <v>115</v>
      </c>
      <c r="D1569" s="13">
        <v>2403.3629999999998</v>
      </c>
      <c r="E1569" s="31">
        <v>45259</v>
      </c>
      <c r="F1569" s="31">
        <v>45366</v>
      </c>
      <c r="G1569" t="s">
        <v>10344</v>
      </c>
    </row>
    <row r="1570" spans="1:7" x14ac:dyDescent="0.25">
      <c r="A1570" s="154" t="s">
        <v>10758</v>
      </c>
      <c r="B1570" t="s">
        <v>387</v>
      </c>
      <c r="C1570" t="s">
        <v>145</v>
      </c>
      <c r="D1570" s="13">
        <v>788.971</v>
      </c>
      <c r="E1570" s="31">
        <v>45260</v>
      </c>
      <c r="F1570" s="31">
        <v>45366</v>
      </c>
      <c r="G1570" t="s">
        <v>5083</v>
      </c>
    </row>
    <row r="1571" spans="1:7" x14ac:dyDescent="0.25">
      <c r="A1571" s="154" t="s">
        <v>10152</v>
      </c>
      <c r="B1571" t="s">
        <v>265</v>
      </c>
      <c r="C1571" t="s">
        <v>148</v>
      </c>
      <c r="D1571" s="13">
        <v>8233.9310000000005</v>
      </c>
      <c r="E1571" s="31">
        <v>45251</v>
      </c>
      <c r="F1571" s="31">
        <v>45366</v>
      </c>
      <c r="G1571" t="s">
        <v>10150</v>
      </c>
    </row>
    <row r="1572" spans="1:7" x14ac:dyDescent="0.25">
      <c r="A1572" s="154" t="s">
        <v>10621</v>
      </c>
      <c r="B1572" t="s">
        <v>255</v>
      </c>
      <c r="C1572" t="s">
        <v>104</v>
      </c>
      <c r="D1572" s="13">
        <v>17170</v>
      </c>
      <c r="E1572" s="31">
        <v>45260</v>
      </c>
      <c r="F1572" s="31">
        <v>45366</v>
      </c>
      <c r="G1572" t="s">
        <v>10617</v>
      </c>
    </row>
    <row r="1573" spans="1:7" x14ac:dyDescent="0.25">
      <c r="A1573" s="154" t="s">
        <v>10209</v>
      </c>
      <c r="B1573" t="s">
        <v>531</v>
      </c>
      <c r="C1573" t="s">
        <v>190</v>
      </c>
      <c r="D1573" s="13">
        <v>17524.708999999999</v>
      </c>
      <c r="E1573" s="31">
        <v>45252</v>
      </c>
      <c r="F1573" s="31">
        <v>45366</v>
      </c>
      <c r="G1573" t="s">
        <v>10207</v>
      </c>
    </row>
    <row r="1574" spans="1:7" x14ac:dyDescent="0.25">
      <c r="A1574" s="154" t="s">
        <v>10537</v>
      </c>
      <c r="B1574" t="s">
        <v>317</v>
      </c>
      <c r="C1574" t="s">
        <v>256</v>
      </c>
      <c r="D1574" s="13">
        <v>5517.9120000000003</v>
      </c>
      <c r="E1574" s="31">
        <v>45253</v>
      </c>
      <c r="F1574" s="31">
        <v>45366</v>
      </c>
      <c r="G1574" t="s">
        <v>10535</v>
      </c>
    </row>
    <row r="1575" spans="1:7" x14ac:dyDescent="0.25">
      <c r="A1575" s="154" t="s">
        <v>9956</v>
      </c>
      <c r="B1575" t="s">
        <v>117</v>
      </c>
      <c r="C1575" t="s">
        <v>118</v>
      </c>
      <c r="D1575" s="13">
        <v>1500</v>
      </c>
      <c r="E1575" s="31">
        <v>45255</v>
      </c>
      <c r="F1575" s="31">
        <v>45366</v>
      </c>
      <c r="G1575" t="s">
        <v>9955</v>
      </c>
    </row>
    <row r="1576" spans="1:7" x14ac:dyDescent="0.25">
      <c r="A1576" s="154" t="s">
        <v>9976</v>
      </c>
      <c r="B1576" t="s">
        <v>180</v>
      </c>
      <c r="C1576" t="s">
        <v>181</v>
      </c>
      <c r="D1576" s="13">
        <v>2576.819</v>
      </c>
      <c r="E1576" s="31">
        <v>45244</v>
      </c>
      <c r="F1576" s="31">
        <v>45366</v>
      </c>
      <c r="G1576" t="s">
        <v>9974</v>
      </c>
    </row>
    <row r="1577" spans="1:7" x14ac:dyDescent="0.25">
      <c r="A1577" s="154" t="s">
        <v>9909</v>
      </c>
      <c r="B1577" t="s">
        <v>341</v>
      </c>
      <c r="C1577" t="s">
        <v>340</v>
      </c>
      <c r="D1577" s="13">
        <v>7390</v>
      </c>
      <c r="E1577" s="31">
        <v>45246</v>
      </c>
      <c r="F1577" s="31">
        <v>45366</v>
      </c>
      <c r="G1577" t="s">
        <v>9907</v>
      </c>
    </row>
    <row r="1578" spans="1:7" x14ac:dyDescent="0.25">
      <c r="A1578" s="154" t="s">
        <v>9513</v>
      </c>
      <c r="B1578" t="s">
        <v>119</v>
      </c>
      <c r="C1578" t="s">
        <v>120</v>
      </c>
      <c r="D1578" s="13">
        <v>6150</v>
      </c>
      <c r="E1578" s="31">
        <v>45222</v>
      </c>
      <c r="F1578" s="31">
        <v>45366</v>
      </c>
      <c r="G1578" t="s">
        <v>9511</v>
      </c>
    </row>
    <row r="1579" spans="1:7" x14ac:dyDescent="0.25">
      <c r="A1579" s="154" t="s">
        <v>9411</v>
      </c>
      <c r="B1579" t="s">
        <v>171</v>
      </c>
      <c r="C1579" t="s">
        <v>172</v>
      </c>
      <c r="D1579" s="13">
        <v>1500</v>
      </c>
      <c r="E1579" s="31">
        <v>45230</v>
      </c>
      <c r="F1579" s="31">
        <v>45366</v>
      </c>
      <c r="G1579" t="s">
        <v>9326</v>
      </c>
    </row>
    <row r="1580" spans="1:7" x14ac:dyDescent="0.25">
      <c r="A1580" s="154" t="s">
        <v>9213</v>
      </c>
      <c r="B1580" t="s">
        <v>177</v>
      </c>
      <c r="C1580" t="s">
        <v>98</v>
      </c>
      <c r="D1580" s="13">
        <v>712.65</v>
      </c>
      <c r="E1580" s="31">
        <v>45255</v>
      </c>
      <c r="F1580" s="31">
        <v>45366</v>
      </c>
      <c r="G1580" t="s">
        <v>9211</v>
      </c>
    </row>
    <row r="1581" spans="1:7" x14ac:dyDescent="0.25">
      <c r="A1581" s="154" t="s">
        <v>9123</v>
      </c>
      <c r="B1581" t="s">
        <v>302</v>
      </c>
      <c r="C1581" t="s">
        <v>301</v>
      </c>
      <c r="D1581" s="13">
        <v>1328.9290000000001</v>
      </c>
      <c r="E1581" s="31">
        <v>45229</v>
      </c>
      <c r="F1581" s="31">
        <v>45366</v>
      </c>
      <c r="G1581" t="s">
        <v>3717</v>
      </c>
    </row>
    <row r="1582" spans="1:7" x14ac:dyDescent="0.25">
      <c r="A1582" s="154" t="s">
        <v>8981</v>
      </c>
      <c r="B1582" t="s">
        <v>296</v>
      </c>
      <c r="C1582" t="s">
        <v>287</v>
      </c>
      <c r="D1582" s="13">
        <v>1063.338</v>
      </c>
      <c r="E1582" s="31">
        <v>45229</v>
      </c>
      <c r="F1582" s="31">
        <v>45366</v>
      </c>
      <c r="G1582" t="s">
        <v>8979</v>
      </c>
    </row>
    <row r="1583" spans="1:7" x14ac:dyDescent="0.25">
      <c r="A1583" s="154" t="s">
        <v>8866</v>
      </c>
      <c r="B1583" t="s">
        <v>296</v>
      </c>
      <c r="C1583" t="s">
        <v>287</v>
      </c>
      <c r="D1583" s="13">
        <v>1350</v>
      </c>
      <c r="E1583" s="31">
        <v>45229</v>
      </c>
      <c r="F1583" s="31">
        <v>45366</v>
      </c>
      <c r="G1583" t="s">
        <v>8865</v>
      </c>
    </row>
    <row r="1584" spans="1:7" x14ac:dyDescent="0.25">
      <c r="A1584" s="154" t="s">
        <v>8879</v>
      </c>
      <c r="B1584" t="s">
        <v>296</v>
      </c>
      <c r="C1584" t="s">
        <v>287</v>
      </c>
      <c r="D1584" s="13">
        <v>1350</v>
      </c>
      <c r="E1584" s="31">
        <v>45229</v>
      </c>
      <c r="F1584" s="31">
        <v>45366</v>
      </c>
      <c r="G1584" t="s">
        <v>8878</v>
      </c>
    </row>
    <row r="1585" spans="1:7" x14ac:dyDescent="0.25">
      <c r="A1585" s="154" t="s">
        <v>9016</v>
      </c>
      <c r="B1585" t="s">
        <v>296</v>
      </c>
      <c r="C1585" t="s">
        <v>287</v>
      </c>
      <c r="D1585" s="13">
        <v>1350</v>
      </c>
      <c r="E1585" s="31">
        <v>45229</v>
      </c>
      <c r="F1585" s="31">
        <v>45366</v>
      </c>
      <c r="G1585" t="s">
        <v>9015</v>
      </c>
    </row>
    <row r="1586" spans="1:7" x14ac:dyDescent="0.25">
      <c r="A1586" s="154" t="s">
        <v>8884</v>
      </c>
      <c r="B1586" t="s">
        <v>296</v>
      </c>
      <c r="C1586" t="s">
        <v>287</v>
      </c>
      <c r="D1586" s="13">
        <v>1350</v>
      </c>
      <c r="E1586" s="31">
        <v>45229</v>
      </c>
      <c r="F1586" s="31">
        <v>45366</v>
      </c>
      <c r="G1586" t="s">
        <v>8883</v>
      </c>
    </row>
    <row r="1587" spans="1:7" x14ac:dyDescent="0.25">
      <c r="A1587" s="154" t="s">
        <v>8799</v>
      </c>
      <c r="B1587" t="s">
        <v>296</v>
      </c>
      <c r="C1587" t="s">
        <v>287</v>
      </c>
      <c r="D1587" s="13">
        <v>1350</v>
      </c>
      <c r="E1587" s="31">
        <v>45229</v>
      </c>
      <c r="F1587" s="31">
        <v>45366</v>
      </c>
      <c r="G1587" t="s">
        <v>8797</v>
      </c>
    </row>
    <row r="1588" spans="1:7" x14ac:dyDescent="0.25">
      <c r="A1588" s="154" t="s">
        <v>8601</v>
      </c>
      <c r="B1588" t="s">
        <v>352</v>
      </c>
      <c r="C1588" t="s">
        <v>351</v>
      </c>
      <c r="D1588" s="13">
        <v>8969.3889999999992</v>
      </c>
      <c r="E1588" s="31">
        <v>45243</v>
      </c>
      <c r="F1588" s="31">
        <v>45366</v>
      </c>
      <c r="G1588" t="s">
        <v>8599</v>
      </c>
    </row>
    <row r="1589" spans="1:7" x14ac:dyDescent="0.25">
      <c r="A1589" s="154" t="s">
        <v>11994</v>
      </c>
      <c r="B1589" t="s">
        <v>8561</v>
      </c>
      <c r="C1589" t="s">
        <v>8560</v>
      </c>
      <c r="D1589" s="13">
        <v>6723.2290000000003</v>
      </c>
      <c r="E1589" s="31">
        <v>45266</v>
      </c>
      <c r="F1589" s="31">
        <v>45366</v>
      </c>
      <c r="G1589" t="s">
        <v>11993</v>
      </c>
    </row>
    <row r="1590" spans="1:7" x14ac:dyDescent="0.25">
      <c r="A1590" s="154" t="s">
        <v>10680</v>
      </c>
      <c r="B1590" t="s">
        <v>112</v>
      </c>
      <c r="C1590" t="s">
        <v>113</v>
      </c>
      <c r="D1590" s="13">
        <v>1135.2940000000001</v>
      </c>
      <c r="E1590" s="31">
        <v>45260</v>
      </c>
      <c r="F1590" s="31">
        <v>45367</v>
      </c>
      <c r="G1590" t="s">
        <v>10679</v>
      </c>
    </row>
    <row r="1591" spans="1:7" x14ac:dyDescent="0.25">
      <c r="A1591" s="154" t="s">
        <v>10502</v>
      </c>
      <c r="B1591" t="s">
        <v>598</v>
      </c>
      <c r="C1591" t="s">
        <v>599</v>
      </c>
      <c r="D1591" s="13">
        <v>1657.2</v>
      </c>
      <c r="E1591" s="31">
        <v>45253</v>
      </c>
      <c r="F1591" s="31">
        <v>45368</v>
      </c>
      <c r="G1591" t="s">
        <v>10500</v>
      </c>
    </row>
    <row r="1592" spans="1:7" x14ac:dyDescent="0.25">
      <c r="A1592" s="154" t="s">
        <v>9467</v>
      </c>
      <c r="B1592" t="s">
        <v>579</v>
      </c>
      <c r="C1592" t="s">
        <v>578</v>
      </c>
      <c r="D1592" s="13">
        <v>2512.9989999999998</v>
      </c>
      <c r="E1592" s="31">
        <v>45225</v>
      </c>
      <c r="F1592" s="31">
        <v>45369</v>
      </c>
      <c r="G1592" t="s">
        <v>9466</v>
      </c>
    </row>
    <row r="1593" spans="1:7" x14ac:dyDescent="0.25">
      <c r="A1593" s="154" t="s">
        <v>11992</v>
      </c>
      <c r="B1593" t="s">
        <v>96</v>
      </c>
      <c r="C1593" t="s">
        <v>97</v>
      </c>
      <c r="D1593" s="13">
        <v>2000</v>
      </c>
      <c r="E1593" s="31">
        <v>45268</v>
      </c>
      <c r="F1593" s="31">
        <v>45369</v>
      </c>
      <c r="G1593" t="s">
        <v>11991</v>
      </c>
    </row>
    <row r="1594" spans="1:7" x14ac:dyDescent="0.25">
      <c r="A1594" s="154" t="s">
        <v>10546</v>
      </c>
      <c r="B1594" t="s">
        <v>284</v>
      </c>
      <c r="C1594" t="s">
        <v>128</v>
      </c>
      <c r="D1594" s="13">
        <v>895</v>
      </c>
      <c r="E1594" s="31">
        <v>45253</v>
      </c>
      <c r="F1594" s="31">
        <v>45370</v>
      </c>
      <c r="G1594" t="s">
        <v>10544</v>
      </c>
    </row>
    <row r="1595" spans="1:7" x14ac:dyDescent="0.25">
      <c r="A1595" s="154" t="s">
        <v>9442</v>
      </c>
      <c r="B1595" t="s">
        <v>171</v>
      </c>
      <c r="C1595" t="s">
        <v>172</v>
      </c>
      <c r="D1595" s="13">
        <v>1500</v>
      </c>
      <c r="E1595" s="31">
        <v>45230</v>
      </c>
      <c r="F1595" s="31">
        <v>45370</v>
      </c>
      <c r="G1595" t="s">
        <v>9326</v>
      </c>
    </row>
    <row r="1596" spans="1:7" x14ac:dyDescent="0.25">
      <c r="A1596" s="154" t="s">
        <v>11333</v>
      </c>
      <c r="B1596" t="s">
        <v>112</v>
      </c>
      <c r="C1596" t="s">
        <v>113</v>
      </c>
      <c r="D1596" s="13">
        <v>1135.2940000000001</v>
      </c>
      <c r="E1596" s="31">
        <v>45260</v>
      </c>
      <c r="F1596" s="31">
        <v>45371</v>
      </c>
      <c r="G1596" t="s">
        <v>11332</v>
      </c>
    </row>
    <row r="1597" spans="1:7" x14ac:dyDescent="0.25">
      <c r="A1597" s="154" t="s">
        <v>10291</v>
      </c>
      <c r="B1597" t="s">
        <v>1024</v>
      </c>
      <c r="C1597" t="s">
        <v>1025</v>
      </c>
      <c r="D1597" s="13">
        <v>10095.467000000001</v>
      </c>
      <c r="E1597" s="31">
        <v>45261</v>
      </c>
      <c r="F1597" s="31">
        <v>45371</v>
      </c>
      <c r="G1597" t="s">
        <v>10288</v>
      </c>
    </row>
    <row r="1598" spans="1:7" x14ac:dyDescent="0.25">
      <c r="A1598" s="154" t="s">
        <v>10347</v>
      </c>
      <c r="B1598" t="s">
        <v>306</v>
      </c>
      <c r="C1598" t="s">
        <v>115</v>
      </c>
      <c r="D1598" s="13">
        <v>2403.3629999999998</v>
      </c>
      <c r="E1598" s="31">
        <v>45259</v>
      </c>
      <c r="F1598" s="31">
        <v>45371</v>
      </c>
      <c r="G1598" t="s">
        <v>10346</v>
      </c>
    </row>
    <row r="1599" spans="1:7" x14ac:dyDescent="0.25">
      <c r="A1599" s="154" t="s">
        <v>10773</v>
      </c>
      <c r="B1599" t="s">
        <v>626</v>
      </c>
      <c r="C1599" t="s">
        <v>500</v>
      </c>
      <c r="D1599" s="13">
        <v>1894.588</v>
      </c>
      <c r="E1599" s="31">
        <v>45258</v>
      </c>
      <c r="F1599" s="31">
        <v>45371</v>
      </c>
      <c r="G1599" t="s">
        <v>5382</v>
      </c>
    </row>
    <row r="1600" spans="1:7" x14ac:dyDescent="0.25">
      <c r="A1600" s="154" t="s">
        <v>11990</v>
      </c>
      <c r="B1600" t="s">
        <v>465</v>
      </c>
      <c r="C1600" t="s">
        <v>191</v>
      </c>
      <c r="D1600" s="13">
        <v>4816.067</v>
      </c>
      <c r="E1600" s="31">
        <v>45267</v>
      </c>
      <c r="F1600" s="31">
        <v>45371</v>
      </c>
      <c r="G1600" t="s">
        <v>11989</v>
      </c>
    </row>
    <row r="1601" spans="1:7" x14ac:dyDescent="0.25">
      <c r="A1601" s="154" t="s">
        <v>10505</v>
      </c>
      <c r="B1601" t="s">
        <v>598</v>
      </c>
      <c r="C1601" t="s">
        <v>599</v>
      </c>
      <c r="D1601" s="13">
        <v>1476.5</v>
      </c>
      <c r="E1601" s="31">
        <v>45253</v>
      </c>
      <c r="F1601" s="31">
        <v>45371</v>
      </c>
      <c r="G1601" t="s">
        <v>10503</v>
      </c>
    </row>
    <row r="1602" spans="1:7" x14ac:dyDescent="0.25">
      <c r="A1602" s="154" t="s">
        <v>9700</v>
      </c>
      <c r="B1602" t="s">
        <v>136</v>
      </c>
      <c r="C1602" t="s">
        <v>137</v>
      </c>
      <c r="D1602" s="13">
        <v>1000</v>
      </c>
      <c r="E1602" s="31">
        <v>45230</v>
      </c>
      <c r="F1602" s="31">
        <v>45371</v>
      </c>
      <c r="G1602" t="s">
        <v>9699</v>
      </c>
    </row>
    <row r="1603" spans="1:7" x14ac:dyDescent="0.25">
      <c r="A1603" s="154" t="s">
        <v>9897</v>
      </c>
      <c r="B1603" t="s">
        <v>168</v>
      </c>
      <c r="C1603" t="s">
        <v>268</v>
      </c>
      <c r="D1603" s="13">
        <v>4341.1260000000002</v>
      </c>
      <c r="E1603" s="31">
        <v>45254</v>
      </c>
      <c r="F1603" s="31">
        <v>45371</v>
      </c>
      <c r="G1603" t="s">
        <v>9895</v>
      </c>
    </row>
    <row r="1604" spans="1:7" x14ac:dyDescent="0.25">
      <c r="A1604" s="154" t="s">
        <v>10093</v>
      </c>
      <c r="B1604" t="s">
        <v>169</v>
      </c>
      <c r="C1604" t="s">
        <v>170</v>
      </c>
      <c r="D1604" s="13">
        <v>4000</v>
      </c>
      <c r="E1604" s="31">
        <v>45254</v>
      </c>
      <c r="F1604" s="31">
        <v>45371</v>
      </c>
      <c r="G1604" t="s">
        <v>10092</v>
      </c>
    </row>
    <row r="1605" spans="1:7" x14ac:dyDescent="0.25">
      <c r="A1605" s="154" t="s">
        <v>9536</v>
      </c>
      <c r="B1605" t="s">
        <v>9535</v>
      </c>
      <c r="C1605" t="s">
        <v>120</v>
      </c>
      <c r="D1605" s="13">
        <v>6150</v>
      </c>
      <c r="E1605" s="31">
        <v>45222</v>
      </c>
      <c r="F1605" s="31">
        <v>45371</v>
      </c>
      <c r="G1605" t="s">
        <v>9534</v>
      </c>
    </row>
    <row r="1606" spans="1:7" x14ac:dyDescent="0.25">
      <c r="A1606" s="154" t="s">
        <v>3774</v>
      </c>
      <c r="B1606" t="s">
        <v>819</v>
      </c>
      <c r="C1606" t="s">
        <v>818</v>
      </c>
      <c r="D1606" s="13">
        <v>4000</v>
      </c>
      <c r="E1606" s="31">
        <v>45197</v>
      </c>
      <c r="F1606" s="31">
        <v>45371</v>
      </c>
      <c r="G1606" t="s">
        <v>3773</v>
      </c>
    </row>
    <row r="1607" spans="1:7" x14ac:dyDescent="0.25">
      <c r="A1607" s="154" t="s">
        <v>9114</v>
      </c>
      <c r="B1607" t="s">
        <v>860</v>
      </c>
      <c r="C1607" t="s">
        <v>859</v>
      </c>
      <c r="D1607" s="13">
        <v>7481.3360000000002</v>
      </c>
      <c r="E1607" s="31">
        <v>45252</v>
      </c>
      <c r="F1607" s="31">
        <v>45371</v>
      </c>
      <c r="G1607" t="s">
        <v>3678</v>
      </c>
    </row>
    <row r="1608" spans="1:7" x14ac:dyDescent="0.25">
      <c r="A1608" s="154" t="s">
        <v>9222</v>
      </c>
      <c r="B1608" t="s">
        <v>302</v>
      </c>
      <c r="C1608" t="s">
        <v>301</v>
      </c>
      <c r="D1608" s="13">
        <v>1328.9290000000001</v>
      </c>
      <c r="E1608" s="31">
        <v>45229</v>
      </c>
      <c r="F1608" s="31">
        <v>45371</v>
      </c>
      <c r="G1608" t="s">
        <v>3717</v>
      </c>
    </row>
    <row r="1609" spans="1:7" x14ac:dyDescent="0.25">
      <c r="A1609" s="154" t="s">
        <v>11988</v>
      </c>
      <c r="B1609" t="s">
        <v>296</v>
      </c>
      <c r="C1609" t="s">
        <v>287</v>
      </c>
      <c r="D1609" s="13">
        <v>1300</v>
      </c>
      <c r="E1609" s="31">
        <v>45264</v>
      </c>
      <c r="F1609" s="31">
        <v>45371</v>
      </c>
      <c r="G1609" t="s">
        <v>11987</v>
      </c>
    </row>
    <row r="1610" spans="1:7" x14ac:dyDescent="0.25">
      <c r="A1610" s="154" t="s">
        <v>11986</v>
      </c>
      <c r="B1610" t="s">
        <v>625</v>
      </c>
      <c r="C1610" t="s">
        <v>624</v>
      </c>
      <c r="D1610" s="13">
        <v>590.11699999999996</v>
      </c>
      <c r="E1610" s="31">
        <v>45267</v>
      </c>
      <c r="F1610" s="31">
        <v>45371</v>
      </c>
      <c r="G1610" t="s">
        <v>11985</v>
      </c>
    </row>
    <row r="1611" spans="1:7" x14ac:dyDescent="0.25">
      <c r="A1611" s="154" t="s">
        <v>8855</v>
      </c>
      <c r="B1611" t="s">
        <v>296</v>
      </c>
      <c r="C1611" t="s">
        <v>287</v>
      </c>
      <c r="D1611" s="13">
        <v>1350</v>
      </c>
      <c r="E1611" s="31">
        <v>45229</v>
      </c>
      <c r="F1611" s="31">
        <v>45371</v>
      </c>
      <c r="G1611" t="s">
        <v>8854</v>
      </c>
    </row>
    <row r="1612" spans="1:7" x14ac:dyDescent="0.25">
      <c r="A1612" s="154" t="s">
        <v>11984</v>
      </c>
      <c r="B1612" t="s">
        <v>296</v>
      </c>
      <c r="C1612" t="s">
        <v>287</v>
      </c>
      <c r="D1612" s="13">
        <v>1300</v>
      </c>
      <c r="E1612" s="31">
        <v>45264</v>
      </c>
      <c r="F1612" s="31">
        <v>45371</v>
      </c>
      <c r="G1612" t="s">
        <v>11983</v>
      </c>
    </row>
    <row r="1613" spans="1:7" x14ac:dyDescent="0.25">
      <c r="A1613" s="154" t="s">
        <v>11982</v>
      </c>
      <c r="B1613" t="s">
        <v>399</v>
      </c>
      <c r="C1613" t="s">
        <v>398</v>
      </c>
      <c r="D1613" s="13">
        <v>4000</v>
      </c>
      <c r="E1613" s="31">
        <v>45261</v>
      </c>
      <c r="F1613" s="31">
        <v>45371</v>
      </c>
      <c r="G1613" t="s">
        <v>11981</v>
      </c>
    </row>
    <row r="1614" spans="1:7" x14ac:dyDescent="0.25">
      <c r="A1614" s="154" t="s">
        <v>11980</v>
      </c>
      <c r="B1614" t="s">
        <v>121</v>
      </c>
      <c r="C1614" t="s">
        <v>122</v>
      </c>
      <c r="D1614" s="13">
        <v>800</v>
      </c>
      <c r="E1614" s="31">
        <v>45266</v>
      </c>
      <c r="F1614" s="31">
        <v>45371</v>
      </c>
      <c r="G1614" t="s">
        <v>11979</v>
      </c>
    </row>
    <row r="1615" spans="1:7" x14ac:dyDescent="0.25">
      <c r="A1615" s="154" t="s">
        <v>8519</v>
      </c>
      <c r="B1615" t="s">
        <v>728</v>
      </c>
      <c r="C1615" t="s">
        <v>727</v>
      </c>
      <c r="D1615" s="13">
        <v>9387.2080000000005</v>
      </c>
      <c r="E1615" s="31">
        <v>45260</v>
      </c>
      <c r="F1615" s="31">
        <v>45371</v>
      </c>
      <c r="G1615" t="s">
        <v>8517</v>
      </c>
    </row>
    <row r="1616" spans="1:7" x14ac:dyDescent="0.25">
      <c r="A1616" s="154" t="s">
        <v>10549</v>
      </c>
      <c r="B1616" t="s">
        <v>284</v>
      </c>
      <c r="C1616" t="s">
        <v>128</v>
      </c>
      <c r="D1616" s="13">
        <v>890</v>
      </c>
      <c r="E1616" s="31">
        <v>45253</v>
      </c>
      <c r="F1616" s="31">
        <v>45372</v>
      </c>
      <c r="G1616" t="s">
        <v>10547</v>
      </c>
    </row>
    <row r="1617" spans="1:7" x14ac:dyDescent="0.25">
      <c r="A1617" s="154" t="s">
        <v>10657</v>
      </c>
      <c r="B1617" t="s">
        <v>570</v>
      </c>
      <c r="C1617" t="s">
        <v>569</v>
      </c>
      <c r="D1617" s="13">
        <v>26253.027999999998</v>
      </c>
      <c r="E1617" s="31">
        <v>45254</v>
      </c>
      <c r="F1617" s="31">
        <v>45373</v>
      </c>
      <c r="G1617" t="s">
        <v>10656</v>
      </c>
    </row>
    <row r="1618" spans="1:7" x14ac:dyDescent="0.25">
      <c r="A1618" s="154" t="s">
        <v>9371</v>
      </c>
      <c r="B1618" t="s">
        <v>171</v>
      </c>
      <c r="C1618" t="s">
        <v>172</v>
      </c>
      <c r="D1618" s="13">
        <v>1500</v>
      </c>
      <c r="E1618" s="31">
        <v>45230</v>
      </c>
      <c r="F1618" s="31">
        <v>45373</v>
      </c>
      <c r="G1618" t="s">
        <v>9326</v>
      </c>
    </row>
    <row r="1619" spans="1:7" x14ac:dyDescent="0.25">
      <c r="A1619" s="154" t="s">
        <v>9139</v>
      </c>
      <c r="B1619" t="s">
        <v>1074</v>
      </c>
      <c r="C1619" t="s">
        <v>1075</v>
      </c>
      <c r="D1619" s="13">
        <v>8918.3829999999998</v>
      </c>
      <c r="E1619" s="31">
        <v>45255</v>
      </c>
      <c r="F1619" s="31">
        <v>45373</v>
      </c>
      <c r="G1619" t="s">
        <v>9137</v>
      </c>
    </row>
    <row r="1620" spans="1:7" x14ac:dyDescent="0.25">
      <c r="A1620" s="154" t="s">
        <v>10552</v>
      </c>
      <c r="B1620" t="s">
        <v>284</v>
      </c>
      <c r="C1620" t="s">
        <v>128</v>
      </c>
      <c r="D1620" s="13">
        <v>885</v>
      </c>
      <c r="E1620" s="31">
        <v>45253</v>
      </c>
      <c r="F1620" s="31">
        <v>45374</v>
      </c>
      <c r="G1620" t="s">
        <v>10550</v>
      </c>
    </row>
    <row r="1621" spans="1:7" x14ac:dyDescent="0.25">
      <c r="A1621" s="154" t="s">
        <v>9136</v>
      </c>
      <c r="B1621" t="s">
        <v>623</v>
      </c>
      <c r="C1621" t="s">
        <v>622</v>
      </c>
      <c r="D1621" s="13">
        <v>15182.754000000001</v>
      </c>
      <c r="E1621" s="31">
        <v>45251</v>
      </c>
      <c r="F1621" s="31">
        <v>45374</v>
      </c>
      <c r="G1621" t="s">
        <v>9134</v>
      </c>
    </row>
    <row r="1622" spans="1:7" x14ac:dyDescent="0.25">
      <c r="A1622" s="154" t="s">
        <v>11978</v>
      </c>
      <c r="B1622" t="s">
        <v>125</v>
      </c>
      <c r="C1622" t="s">
        <v>126</v>
      </c>
      <c r="D1622" s="13">
        <v>5670</v>
      </c>
      <c r="E1622" s="31">
        <v>45266</v>
      </c>
      <c r="F1622" s="31">
        <v>45375</v>
      </c>
      <c r="G1622" t="s">
        <v>11977</v>
      </c>
    </row>
    <row r="1623" spans="1:7" x14ac:dyDescent="0.25">
      <c r="A1623" s="154" t="s">
        <v>10820</v>
      </c>
      <c r="B1623" t="s">
        <v>306</v>
      </c>
      <c r="C1623" t="s">
        <v>115</v>
      </c>
      <c r="D1623" s="13">
        <v>2403.3629999999998</v>
      </c>
      <c r="E1623" s="31">
        <v>45259</v>
      </c>
      <c r="F1623" s="31">
        <v>45376</v>
      </c>
      <c r="G1623" t="s">
        <v>10819</v>
      </c>
    </row>
    <row r="1624" spans="1:7" x14ac:dyDescent="0.25">
      <c r="A1624" s="154" t="s">
        <v>10555</v>
      </c>
      <c r="B1624" t="s">
        <v>284</v>
      </c>
      <c r="C1624" t="s">
        <v>128</v>
      </c>
      <c r="D1624" s="13">
        <v>880</v>
      </c>
      <c r="E1624" s="31">
        <v>45253</v>
      </c>
      <c r="F1624" s="31">
        <v>45376</v>
      </c>
      <c r="G1624" t="s">
        <v>10553</v>
      </c>
    </row>
    <row r="1625" spans="1:7" x14ac:dyDescent="0.25">
      <c r="A1625" s="154" t="s">
        <v>10214</v>
      </c>
      <c r="B1625" t="s">
        <v>112</v>
      </c>
      <c r="C1625" t="s">
        <v>113</v>
      </c>
      <c r="D1625" s="13">
        <v>1135.2940000000001</v>
      </c>
      <c r="E1625" s="31">
        <v>45260</v>
      </c>
      <c r="F1625" s="31">
        <v>45376</v>
      </c>
      <c r="G1625" t="s">
        <v>10213</v>
      </c>
    </row>
    <row r="1626" spans="1:7" x14ac:dyDescent="0.25">
      <c r="A1626" s="154" t="s">
        <v>10025</v>
      </c>
      <c r="B1626" t="s">
        <v>119</v>
      </c>
      <c r="C1626" t="s">
        <v>120</v>
      </c>
      <c r="D1626" s="13">
        <v>6150</v>
      </c>
      <c r="E1626" s="31">
        <v>45222</v>
      </c>
      <c r="F1626" s="31">
        <v>45376</v>
      </c>
      <c r="G1626" t="s">
        <v>10024</v>
      </c>
    </row>
    <row r="1627" spans="1:7" x14ac:dyDescent="0.25">
      <c r="A1627" s="154" t="s">
        <v>9461</v>
      </c>
      <c r="B1627" t="s">
        <v>171</v>
      </c>
      <c r="C1627" t="s">
        <v>172</v>
      </c>
      <c r="D1627" s="13">
        <v>1500</v>
      </c>
      <c r="E1627" s="31">
        <v>45230</v>
      </c>
      <c r="F1627" s="31">
        <v>45376</v>
      </c>
      <c r="G1627" t="s">
        <v>9326</v>
      </c>
    </row>
    <row r="1628" spans="1:7" x14ac:dyDescent="0.25">
      <c r="A1628" s="154" t="s">
        <v>9087</v>
      </c>
      <c r="B1628" t="s">
        <v>302</v>
      </c>
      <c r="C1628" t="s">
        <v>301</v>
      </c>
      <c r="D1628" s="13">
        <v>1328.9290000000001</v>
      </c>
      <c r="E1628" s="31">
        <v>45229</v>
      </c>
      <c r="F1628" s="31">
        <v>45376</v>
      </c>
      <c r="G1628" t="s">
        <v>3717</v>
      </c>
    </row>
    <row r="1629" spans="1:7" x14ac:dyDescent="0.25">
      <c r="A1629" s="154" t="s">
        <v>11976</v>
      </c>
      <c r="B1629" t="s">
        <v>296</v>
      </c>
      <c r="C1629" t="s">
        <v>287</v>
      </c>
      <c r="D1629" s="13">
        <v>1300</v>
      </c>
      <c r="E1629" s="31">
        <v>45264</v>
      </c>
      <c r="F1629" s="31">
        <v>45376</v>
      </c>
      <c r="G1629" t="s">
        <v>11975</v>
      </c>
    </row>
    <row r="1630" spans="1:7" x14ac:dyDescent="0.25">
      <c r="A1630" s="154" t="s">
        <v>10166</v>
      </c>
      <c r="B1630" t="s">
        <v>570</v>
      </c>
      <c r="C1630" t="s">
        <v>569</v>
      </c>
      <c r="D1630" s="13">
        <v>26253.027999999998</v>
      </c>
      <c r="E1630" s="31">
        <v>45254</v>
      </c>
      <c r="F1630" s="31">
        <v>45377</v>
      </c>
      <c r="G1630" t="s">
        <v>10165</v>
      </c>
    </row>
    <row r="1631" spans="1:7" x14ac:dyDescent="0.25">
      <c r="A1631" s="154" t="s">
        <v>11974</v>
      </c>
      <c r="B1631" t="s">
        <v>625</v>
      </c>
      <c r="C1631" t="s">
        <v>624</v>
      </c>
      <c r="D1631" s="13">
        <v>590.11699999999996</v>
      </c>
      <c r="E1631" s="31">
        <v>45267</v>
      </c>
      <c r="F1631" s="31">
        <v>45377</v>
      </c>
      <c r="G1631" t="s">
        <v>11973</v>
      </c>
    </row>
    <row r="1632" spans="1:7" x14ac:dyDescent="0.25">
      <c r="A1632" s="154" t="s">
        <v>10189</v>
      </c>
      <c r="B1632" t="s">
        <v>284</v>
      </c>
      <c r="C1632" t="s">
        <v>128</v>
      </c>
      <c r="D1632" s="13">
        <v>875</v>
      </c>
      <c r="E1632" s="31">
        <v>45253</v>
      </c>
      <c r="F1632" s="31">
        <v>45378</v>
      </c>
      <c r="G1632" t="s">
        <v>10187</v>
      </c>
    </row>
    <row r="1633" spans="1:7" x14ac:dyDescent="0.25">
      <c r="A1633" s="154" t="s">
        <v>10062</v>
      </c>
      <c r="B1633" t="s">
        <v>169</v>
      </c>
      <c r="C1633" t="s">
        <v>170</v>
      </c>
      <c r="D1633" s="13">
        <v>4000</v>
      </c>
      <c r="E1633" s="31">
        <v>45254</v>
      </c>
      <c r="F1633" s="31">
        <v>45378</v>
      </c>
      <c r="G1633" t="s">
        <v>10061</v>
      </c>
    </row>
    <row r="1634" spans="1:7" x14ac:dyDescent="0.25">
      <c r="A1634" s="154" t="s">
        <v>9431</v>
      </c>
      <c r="B1634" t="s">
        <v>579</v>
      </c>
      <c r="C1634" t="s">
        <v>578</v>
      </c>
      <c r="D1634" s="13">
        <v>2512.9989999999998</v>
      </c>
      <c r="E1634" s="31">
        <v>45225</v>
      </c>
      <c r="F1634" s="31">
        <v>45378</v>
      </c>
      <c r="G1634" t="s">
        <v>9430</v>
      </c>
    </row>
    <row r="1635" spans="1:7" x14ac:dyDescent="0.25">
      <c r="A1635" s="154" t="s">
        <v>9397</v>
      </c>
      <c r="B1635" t="s">
        <v>138</v>
      </c>
      <c r="C1635" t="s">
        <v>139</v>
      </c>
      <c r="D1635" s="13">
        <v>16648.582999999999</v>
      </c>
      <c r="E1635" s="31">
        <v>45216</v>
      </c>
      <c r="F1635" s="31">
        <v>45378</v>
      </c>
      <c r="G1635" t="s">
        <v>9395</v>
      </c>
    </row>
    <row r="1636" spans="1:7" x14ac:dyDescent="0.25">
      <c r="A1636" s="154" t="s">
        <v>10507</v>
      </c>
      <c r="B1636" t="s">
        <v>598</v>
      </c>
      <c r="C1636" t="s">
        <v>599</v>
      </c>
      <c r="D1636" s="13">
        <v>500</v>
      </c>
      <c r="E1636" s="31">
        <v>45253</v>
      </c>
      <c r="F1636" s="31">
        <v>45379</v>
      </c>
      <c r="G1636" t="s">
        <v>10506</v>
      </c>
    </row>
    <row r="1637" spans="1:7" x14ac:dyDescent="0.25">
      <c r="A1637" s="154" t="s">
        <v>9322</v>
      </c>
      <c r="B1637" t="s">
        <v>171</v>
      </c>
      <c r="C1637" t="s">
        <v>172</v>
      </c>
      <c r="D1637" s="13">
        <v>1500</v>
      </c>
      <c r="E1637" s="31">
        <v>45230</v>
      </c>
      <c r="F1637" s="31">
        <v>45379</v>
      </c>
      <c r="G1637" t="s">
        <v>9168</v>
      </c>
    </row>
    <row r="1638" spans="1:7" x14ac:dyDescent="0.25">
      <c r="A1638" s="154" t="s">
        <v>10560</v>
      </c>
      <c r="B1638" t="s">
        <v>284</v>
      </c>
      <c r="C1638" t="s">
        <v>128</v>
      </c>
      <c r="D1638" s="13">
        <v>870</v>
      </c>
      <c r="E1638" s="31">
        <v>45253</v>
      </c>
      <c r="F1638" s="31">
        <v>45380</v>
      </c>
      <c r="G1638" t="s">
        <v>10559</v>
      </c>
    </row>
    <row r="1639" spans="1:7" x14ac:dyDescent="0.25">
      <c r="A1639" s="154" t="s">
        <v>11972</v>
      </c>
      <c r="B1639" t="s">
        <v>125</v>
      </c>
      <c r="C1639" t="s">
        <v>126</v>
      </c>
      <c r="D1639" s="13">
        <v>5670</v>
      </c>
      <c r="E1639" s="31">
        <v>45266</v>
      </c>
      <c r="F1639" s="31">
        <v>45380</v>
      </c>
      <c r="G1639" t="s">
        <v>11971</v>
      </c>
    </row>
    <row r="1640" spans="1:7" x14ac:dyDescent="0.25">
      <c r="A1640" s="154" t="s">
        <v>10331</v>
      </c>
      <c r="B1640" t="s">
        <v>112</v>
      </c>
      <c r="C1640" t="s">
        <v>113</v>
      </c>
      <c r="D1640" s="13">
        <v>1135.2940000000001</v>
      </c>
      <c r="E1640" s="31">
        <v>45260</v>
      </c>
      <c r="F1640" s="31">
        <v>45381</v>
      </c>
      <c r="G1640" t="s">
        <v>10330</v>
      </c>
    </row>
    <row r="1641" spans="1:7" x14ac:dyDescent="0.25">
      <c r="A1641" s="154" t="s">
        <v>10269</v>
      </c>
      <c r="B1641" t="s">
        <v>1038</v>
      </c>
      <c r="C1641" t="s">
        <v>1039</v>
      </c>
      <c r="D1641" s="13">
        <v>4571.9030000000002</v>
      </c>
      <c r="E1641" s="31">
        <v>45254</v>
      </c>
      <c r="F1641" s="31">
        <v>45381</v>
      </c>
      <c r="G1641" t="s">
        <v>10267</v>
      </c>
    </row>
    <row r="1642" spans="1:7" x14ac:dyDescent="0.25">
      <c r="A1642" s="154" t="s">
        <v>10276</v>
      </c>
      <c r="B1642" t="s">
        <v>1038</v>
      </c>
      <c r="C1642" t="s">
        <v>1039</v>
      </c>
      <c r="D1642" s="13">
        <v>5000</v>
      </c>
      <c r="E1642" s="31">
        <v>45254</v>
      </c>
      <c r="F1642" s="31">
        <v>45381</v>
      </c>
      <c r="G1642" t="s">
        <v>10275</v>
      </c>
    </row>
    <row r="1643" spans="1:7" x14ac:dyDescent="0.25">
      <c r="A1643" s="154" t="s">
        <v>9947</v>
      </c>
      <c r="B1643" t="s">
        <v>4682</v>
      </c>
      <c r="C1643" t="s">
        <v>4681</v>
      </c>
      <c r="D1643" s="13">
        <v>4203.0119999999997</v>
      </c>
      <c r="E1643" s="31">
        <v>45260</v>
      </c>
      <c r="F1643" s="31">
        <v>45381</v>
      </c>
      <c r="G1643" t="s">
        <v>9945</v>
      </c>
    </row>
    <row r="1644" spans="1:7" x14ac:dyDescent="0.25">
      <c r="A1644" s="154" t="s">
        <v>9251</v>
      </c>
      <c r="B1644" t="s">
        <v>132</v>
      </c>
      <c r="C1644" t="s">
        <v>133</v>
      </c>
      <c r="D1644" s="13">
        <v>1012.742</v>
      </c>
      <c r="E1644" s="31">
        <v>45260</v>
      </c>
      <c r="F1644" s="31">
        <v>45381</v>
      </c>
      <c r="G1644" t="s">
        <v>4179</v>
      </c>
    </row>
    <row r="1645" spans="1:7" x14ac:dyDescent="0.25">
      <c r="A1645" s="154" t="s">
        <v>11970</v>
      </c>
      <c r="B1645" t="s">
        <v>625</v>
      </c>
      <c r="C1645" t="s">
        <v>624</v>
      </c>
      <c r="D1645" s="13">
        <v>590.11699999999996</v>
      </c>
      <c r="E1645" s="31">
        <v>45267</v>
      </c>
      <c r="F1645" s="31">
        <v>45381</v>
      </c>
      <c r="G1645" t="s">
        <v>11969</v>
      </c>
    </row>
    <row r="1646" spans="1:7" x14ac:dyDescent="0.25">
      <c r="A1646" s="154" t="s">
        <v>11968</v>
      </c>
      <c r="B1646" t="s">
        <v>399</v>
      </c>
      <c r="C1646" t="s">
        <v>398</v>
      </c>
      <c r="D1646" s="13">
        <v>3000</v>
      </c>
      <c r="E1646" s="31">
        <v>45261</v>
      </c>
      <c r="F1646" s="31">
        <v>45381</v>
      </c>
      <c r="G1646" t="s">
        <v>11967</v>
      </c>
    </row>
    <row r="1647" spans="1:7" x14ac:dyDescent="0.25">
      <c r="A1647" s="154" t="s">
        <v>10292</v>
      </c>
      <c r="B1647" t="s">
        <v>1024</v>
      </c>
      <c r="C1647" t="s">
        <v>1025</v>
      </c>
      <c r="D1647" s="13">
        <v>10095.467000000001</v>
      </c>
      <c r="E1647" s="31">
        <v>45261</v>
      </c>
      <c r="F1647" s="31">
        <v>45382</v>
      </c>
      <c r="G1647" t="s">
        <v>10288</v>
      </c>
    </row>
    <row r="1648" spans="1:7" x14ac:dyDescent="0.25">
      <c r="A1648" s="154" t="s">
        <v>10619</v>
      </c>
      <c r="B1648" t="s">
        <v>255</v>
      </c>
      <c r="C1648" t="s">
        <v>104</v>
      </c>
      <c r="D1648" s="13">
        <v>17171.377</v>
      </c>
      <c r="E1648" s="31">
        <v>45260</v>
      </c>
      <c r="F1648" s="31">
        <v>45382</v>
      </c>
      <c r="G1648" t="s">
        <v>10617</v>
      </c>
    </row>
    <row r="1649" spans="1:7" x14ac:dyDescent="0.25">
      <c r="A1649" s="154" t="s">
        <v>10563</v>
      </c>
      <c r="B1649" t="s">
        <v>284</v>
      </c>
      <c r="C1649" t="s">
        <v>128</v>
      </c>
      <c r="D1649" s="13">
        <v>865</v>
      </c>
      <c r="E1649" s="31">
        <v>45253</v>
      </c>
      <c r="F1649" s="31">
        <v>45382</v>
      </c>
      <c r="G1649" t="s">
        <v>10561</v>
      </c>
    </row>
    <row r="1650" spans="1:7" x14ac:dyDescent="0.25">
      <c r="A1650" s="154" t="s">
        <v>10510</v>
      </c>
      <c r="B1650" t="s">
        <v>598</v>
      </c>
      <c r="C1650" t="s">
        <v>599</v>
      </c>
      <c r="D1650" s="13">
        <v>1559.4</v>
      </c>
      <c r="E1650" s="31">
        <v>45253</v>
      </c>
      <c r="F1650" s="31">
        <v>45382</v>
      </c>
      <c r="G1650" t="s">
        <v>10508</v>
      </c>
    </row>
    <row r="1651" spans="1:7" x14ac:dyDescent="0.25">
      <c r="A1651" s="154" t="s">
        <v>10078</v>
      </c>
      <c r="B1651" t="s">
        <v>341</v>
      </c>
      <c r="C1651" t="s">
        <v>340</v>
      </c>
      <c r="D1651" s="13">
        <v>7000</v>
      </c>
      <c r="E1651" s="31">
        <v>45246</v>
      </c>
      <c r="F1651" s="31">
        <v>45382</v>
      </c>
      <c r="G1651" t="s">
        <v>10077</v>
      </c>
    </row>
    <row r="1652" spans="1:7" x14ac:dyDescent="0.25">
      <c r="A1652" s="154" t="s">
        <v>10088</v>
      </c>
      <c r="B1652" t="s">
        <v>169</v>
      </c>
      <c r="C1652" t="s">
        <v>170</v>
      </c>
      <c r="D1652" s="13">
        <v>4000</v>
      </c>
      <c r="E1652" s="31">
        <v>45254</v>
      </c>
      <c r="F1652" s="31">
        <v>45382</v>
      </c>
      <c r="G1652" t="s">
        <v>10087</v>
      </c>
    </row>
    <row r="1653" spans="1:7" x14ac:dyDescent="0.25">
      <c r="A1653" s="154" t="s">
        <v>9874</v>
      </c>
      <c r="B1653" t="s">
        <v>193</v>
      </c>
      <c r="C1653" t="s">
        <v>194</v>
      </c>
      <c r="D1653" s="13">
        <v>12498.928</v>
      </c>
      <c r="E1653" s="31">
        <v>45246</v>
      </c>
      <c r="F1653" s="31">
        <v>45382</v>
      </c>
      <c r="G1653" t="s">
        <v>9872</v>
      </c>
    </row>
    <row r="1654" spans="1:7" x14ac:dyDescent="0.25">
      <c r="A1654" s="154" t="s">
        <v>10096</v>
      </c>
      <c r="B1654" t="s">
        <v>130</v>
      </c>
      <c r="C1654" t="s">
        <v>131</v>
      </c>
      <c r="D1654" s="13">
        <v>7500</v>
      </c>
      <c r="E1654" s="31">
        <v>45258</v>
      </c>
      <c r="F1654" s="31">
        <v>45382</v>
      </c>
      <c r="G1654" t="s">
        <v>10095</v>
      </c>
    </row>
    <row r="1655" spans="1:7" x14ac:dyDescent="0.25">
      <c r="A1655" s="154" t="s">
        <v>11966</v>
      </c>
      <c r="B1655" t="s">
        <v>180</v>
      </c>
      <c r="C1655" t="s">
        <v>181</v>
      </c>
      <c r="D1655" s="13">
        <v>5372.01</v>
      </c>
      <c r="E1655" s="31">
        <v>45268</v>
      </c>
      <c r="F1655" s="31">
        <v>45382</v>
      </c>
      <c r="G1655" t="s">
        <v>11965</v>
      </c>
    </row>
    <row r="1656" spans="1:7" x14ac:dyDescent="0.25">
      <c r="A1656" s="154" t="s">
        <v>11964</v>
      </c>
      <c r="B1656" t="s">
        <v>125</v>
      </c>
      <c r="C1656" t="s">
        <v>126</v>
      </c>
      <c r="D1656" s="13">
        <v>5670</v>
      </c>
      <c r="E1656" s="31">
        <v>45266</v>
      </c>
      <c r="F1656" s="31">
        <v>45382</v>
      </c>
      <c r="G1656" t="s">
        <v>11963</v>
      </c>
    </row>
    <row r="1657" spans="1:7" x14ac:dyDescent="0.25">
      <c r="A1657" s="154" t="s">
        <v>11962</v>
      </c>
      <c r="B1657" t="s">
        <v>125</v>
      </c>
      <c r="C1657" t="s">
        <v>126</v>
      </c>
      <c r="D1657" s="13">
        <v>5670</v>
      </c>
      <c r="E1657" s="31">
        <v>45266</v>
      </c>
      <c r="F1657" s="31">
        <v>45382</v>
      </c>
      <c r="G1657" t="s">
        <v>11961</v>
      </c>
    </row>
    <row r="1658" spans="1:7" x14ac:dyDescent="0.25">
      <c r="A1658" s="154" t="s">
        <v>10031</v>
      </c>
      <c r="B1658" t="s">
        <v>119</v>
      </c>
      <c r="C1658" t="s">
        <v>120</v>
      </c>
      <c r="D1658" s="13">
        <v>6122.9530000000004</v>
      </c>
      <c r="E1658" s="31">
        <v>45222</v>
      </c>
      <c r="F1658" s="31">
        <v>45382</v>
      </c>
      <c r="G1658" t="s">
        <v>10029</v>
      </c>
    </row>
    <row r="1659" spans="1:7" x14ac:dyDescent="0.25">
      <c r="A1659" s="154" t="s">
        <v>9474</v>
      </c>
      <c r="B1659" t="s">
        <v>579</v>
      </c>
      <c r="C1659" t="s">
        <v>578</v>
      </c>
      <c r="D1659" s="13">
        <v>2512.9989999999998</v>
      </c>
      <c r="E1659" s="31">
        <v>45225</v>
      </c>
      <c r="F1659" s="31">
        <v>45382</v>
      </c>
      <c r="G1659" t="s">
        <v>9473</v>
      </c>
    </row>
    <row r="1660" spans="1:7" x14ac:dyDescent="0.25">
      <c r="A1660" s="154" t="s">
        <v>9318</v>
      </c>
      <c r="B1660" t="s">
        <v>432</v>
      </c>
      <c r="C1660" t="s">
        <v>431</v>
      </c>
      <c r="D1660" s="13">
        <v>4669.9480000000003</v>
      </c>
      <c r="E1660" s="31">
        <v>45217</v>
      </c>
      <c r="F1660" s="31">
        <v>45382</v>
      </c>
      <c r="G1660" t="s">
        <v>9316</v>
      </c>
    </row>
    <row r="1661" spans="1:7" x14ac:dyDescent="0.25">
      <c r="A1661" s="154" t="s">
        <v>9380</v>
      </c>
      <c r="B1661" t="s">
        <v>302</v>
      </c>
      <c r="C1661" t="s">
        <v>301</v>
      </c>
      <c r="D1661" s="13">
        <v>1328.9290000000001</v>
      </c>
      <c r="E1661" s="31">
        <v>45229</v>
      </c>
      <c r="F1661" s="31">
        <v>45382</v>
      </c>
      <c r="G1661" t="s">
        <v>3717</v>
      </c>
    </row>
    <row r="1662" spans="1:7" x14ac:dyDescent="0.25">
      <c r="A1662" s="154" t="s">
        <v>9244</v>
      </c>
      <c r="B1662" t="s">
        <v>3916</v>
      </c>
      <c r="C1662" t="s">
        <v>3915</v>
      </c>
      <c r="D1662" s="13">
        <v>4731.0839999999998</v>
      </c>
      <c r="E1662" s="31">
        <v>45260</v>
      </c>
      <c r="F1662" s="31">
        <v>45382</v>
      </c>
      <c r="G1662" t="s">
        <v>3914</v>
      </c>
    </row>
    <row r="1663" spans="1:7" x14ac:dyDescent="0.25">
      <c r="A1663" s="154" t="s">
        <v>11960</v>
      </c>
      <c r="B1663" t="s">
        <v>96</v>
      </c>
      <c r="C1663" t="s">
        <v>97</v>
      </c>
      <c r="D1663" s="13">
        <v>1496.796</v>
      </c>
      <c r="E1663" s="31">
        <v>45268</v>
      </c>
      <c r="F1663" s="31">
        <v>45382</v>
      </c>
      <c r="G1663" t="s">
        <v>11959</v>
      </c>
    </row>
    <row r="1664" spans="1:7" x14ac:dyDescent="0.25">
      <c r="A1664" s="154" t="s">
        <v>11958</v>
      </c>
      <c r="B1664" t="s">
        <v>121</v>
      </c>
      <c r="C1664" t="s">
        <v>122</v>
      </c>
      <c r="D1664" s="13">
        <v>716.50199999999995</v>
      </c>
      <c r="E1664" s="31">
        <v>45266</v>
      </c>
      <c r="F1664" s="31">
        <v>45382</v>
      </c>
      <c r="G1664" t="s">
        <v>11957</v>
      </c>
    </row>
    <row r="1665" spans="1:7" x14ac:dyDescent="0.25">
      <c r="A1665" s="154" t="s">
        <v>9614</v>
      </c>
      <c r="B1665" t="s">
        <v>9613</v>
      </c>
      <c r="C1665" t="s">
        <v>540</v>
      </c>
      <c r="D1665" s="13">
        <v>6770</v>
      </c>
      <c r="E1665" s="31">
        <v>45244</v>
      </c>
      <c r="F1665" s="31">
        <v>45383</v>
      </c>
      <c r="G1665" t="s">
        <v>9611</v>
      </c>
    </row>
    <row r="1666" spans="1:7" x14ac:dyDescent="0.25">
      <c r="A1666" s="154" t="s">
        <v>9262</v>
      </c>
      <c r="B1666" t="s">
        <v>171</v>
      </c>
      <c r="C1666" t="s">
        <v>172</v>
      </c>
      <c r="D1666" s="13">
        <v>2000</v>
      </c>
      <c r="E1666" s="31">
        <v>45230</v>
      </c>
      <c r="F1666" s="31">
        <v>45383</v>
      </c>
      <c r="G1666" t="s">
        <v>9168</v>
      </c>
    </row>
    <row r="1667" spans="1:7" x14ac:dyDescent="0.25">
      <c r="A1667" s="154" t="s">
        <v>11956</v>
      </c>
      <c r="B1667" t="s">
        <v>625</v>
      </c>
      <c r="C1667" t="s">
        <v>624</v>
      </c>
      <c r="D1667" s="13">
        <v>590.11699999999996</v>
      </c>
      <c r="E1667" s="31">
        <v>45267</v>
      </c>
      <c r="F1667" s="31">
        <v>45383</v>
      </c>
      <c r="G1667" t="s">
        <v>11955</v>
      </c>
    </row>
    <row r="1668" spans="1:7" x14ac:dyDescent="0.25">
      <c r="A1668" s="154" t="s">
        <v>9426</v>
      </c>
      <c r="B1668" t="s">
        <v>579</v>
      </c>
      <c r="C1668" t="s">
        <v>578</v>
      </c>
      <c r="D1668" s="13">
        <v>2512.9989999999998</v>
      </c>
      <c r="E1668" s="31">
        <v>45225</v>
      </c>
      <c r="F1668" s="31">
        <v>45385</v>
      </c>
      <c r="G1668" t="s">
        <v>9425</v>
      </c>
    </row>
    <row r="1669" spans="1:7" x14ac:dyDescent="0.25">
      <c r="A1669" s="154" t="s">
        <v>11954</v>
      </c>
      <c r="B1669" t="s">
        <v>625</v>
      </c>
      <c r="C1669" t="s">
        <v>624</v>
      </c>
      <c r="D1669" s="13">
        <v>590.11699999999996</v>
      </c>
      <c r="E1669" s="31">
        <v>45267</v>
      </c>
      <c r="F1669" s="31">
        <v>45385</v>
      </c>
      <c r="G1669" t="s">
        <v>11953</v>
      </c>
    </row>
    <row r="1670" spans="1:7" x14ac:dyDescent="0.25">
      <c r="A1670" s="154" t="s">
        <v>11952</v>
      </c>
      <c r="B1670" t="s">
        <v>125</v>
      </c>
      <c r="C1670" t="s">
        <v>126</v>
      </c>
      <c r="D1670" s="13">
        <v>5670</v>
      </c>
      <c r="E1670" s="31">
        <v>45266</v>
      </c>
      <c r="F1670" s="31">
        <v>45386</v>
      </c>
      <c r="G1670" t="s">
        <v>11951</v>
      </c>
    </row>
    <row r="1671" spans="1:7" x14ac:dyDescent="0.25">
      <c r="A1671" s="154" t="s">
        <v>9250</v>
      </c>
      <c r="B1671" t="s">
        <v>171</v>
      </c>
      <c r="C1671" t="s">
        <v>172</v>
      </c>
      <c r="D1671" s="13">
        <v>2000</v>
      </c>
      <c r="E1671" s="31">
        <v>45230</v>
      </c>
      <c r="F1671" s="31">
        <v>45386</v>
      </c>
      <c r="G1671" t="s">
        <v>9168</v>
      </c>
    </row>
    <row r="1672" spans="1:7" x14ac:dyDescent="0.25">
      <c r="A1672" s="154" t="s">
        <v>10919</v>
      </c>
      <c r="B1672" t="s">
        <v>786</v>
      </c>
      <c r="C1672" t="s">
        <v>785</v>
      </c>
      <c r="D1672" s="13">
        <v>2520.357</v>
      </c>
      <c r="E1672" s="31">
        <v>45260</v>
      </c>
      <c r="F1672" s="31">
        <v>45387</v>
      </c>
      <c r="G1672" t="s">
        <v>10917</v>
      </c>
    </row>
    <row r="1673" spans="1:7" x14ac:dyDescent="0.25">
      <c r="A1673" s="154" t="s">
        <v>11950</v>
      </c>
      <c r="B1673" t="s">
        <v>296</v>
      </c>
      <c r="C1673" t="s">
        <v>287</v>
      </c>
      <c r="D1673" s="13">
        <v>1300</v>
      </c>
      <c r="E1673" s="31">
        <v>45264</v>
      </c>
      <c r="F1673" s="31">
        <v>45387</v>
      </c>
      <c r="G1673" t="s">
        <v>11949</v>
      </c>
    </row>
    <row r="1674" spans="1:7" x14ac:dyDescent="0.25">
      <c r="A1674" s="154" t="s">
        <v>9834</v>
      </c>
      <c r="B1674" t="s">
        <v>169</v>
      </c>
      <c r="C1674" t="s">
        <v>170</v>
      </c>
      <c r="D1674" s="13">
        <v>4000</v>
      </c>
      <c r="E1674" s="31">
        <v>45254</v>
      </c>
      <c r="F1674" s="31">
        <v>45388</v>
      </c>
      <c r="G1674" t="s">
        <v>9833</v>
      </c>
    </row>
    <row r="1675" spans="1:7" x14ac:dyDescent="0.25">
      <c r="A1675" s="154" t="s">
        <v>11948</v>
      </c>
      <c r="B1675" t="s">
        <v>625</v>
      </c>
      <c r="C1675" t="s">
        <v>624</v>
      </c>
      <c r="D1675" s="13">
        <v>590.11699999999996</v>
      </c>
      <c r="E1675" s="31">
        <v>45267</v>
      </c>
      <c r="F1675" s="31">
        <v>45388</v>
      </c>
      <c r="G1675" t="s">
        <v>11947</v>
      </c>
    </row>
    <row r="1676" spans="1:7" x14ac:dyDescent="0.25">
      <c r="A1676" s="154" t="s">
        <v>10566</v>
      </c>
      <c r="B1676" t="s">
        <v>284</v>
      </c>
      <c r="C1676" t="s">
        <v>128</v>
      </c>
      <c r="D1676" s="13">
        <v>860</v>
      </c>
      <c r="E1676" s="31">
        <v>45253</v>
      </c>
      <c r="F1676" s="31">
        <v>45389</v>
      </c>
      <c r="G1676" t="s">
        <v>10564</v>
      </c>
    </row>
    <row r="1677" spans="1:7" x14ac:dyDescent="0.25">
      <c r="A1677" s="154" t="s">
        <v>10569</v>
      </c>
      <c r="B1677" t="s">
        <v>284</v>
      </c>
      <c r="C1677" t="s">
        <v>128</v>
      </c>
      <c r="D1677" s="13">
        <v>855</v>
      </c>
      <c r="E1677" s="31">
        <v>45253</v>
      </c>
      <c r="F1677" s="31">
        <v>45390</v>
      </c>
      <c r="G1677" t="s">
        <v>10567</v>
      </c>
    </row>
    <row r="1678" spans="1:7" x14ac:dyDescent="0.25">
      <c r="A1678" s="154" t="s">
        <v>9693</v>
      </c>
      <c r="B1678" t="s">
        <v>541</v>
      </c>
      <c r="C1678" t="s">
        <v>540</v>
      </c>
      <c r="D1678" s="13">
        <v>6770</v>
      </c>
      <c r="E1678" s="31">
        <v>45244</v>
      </c>
      <c r="F1678" s="31">
        <v>45390</v>
      </c>
      <c r="G1678" t="s">
        <v>9692</v>
      </c>
    </row>
    <row r="1679" spans="1:7" x14ac:dyDescent="0.25">
      <c r="A1679" s="154" t="s">
        <v>10572</v>
      </c>
      <c r="B1679" t="s">
        <v>284</v>
      </c>
      <c r="C1679" t="s">
        <v>128</v>
      </c>
      <c r="D1679" s="13">
        <v>850</v>
      </c>
      <c r="E1679" s="31">
        <v>45253</v>
      </c>
      <c r="F1679" s="31">
        <v>45391</v>
      </c>
      <c r="G1679" t="s">
        <v>10570</v>
      </c>
    </row>
    <row r="1680" spans="1:7" x14ac:dyDescent="0.25">
      <c r="A1680" s="154" t="s">
        <v>11946</v>
      </c>
      <c r="B1680" t="s">
        <v>125</v>
      </c>
      <c r="C1680" t="s">
        <v>126</v>
      </c>
      <c r="D1680" s="13">
        <v>5688.2979999999998</v>
      </c>
      <c r="E1680" s="31">
        <v>45266</v>
      </c>
      <c r="F1680" s="31">
        <v>45391</v>
      </c>
      <c r="G1680" t="s">
        <v>11945</v>
      </c>
    </row>
    <row r="1681" spans="1:7" x14ac:dyDescent="0.25">
      <c r="A1681" s="154" t="s">
        <v>10575</v>
      </c>
      <c r="B1681" t="s">
        <v>284</v>
      </c>
      <c r="C1681" t="s">
        <v>128</v>
      </c>
      <c r="D1681" s="13">
        <v>845</v>
      </c>
      <c r="E1681" s="31">
        <v>45253</v>
      </c>
      <c r="F1681" s="31">
        <v>45392</v>
      </c>
      <c r="G1681" t="s">
        <v>10573</v>
      </c>
    </row>
    <row r="1682" spans="1:7" x14ac:dyDescent="0.25">
      <c r="A1682" s="154" t="s">
        <v>10054</v>
      </c>
      <c r="B1682" t="s">
        <v>130</v>
      </c>
      <c r="C1682" t="s">
        <v>131</v>
      </c>
      <c r="D1682" s="13">
        <v>5717.5649999999996</v>
      </c>
      <c r="E1682" s="31">
        <v>45258</v>
      </c>
      <c r="F1682" s="31">
        <v>45392</v>
      </c>
      <c r="G1682" t="s">
        <v>10052</v>
      </c>
    </row>
    <row r="1683" spans="1:7" x14ac:dyDescent="0.25">
      <c r="A1683" s="154" t="s">
        <v>9838</v>
      </c>
      <c r="B1683" t="s">
        <v>341</v>
      </c>
      <c r="C1683" t="s">
        <v>340</v>
      </c>
      <c r="D1683" s="13">
        <v>10684.191999999999</v>
      </c>
      <c r="E1683" s="31">
        <v>45250</v>
      </c>
      <c r="F1683" s="31">
        <v>45392</v>
      </c>
      <c r="G1683" t="s">
        <v>9836</v>
      </c>
    </row>
    <row r="1684" spans="1:7" x14ac:dyDescent="0.25">
      <c r="A1684" s="154" t="s">
        <v>9444</v>
      </c>
      <c r="B1684" t="s">
        <v>819</v>
      </c>
      <c r="C1684" t="s">
        <v>818</v>
      </c>
      <c r="D1684" s="13">
        <v>5000</v>
      </c>
      <c r="E1684" s="31">
        <v>45225</v>
      </c>
      <c r="F1684" s="31">
        <v>45392</v>
      </c>
      <c r="G1684" t="s">
        <v>9443</v>
      </c>
    </row>
    <row r="1685" spans="1:7" x14ac:dyDescent="0.25">
      <c r="A1685" s="154" t="s">
        <v>9423</v>
      </c>
      <c r="B1685" t="s">
        <v>579</v>
      </c>
      <c r="C1685" t="s">
        <v>578</v>
      </c>
      <c r="D1685" s="13">
        <v>2512.9989999999998</v>
      </c>
      <c r="E1685" s="31">
        <v>45225</v>
      </c>
      <c r="F1685" s="31">
        <v>45392</v>
      </c>
      <c r="G1685" t="s">
        <v>9421</v>
      </c>
    </row>
    <row r="1686" spans="1:7" x14ac:dyDescent="0.25">
      <c r="A1686" s="154" t="s">
        <v>11944</v>
      </c>
      <c r="B1686" t="s">
        <v>296</v>
      </c>
      <c r="C1686" t="s">
        <v>287</v>
      </c>
      <c r="D1686" s="13">
        <v>1300</v>
      </c>
      <c r="E1686" s="31">
        <v>45264</v>
      </c>
      <c r="F1686" s="31">
        <v>45392</v>
      </c>
      <c r="G1686" t="s">
        <v>11943</v>
      </c>
    </row>
    <row r="1687" spans="1:7" x14ac:dyDescent="0.25">
      <c r="A1687" s="154" t="s">
        <v>11942</v>
      </c>
      <c r="B1687" t="s">
        <v>296</v>
      </c>
      <c r="C1687" t="s">
        <v>287</v>
      </c>
      <c r="D1687" s="13">
        <v>1300</v>
      </c>
      <c r="E1687" s="31">
        <v>45264</v>
      </c>
      <c r="F1687" s="31">
        <v>45392</v>
      </c>
      <c r="G1687" t="s">
        <v>11941</v>
      </c>
    </row>
    <row r="1688" spans="1:7" x14ac:dyDescent="0.25">
      <c r="A1688" s="154" t="s">
        <v>10578</v>
      </c>
      <c r="B1688" t="s">
        <v>284</v>
      </c>
      <c r="C1688" t="s">
        <v>128</v>
      </c>
      <c r="D1688" s="13">
        <v>840</v>
      </c>
      <c r="E1688" s="31">
        <v>45253</v>
      </c>
      <c r="F1688" s="31">
        <v>45393</v>
      </c>
      <c r="G1688" t="s">
        <v>10576</v>
      </c>
    </row>
    <row r="1689" spans="1:7" x14ac:dyDescent="0.25">
      <c r="A1689" s="154" t="s">
        <v>9829</v>
      </c>
      <c r="B1689" t="s">
        <v>169</v>
      </c>
      <c r="C1689" t="s">
        <v>170</v>
      </c>
      <c r="D1689" s="13">
        <v>4000</v>
      </c>
      <c r="E1689" s="31">
        <v>45254</v>
      </c>
      <c r="F1689" s="31">
        <v>45393</v>
      </c>
      <c r="G1689" t="s">
        <v>9828</v>
      </c>
    </row>
    <row r="1690" spans="1:7" x14ac:dyDescent="0.25">
      <c r="A1690" s="154" t="s">
        <v>10581</v>
      </c>
      <c r="B1690" t="s">
        <v>284</v>
      </c>
      <c r="C1690" t="s">
        <v>128</v>
      </c>
      <c r="D1690" s="13">
        <v>835</v>
      </c>
      <c r="E1690" s="31">
        <v>45253</v>
      </c>
      <c r="F1690" s="31">
        <v>45394</v>
      </c>
      <c r="G1690" t="s">
        <v>10579</v>
      </c>
    </row>
    <row r="1691" spans="1:7" x14ac:dyDescent="0.25">
      <c r="A1691" s="154" t="s">
        <v>10175</v>
      </c>
      <c r="B1691" t="s">
        <v>284</v>
      </c>
      <c r="C1691" t="s">
        <v>128</v>
      </c>
      <c r="D1691" s="13">
        <v>820.6</v>
      </c>
      <c r="E1691" s="31">
        <v>45253</v>
      </c>
      <c r="F1691" s="31">
        <v>45395</v>
      </c>
      <c r="G1691" t="s">
        <v>10173</v>
      </c>
    </row>
    <row r="1692" spans="1:7" x14ac:dyDescent="0.25">
      <c r="A1692" s="154" t="s">
        <v>11940</v>
      </c>
      <c r="B1692" t="s">
        <v>11939</v>
      </c>
      <c r="C1692" t="s">
        <v>126</v>
      </c>
      <c r="D1692" s="13">
        <v>5760</v>
      </c>
      <c r="E1692" s="31">
        <v>45266</v>
      </c>
      <c r="F1692" s="31">
        <v>45395</v>
      </c>
      <c r="G1692" t="s">
        <v>11938</v>
      </c>
    </row>
    <row r="1693" spans="1:7" x14ac:dyDescent="0.25">
      <c r="A1693" s="154" t="s">
        <v>9696</v>
      </c>
      <c r="B1693" t="s">
        <v>541</v>
      </c>
      <c r="C1693" t="s">
        <v>540</v>
      </c>
      <c r="D1693" s="13">
        <v>6770.9110000000001</v>
      </c>
      <c r="E1693" s="31">
        <v>45244</v>
      </c>
      <c r="F1693" s="31">
        <v>45396</v>
      </c>
      <c r="G1693" t="s">
        <v>9694</v>
      </c>
    </row>
    <row r="1694" spans="1:7" x14ac:dyDescent="0.25">
      <c r="A1694" s="154" t="s">
        <v>10888</v>
      </c>
      <c r="B1694" t="s">
        <v>5560</v>
      </c>
      <c r="C1694" t="s">
        <v>5559</v>
      </c>
      <c r="D1694" s="13">
        <v>1881.9390000000001</v>
      </c>
      <c r="E1694" s="31">
        <v>45260</v>
      </c>
      <c r="F1694" s="31">
        <v>45397</v>
      </c>
      <c r="G1694" t="s">
        <v>10886</v>
      </c>
    </row>
    <row r="1695" spans="1:7" x14ac:dyDescent="0.25">
      <c r="A1695" s="154" t="s">
        <v>10861</v>
      </c>
      <c r="B1695" t="s">
        <v>532</v>
      </c>
      <c r="C1695" t="s">
        <v>160</v>
      </c>
      <c r="D1695" s="13">
        <v>12650.714</v>
      </c>
      <c r="E1695" s="31">
        <v>45223</v>
      </c>
      <c r="F1695" s="31">
        <v>45397</v>
      </c>
      <c r="G1695" t="s">
        <v>10859</v>
      </c>
    </row>
    <row r="1696" spans="1:7" x14ac:dyDescent="0.25">
      <c r="A1696" s="154" t="s">
        <v>11207</v>
      </c>
      <c r="B1696" t="s">
        <v>531</v>
      </c>
      <c r="C1696" t="s">
        <v>190</v>
      </c>
      <c r="D1696" s="13">
        <v>28049.776000000002</v>
      </c>
      <c r="E1696" s="31">
        <v>45223</v>
      </c>
      <c r="F1696" s="31">
        <v>45397</v>
      </c>
      <c r="G1696" t="s">
        <v>11205</v>
      </c>
    </row>
    <row r="1697" spans="1:7" x14ac:dyDescent="0.25">
      <c r="A1697" s="154" t="s">
        <v>10416</v>
      </c>
      <c r="B1697" t="s">
        <v>5241</v>
      </c>
      <c r="C1697" t="s">
        <v>5185</v>
      </c>
      <c r="D1697" s="13">
        <v>6806.4979999999996</v>
      </c>
      <c r="E1697" s="31">
        <v>45260</v>
      </c>
      <c r="F1697" s="31">
        <v>45397</v>
      </c>
      <c r="G1697" t="s">
        <v>10414</v>
      </c>
    </row>
    <row r="1698" spans="1:7" x14ac:dyDescent="0.25">
      <c r="A1698" s="154" t="s">
        <v>10157</v>
      </c>
      <c r="B1698" t="s">
        <v>1038</v>
      </c>
      <c r="C1698" t="s">
        <v>1039</v>
      </c>
      <c r="D1698" s="13">
        <v>5000</v>
      </c>
      <c r="E1698" s="31">
        <v>45254</v>
      </c>
      <c r="F1698" s="31">
        <v>45397</v>
      </c>
      <c r="G1698" t="s">
        <v>10156</v>
      </c>
    </row>
    <row r="1699" spans="1:7" x14ac:dyDescent="0.25">
      <c r="A1699" s="154" t="s">
        <v>10278</v>
      </c>
      <c r="B1699" t="s">
        <v>570</v>
      </c>
      <c r="C1699" t="s">
        <v>569</v>
      </c>
      <c r="D1699" s="13">
        <v>26253.027999999998</v>
      </c>
      <c r="E1699" s="31">
        <v>45254</v>
      </c>
      <c r="F1699" s="31">
        <v>45397</v>
      </c>
      <c r="G1699" t="s">
        <v>10277</v>
      </c>
    </row>
    <row r="1700" spans="1:7" x14ac:dyDescent="0.25">
      <c r="A1700" s="154" t="s">
        <v>9169</v>
      </c>
      <c r="B1700" t="s">
        <v>171</v>
      </c>
      <c r="C1700" t="s">
        <v>172</v>
      </c>
      <c r="D1700" s="13">
        <v>2000</v>
      </c>
      <c r="E1700" s="31">
        <v>45230</v>
      </c>
      <c r="F1700" s="31">
        <v>45397</v>
      </c>
      <c r="G1700" t="s">
        <v>9168</v>
      </c>
    </row>
    <row r="1701" spans="1:7" x14ac:dyDescent="0.25">
      <c r="A1701" s="154" t="s">
        <v>9210</v>
      </c>
      <c r="B1701" t="s">
        <v>1074</v>
      </c>
      <c r="C1701" t="s">
        <v>1075</v>
      </c>
      <c r="D1701" s="13">
        <v>8918.3829999999998</v>
      </c>
      <c r="E1701" s="31">
        <v>45255</v>
      </c>
      <c r="F1701" s="31">
        <v>45397</v>
      </c>
      <c r="G1701" t="s">
        <v>9209</v>
      </c>
    </row>
    <row r="1702" spans="1:7" x14ac:dyDescent="0.25">
      <c r="A1702" s="154" t="s">
        <v>11937</v>
      </c>
      <c r="B1702" t="s">
        <v>296</v>
      </c>
      <c r="C1702" t="s">
        <v>287</v>
      </c>
      <c r="D1702" s="13">
        <v>1300</v>
      </c>
      <c r="E1702" s="31">
        <v>45264</v>
      </c>
      <c r="F1702" s="31">
        <v>45397</v>
      </c>
      <c r="G1702" t="s">
        <v>11936</v>
      </c>
    </row>
    <row r="1703" spans="1:7" x14ac:dyDescent="0.25">
      <c r="A1703" s="154" t="s">
        <v>11935</v>
      </c>
      <c r="B1703" t="s">
        <v>296</v>
      </c>
      <c r="C1703" t="s">
        <v>287</v>
      </c>
      <c r="D1703" s="13">
        <v>1099.8589999999999</v>
      </c>
      <c r="E1703" s="31">
        <v>45264</v>
      </c>
      <c r="F1703" s="31">
        <v>45397</v>
      </c>
      <c r="G1703" t="s">
        <v>11934</v>
      </c>
    </row>
    <row r="1704" spans="1:7" x14ac:dyDescent="0.25">
      <c r="A1704" s="154" t="s">
        <v>11933</v>
      </c>
      <c r="B1704" t="s">
        <v>296</v>
      </c>
      <c r="C1704" t="s">
        <v>287</v>
      </c>
      <c r="D1704" s="13">
        <v>1300</v>
      </c>
      <c r="E1704" s="31">
        <v>45264</v>
      </c>
      <c r="F1704" s="31">
        <v>45397</v>
      </c>
      <c r="G1704" t="s">
        <v>11932</v>
      </c>
    </row>
    <row r="1705" spans="1:7" x14ac:dyDescent="0.25">
      <c r="A1705" s="154" t="s">
        <v>11931</v>
      </c>
      <c r="B1705" t="s">
        <v>296</v>
      </c>
      <c r="C1705" t="s">
        <v>287</v>
      </c>
      <c r="D1705" s="13">
        <v>1300</v>
      </c>
      <c r="E1705" s="31">
        <v>45264</v>
      </c>
      <c r="F1705" s="31">
        <v>45397</v>
      </c>
      <c r="G1705" t="s">
        <v>11930</v>
      </c>
    </row>
    <row r="1706" spans="1:7" x14ac:dyDescent="0.25">
      <c r="A1706" s="154" t="s">
        <v>11929</v>
      </c>
      <c r="B1706" t="s">
        <v>982</v>
      </c>
      <c r="C1706" t="s">
        <v>981</v>
      </c>
      <c r="D1706" s="13">
        <v>4645.0910000000003</v>
      </c>
      <c r="E1706" s="31">
        <v>45264</v>
      </c>
      <c r="F1706" s="31">
        <v>45397</v>
      </c>
      <c r="G1706" t="s">
        <v>11928</v>
      </c>
    </row>
    <row r="1707" spans="1:7" x14ac:dyDescent="0.25">
      <c r="A1707" s="154" t="s">
        <v>10106</v>
      </c>
      <c r="B1707" t="s">
        <v>169</v>
      </c>
      <c r="C1707" t="s">
        <v>170</v>
      </c>
      <c r="D1707" s="13">
        <v>4000</v>
      </c>
      <c r="E1707" s="31">
        <v>45254</v>
      </c>
      <c r="F1707" s="31">
        <v>45398</v>
      </c>
      <c r="G1707" t="s">
        <v>10105</v>
      </c>
    </row>
    <row r="1708" spans="1:7" x14ac:dyDescent="0.25">
      <c r="A1708" s="154" t="s">
        <v>9221</v>
      </c>
      <c r="B1708" t="s">
        <v>579</v>
      </c>
      <c r="C1708" t="s">
        <v>578</v>
      </c>
      <c r="D1708" s="13">
        <v>2358.9810000000002</v>
      </c>
      <c r="E1708" s="31">
        <v>45258</v>
      </c>
      <c r="F1708" s="31">
        <v>45398</v>
      </c>
      <c r="G1708" t="s">
        <v>9220</v>
      </c>
    </row>
    <row r="1709" spans="1:7" x14ac:dyDescent="0.25">
      <c r="A1709" s="154" t="s">
        <v>9155</v>
      </c>
      <c r="B1709" t="s">
        <v>171</v>
      </c>
      <c r="C1709" t="s">
        <v>172</v>
      </c>
      <c r="D1709" s="13">
        <v>1500</v>
      </c>
      <c r="E1709" s="31">
        <v>45252</v>
      </c>
      <c r="F1709" s="31">
        <v>45399</v>
      </c>
      <c r="G1709" t="s">
        <v>9140</v>
      </c>
    </row>
    <row r="1710" spans="1:7" x14ac:dyDescent="0.25">
      <c r="A1710" s="154" t="s">
        <v>10149</v>
      </c>
      <c r="B1710" t="s">
        <v>570</v>
      </c>
      <c r="C1710" t="s">
        <v>569</v>
      </c>
      <c r="D1710" s="13">
        <v>26253.027999999998</v>
      </c>
      <c r="E1710" s="31">
        <v>45254</v>
      </c>
      <c r="F1710" s="31">
        <v>45400</v>
      </c>
      <c r="G1710" t="s">
        <v>10147</v>
      </c>
    </row>
    <row r="1711" spans="1:7" x14ac:dyDescent="0.25">
      <c r="A1711" s="154" t="s">
        <v>9265</v>
      </c>
      <c r="B1711" t="s">
        <v>171</v>
      </c>
      <c r="C1711" t="s">
        <v>172</v>
      </c>
      <c r="D1711" s="13">
        <v>2000</v>
      </c>
      <c r="E1711" s="31">
        <v>45230</v>
      </c>
      <c r="F1711" s="31">
        <v>45400</v>
      </c>
      <c r="G1711" t="s">
        <v>9168</v>
      </c>
    </row>
    <row r="1712" spans="1:7" x14ac:dyDescent="0.25">
      <c r="A1712" s="154" t="s">
        <v>11927</v>
      </c>
      <c r="B1712" t="s">
        <v>125</v>
      </c>
      <c r="C1712" t="s">
        <v>126</v>
      </c>
      <c r="D1712" s="13">
        <v>5760</v>
      </c>
      <c r="E1712" s="31">
        <v>45266</v>
      </c>
      <c r="F1712" s="31">
        <v>45402</v>
      </c>
      <c r="G1712" t="s">
        <v>11926</v>
      </c>
    </row>
    <row r="1713" spans="1:7" x14ac:dyDescent="0.25">
      <c r="A1713" s="154" t="s">
        <v>9154</v>
      </c>
      <c r="B1713" t="s">
        <v>171</v>
      </c>
      <c r="C1713" t="s">
        <v>172</v>
      </c>
      <c r="D1713" s="13">
        <v>1500</v>
      </c>
      <c r="E1713" s="31">
        <v>45252</v>
      </c>
      <c r="F1713" s="31">
        <v>45402</v>
      </c>
      <c r="G1713" t="s">
        <v>9140</v>
      </c>
    </row>
    <row r="1714" spans="1:7" x14ac:dyDescent="0.25">
      <c r="A1714" s="154" t="s">
        <v>10013</v>
      </c>
      <c r="B1714" t="s">
        <v>169</v>
      </c>
      <c r="C1714" t="s">
        <v>170</v>
      </c>
      <c r="D1714" s="13">
        <v>4032.0650000000001</v>
      </c>
      <c r="E1714" s="31">
        <v>45254</v>
      </c>
      <c r="F1714" s="31">
        <v>45404</v>
      </c>
      <c r="G1714" t="s">
        <v>10011</v>
      </c>
    </row>
    <row r="1715" spans="1:7" x14ac:dyDescent="0.25">
      <c r="A1715" s="154" t="s">
        <v>9335</v>
      </c>
      <c r="B1715" t="s">
        <v>171</v>
      </c>
      <c r="C1715" t="s">
        <v>172</v>
      </c>
      <c r="D1715" s="13">
        <v>2000</v>
      </c>
      <c r="E1715" s="31">
        <v>45230</v>
      </c>
      <c r="F1715" s="31">
        <v>45404</v>
      </c>
      <c r="G1715" t="s">
        <v>9168</v>
      </c>
    </row>
    <row r="1716" spans="1:7" x14ac:dyDescent="0.25">
      <c r="A1716" s="154" t="s">
        <v>9246</v>
      </c>
      <c r="B1716" t="s">
        <v>579</v>
      </c>
      <c r="C1716" t="s">
        <v>578</v>
      </c>
      <c r="D1716" s="13">
        <v>2358.9810000000002</v>
      </c>
      <c r="E1716" s="31">
        <v>45258</v>
      </c>
      <c r="F1716" s="31">
        <v>45405</v>
      </c>
      <c r="G1716" t="s">
        <v>9245</v>
      </c>
    </row>
    <row r="1717" spans="1:7" x14ac:dyDescent="0.25">
      <c r="A1717" s="154" t="s">
        <v>11925</v>
      </c>
      <c r="B1717" t="s">
        <v>169</v>
      </c>
      <c r="C1717" t="s">
        <v>170</v>
      </c>
      <c r="D1717" s="13">
        <v>4000</v>
      </c>
      <c r="E1717" s="31">
        <v>45268</v>
      </c>
      <c r="F1717" s="31">
        <v>45406</v>
      </c>
      <c r="G1717" t="s">
        <v>11924</v>
      </c>
    </row>
    <row r="1718" spans="1:7" x14ac:dyDescent="0.25">
      <c r="A1718" s="154" t="s">
        <v>9141</v>
      </c>
      <c r="B1718" t="s">
        <v>171</v>
      </c>
      <c r="C1718" t="s">
        <v>172</v>
      </c>
      <c r="D1718" s="13">
        <v>1500</v>
      </c>
      <c r="E1718" s="31">
        <v>45252</v>
      </c>
      <c r="F1718" s="31">
        <v>45406</v>
      </c>
      <c r="G1718" t="s">
        <v>9140</v>
      </c>
    </row>
    <row r="1719" spans="1:7" x14ac:dyDescent="0.25">
      <c r="A1719" s="154" t="s">
        <v>9281</v>
      </c>
      <c r="B1719" t="s">
        <v>171</v>
      </c>
      <c r="C1719" t="s">
        <v>172</v>
      </c>
      <c r="D1719" s="13">
        <v>1985.758</v>
      </c>
      <c r="E1719" s="31">
        <v>45230</v>
      </c>
      <c r="F1719" s="31">
        <v>45408</v>
      </c>
      <c r="G1719" t="s">
        <v>9168</v>
      </c>
    </row>
    <row r="1720" spans="1:7" x14ac:dyDescent="0.25">
      <c r="A1720" s="154" t="s">
        <v>11923</v>
      </c>
      <c r="B1720" t="s">
        <v>125</v>
      </c>
      <c r="C1720" t="s">
        <v>126</v>
      </c>
      <c r="D1720" s="13">
        <v>5760</v>
      </c>
      <c r="E1720" s="31">
        <v>45266</v>
      </c>
      <c r="F1720" s="31">
        <v>45409</v>
      </c>
      <c r="G1720" t="s">
        <v>11922</v>
      </c>
    </row>
    <row r="1721" spans="1:7" x14ac:dyDescent="0.25">
      <c r="A1721" s="154" t="s">
        <v>9219</v>
      </c>
      <c r="B1721" t="s">
        <v>138</v>
      </c>
      <c r="C1721" t="s">
        <v>139</v>
      </c>
      <c r="D1721" s="13">
        <v>17234.420999999998</v>
      </c>
      <c r="E1721" s="31">
        <v>45258</v>
      </c>
      <c r="F1721" s="31">
        <v>45409</v>
      </c>
      <c r="G1721" t="s">
        <v>9217</v>
      </c>
    </row>
    <row r="1722" spans="1:7" x14ac:dyDescent="0.25">
      <c r="A1722" s="154" t="s">
        <v>9183</v>
      </c>
      <c r="B1722" t="s">
        <v>171</v>
      </c>
      <c r="C1722" t="s">
        <v>172</v>
      </c>
      <c r="D1722" s="13">
        <v>1500</v>
      </c>
      <c r="E1722" s="31">
        <v>45252</v>
      </c>
      <c r="F1722" s="31">
        <v>45411</v>
      </c>
      <c r="G1722" t="s">
        <v>9140</v>
      </c>
    </row>
    <row r="1723" spans="1:7" x14ac:dyDescent="0.25">
      <c r="A1723" s="154" t="s">
        <v>11921</v>
      </c>
      <c r="B1723" t="s">
        <v>125</v>
      </c>
      <c r="C1723" t="s">
        <v>126</v>
      </c>
      <c r="D1723" s="13">
        <v>5760</v>
      </c>
      <c r="E1723" s="31">
        <v>45266</v>
      </c>
      <c r="F1723" s="31">
        <v>45412</v>
      </c>
      <c r="G1723" t="s">
        <v>11920</v>
      </c>
    </row>
    <row r="1724" spans="1:7" x14ac:dyDescent="0.25">
      <c r="A1724" s="154" t="s">
        <v>10010</v>
      </c>
      <c r="B1724" t="s">
        <v>341</v>
      </c>
      <c r="C1724" t="s">
        <v>340</v>
      </c>
      <c r="D1724" s="13">
        <v>7033.8580000000002</v>
      </c>
      <c r="E1724" s="31">
        <v>45261</v>
      </c>
      <c r="F1724" s="31">
        <v>45412</v>
      </c>
      <c r="G1724" t="s">
        <v>10008</v>
      </c>
    </row>
    <row r="1725" spans="1:7" x14ac:dyDescent="0.25">
      <c r="A1725" s="154" t="s">
        <v>11919</v>
      </c>
      <c r="B1725" t="s">
        <v>125</v>
      </c>
      <c r="C1725" t="s">
        <v>126</v>
      </c>
      <c r="D1725" s="13">
        <v>5779.7049999999999</v>
      </c>
      <c r="E1725" s="31">
        <v>45266</v>
      </c>
      <c r="F1725" s="31">
        <v>45412</v>
      </c>
      <c r="G1725" t="s">
        <v>11918</v>
      </c>
    </row>
    <row r="1726" spans="1:7" x14ac:dyDescent="0.25">
      <c r="A1726" s="154" t="s">
        <v>9472</v>
      </c>
      <c r="B1726" t="s">
        <v>819</v>
      </c>
      <c r="C1726" t="s">
        <v>818</v>
      </c>
      <c r="D1726" s="13">
        <v>5442.7629999999999</v>
      </c>
      <c r="E1726" s="31">
        <v>45225</v>
      </c>
      <c r="F1726" s="31">
        <v>45412</v>
      </c>
      <c r="G1726" t="s">
        <v>9470</v>
      </c>
    </row>
    <row r="1727" spans="1:7" x14ac:dyDescent="0.25">
      <c r="A1727" s="154" t="s">
        <v>9216</v>
      </c>
      <c r="B1727" t="s">
        <v>494</v>
      </c>
      <c r="C1727" t="s">
        <v>493</v>
      </c>
      <c r="D1727" s="13">
        <v>30155.327000000001</v>
      </c>
      <c r="E1727" s="31">
        <v>45230</v>
      </c>
      <c r="F1727" s="31">
        <v>45412</v>
      </c>
      <c r="G1727" t="s">
        <v>4020</v>
      </c>
    </row>
    <row r="1728" spans="1:7" x14ac:dyDescent="0.25">
      <c r="A1728" s="154" t="s">
        <v>9225</v>
      </c>
      <c r="B1728" t="s">
        <v>579</v>
      </c>
      <c r="C1728" t="s">
        <v>578</v>
      </c>
      <c r="D1728" s="13">
        <v>2358.9810000000002</v>
      </c>
      <c r="E1728" s="31">
        <v>45258</v>
      </c>
      <c r="F1728" s="31">
        <v>45412</v>
      </c>
      <c r="G1728" t="s">
        <v>9224</v>
      </c>
    </row>
    <row r="1729" spans="1:7" x14ac:dyDescent="0.25">
      <c r="A1729" s="154" t="s">
        <v>9177</v>
      </c>
      <c r="B1729" t="s">
        <v>171</v>
      </c>
      <c r="C1729" t="s">
        <v>172</v>
      </c>
      <c r="D1729" s="13">
        <v>1500</v>
      </c>
      <c r="E1729" s="31">
        <v>45252</v>
      </c>
      <c r="F1729" s="31">
        <v>45414</v>
      </c>
      <c r="G1729" t="s">
        <v>9120</v>
      </c>
    </row>
    <row r="1730" spans="1:7" x14ac:dyDescent="0.25">
      <c r="A1730" s="154" t="s">
        <v>9172</v>
      </c>
      <c r="B1730" t="s">
        <v>579</v>
      </c>
      <c r="C1730" t="s">
        <v>578</v>
      </c>
      <c r="D1730" s="13">
        <v>2358.9810000000002</v>
      </c>
      <c r="E1730" s="31">
        <v>45258</v>
      </c>
      <c r="F1730" s="31">
        <v>45415</v>
      </c>
      <c r="G1730" t="s">
        <v>9170</v>
      </c>
    </row>
    <row r="1731" spans="1:7" x14ac:dyDescent="0.25">
      <c r="A1731" s="154" t="s">
        <v>11917</v>
      </c>
      <c r="B1731" t="s">
        <v>169</v>
      </c>
      <c r="C1731" t="s">
        <v>170</v>
      </c>
      <c r="D1731" s="13">
        <v>4400</v>
      </c>
      <c r="E1731" s="31">
        <v>45268</v>
      </c>
      <c r="F1731" s="31">
        <v>45417</v>
      </c>
      <c r="G1731" t="s">
        <v>11916</v>
      </c>
    </row>
    <row r="1732" spans="1:7" x14ac:dyDescent="0.25">
      <c r="A1732" s="154" t="s">
        <v>9228</v>
      </c>
      <c r="B1732" t="s">
        <v>171</v>
      </c>
      <c r="C1732" t="s">
        <v>172</v>
      </c>
      <c r="D1732" s="13">
        <v>1500</v>
      </c>
      <c r="E1732" s="31">
        <v>45252</v>
      </c>
      <c r="F1732" s="31">
        <v>45418</v>
      </c>
      <c r="G1732" t="s">
        <v>9120</v>
      </c>
    </row>
    <row r="1733" spans="1:7" x14ac:dyDescent="0.25">
      <c r="A1733" s="154" t="s">
        <v>9121</v>
      </c>
      <c r="B1733" t="s">
        <v>171</v>
      </c>
      <c r="C1733" t="s">
        <v>172</v>
      </c>
      <c r="D1733" s="13">
        <v>1500</v>
      </c>
      <c r="E1733" s="31">
        <v>45252</v>
      </c>
      <c r="F1733" s="31">
        <v>45421</v>
      </c>
      <c r="G1733" t="s">
        <v>9120</v>
      </c>
    </row>
    <row r="1734" spans="1:7" x14ac:dyDescent="0.25">
      <c r="A1734" s="154" t="s">
        <v>9122</v>
      </c>
      <c r="B1734" t="s">
        <v>171</v>
      </c>
      <c r="C1734" t="s">
        <v>172</v>
      </c>
      <c r="D1734" s="13">
        <v>1500</v>
      </c>
      <c r="E1734" s="31">
        <v>45252</v>
      </c>
      <c r="F1734" s="31">
        <v>45425</v>
      </c>
      <c r="G1734" t="s">
        <v>9120</v>
      </c>
    </row>
    <row r="1735" spans="1:7" x14ac:dyDescent="0.25">
      <c r="A1735" s="154" t="s">
        <v>9239</v>
      </c>
      <c r="B1735" t="s">
        <v>819</v>
      </c>
      <c r="C1735" t="s">
        <v>818</v>
      </c>
      <c r="D1735" s="13">
        <v>5000</v>
      </c>
      <c r="E1735" s="31">
        <v>45260</v>
      </c>
      <c r="F1735" s="31">
        <v>45427</v>
      </c>
      <c r="G1735" t="s">
        <v>9238</v>
      </c>
    </row>
    <row r="1736" spans="1:7" x14ac:dyDescent="0.25">
      <c r="A1736" s="154" t="s">
        <v>11915</v>
      </c>
      <c r="B1736" t="s">
        <v>169</v>
      </c>
      <c r="C1736" t="s">
        <v>170</v>
      </c>
      <c r="D1736" s="13">
        <v>4425.7619999999997</v>
      </c>
      <c r="E1736" s="31">
        <v>45268</v>
      </c>
      <c r="F1736" s="31">
        <v>45428</v>
      </c>
      <c r="G1736" t="s">
        <v>11914</v>
      </c>
    </row>
    <row r="1737" spans="1:7" x14ac:dyDescent="0.25">
      <c r="A1737" s="154" t="s">
        <v>9223</v>
      </c>
      <c r="B1737" t="s">
        <v>171</v>
      </c>
      <c r="C1737" t="s">
        <v>172</v>
      </c>
      <c r="D1737" s="13">
        <v>1500</v>
      </c>
      <c r="E1737" s="31">
        <v>45252</v>
      </c>
      <c r="F1737" s="31">
        <v>45428</v>
      </c>
      <c r="G1737" t="s">
        <v>9120</v>
      </c>
    </row>
    <row r="1738" spans="1:7" x14ac:dyDescent="0.25">
      <c r="A1738" s="154" t="s">
        <v>9152</v>
      </c>
      <c r="B1738" t="s">
        <v>171</v>
      </c>
      <c r="C1738" t="s">
        <v>172</v>
      </c>
      <c r="D1738" s="13">
        <v>1500</v>
      </c>
      <c r="E1738" s="31">
        <v>45252</v>
      </c>
      <c r="F1738" s="31">
        <v>45432</v>
      </c>
      <c r="G1738" t="s">
        <v>9120</v>
      </c>
    </row>
    <row r="1739" spans="1:7" x14ac:dyDescent="0.25">
      <c r="A1739" s="154" t="s">
        <v>9151</v>
      </c>
      <c r="B1739" t="s">
        <v>171</v>
      </c>
      <c r="C1739" t="s">
        <v>172</v>
      </c>
      <c r="D1739" s="13">
        <v>1812.93</v>
      </c>
      <c r="E1739" s="31">
        <v>45252</v>
      </c>
      <c r="F1739" s="31">
        <v>45436</v>
      </c>
      <c r="G1739" t="s">
        <v>9120</v>
      </c>
    </row>
    <row r="1740" spans="1:7" x14ac:dyDescent="0.25">
      <c r="A1740" s="154" t="s">
        <v>9133</v>
      </c>
      <c r="B1740" t="s">
        <v>819</v>
      </c>
      <c r="C1740" t="s">
        <v>818</v>
      </c>
      <c r="D1740" s="13">
        <v>5500</v>
      </c>
      <c r="E1740" s="31">
        <v>45260</v>
      </c>
      <c r="F1740" s="31">
        <v>45443</v>
      </c>
      <c r="G1740" t="s">
        <v>9131</v>
      </c>
    </row>
    <row r="1741" spans="1:7" x14ac:dyDescent="0.25">
      <c r="A1741" s="154" t="s">
        <v>9106</v>
      </c>
      <c r="B1741" t="s">
        <v>819</v>
      </c>
      <c r="C1741" t="s">
        <v>818</v>
      </c>
      <c r="D1741" s="13">
        <v>6347.99</v>
      </c>
      <c r="E1741" s="31">
        <v>45260</v>
      </c>
      <c r="F1741" s="31">
        <v>45458</v>
      </c>
      <c r="G1741" t="s">
        <v>9104</v>
      </c>
    </row>
    <row r="1742" spans="1:7" x14ac:dyDescent="0.25">
      <c r="A1742" s="154" t="s">
        <v>9231</v>
      </c>
      <c r="B1742" t="s">
        <v>968</v>
      </c>
      <c r="C1742" t="s">
        <v>967</v>
      </c>
      <c r="D1742" s="13">
        <v>60480</v>
      </c>
      <c r="E1742" s="31">
        <v>45260</v>
      </c>
      <c r="F1742" s="31">
        <v>45463</v>
      </c>
      <c r="G1742" t="s">
        <v>9229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F156-8825-42EA-897B-4515E44669CE}">
  <dimension ref="A1:G17"/>
  <sheetViews>
    <sheetView workbookViewId="0">
      <selection activeCell="K17" sqref="K17"/>
    </sheetView>
  </sheetViews>
  <sheetFormatPr baseColWidth="10" defaultRowHeight="15" x14ac:dyDescent="0.25"/>
  <cols>
    <col min="1" max="2" width="9" bestFit="1" customWidth="1"/>
    <col min="3" max="3" width="20.7109375" bestFit="1" customWidth="1"/>
    <col min="4" max="4" width="10" style="13" bestFit="1" customWidth="1"/>
    <col min="5" max="6" width="10.7109375" bestFit="1" customWidth="1"/>
    <col min="7" max="7" width="23.42578125" bestFit="1" customWidth="1"/>
  </cols>
  <sheetData>
    <row r="1" spans="1:7" x14ac:dyDescent="0.25">
      <c r="A1" s="154" t="s">
        <v>2940</v>
      </c>
      <c r="B1" s="154" t="s">
        <v>94</v>
      </c>
      <c r="C1" t="s">
        <v>95</v>
      </c>
      <c r="D1" s="13" t="s">
        <v>597</v>
      </c>
      <c r="E1" t="s">
        <v>6</v>
      </c>
      <c r="F1" t="s">
        <v>2939</v>
      </c>
      <c r="G1" t="s">
        <v>2938</v>
      </c>
    </row>
    <row r="2" spans="1:7" x14ac:dyDescent="0.25">
      <c r="A2" s="154" t="s">
        <v>12193</v>
      </c>
      <c r="B2" s="154" t="s">
        <v>12162</v>
      </c>
      <c r="C2" t="s">
        <v>12161</v>
      </c>
      <c r="D2" s="13">
        <v>11625</v>
      </c>
      <c r="E2" s="31">
        <v>45250</v>
      </c>
      <c r="F2" s="31">
        <v>45294</v>
      </c>
      <c r="G2" t="s">
        <v>12192</v>
      </c>
    </row>
    <row r="3" spans="1:7" x14ac:dyDescent="0.25">
      <c r="A3" s="154" t="s">
        <v>12191</v>
      </c>
      <c r="B3" s="154" t="s">
        <v>12162</v>
      </c>
      <c r="C3" t="s">
        <v>12161</v>
      </c>
      <c r="D3" s="13">
        <v>11625</v>
      </c>
      <c r="E3" s="31">
        <v>45250</v>
      </c>
      <c r="F3" s="31">
        <v>45302</v>
      </c>
      <c r="G3" t="s">
        <v>12190</v>
      </c>
    </row>
    <row r="4" spans="1:7" x14ac:dyDescent="0.25">
      <c r="A4" s="154" t="s">
        <v>12189</v>
      </c>
      <c r="B4" s="154" t="s">
        <v>12162</v>
      </c>
      <c r="C4" t="s">
        <v>12161</v>
      </c>
      <c r="D4" s="13">
        <v>11625</v>
      </c>
      <c r="E4" s="31">
        <v>45250</v>
      </c>
      <c r="F4" s="31">
        <v>45309</v>
      </c>
      <c r="G4" t="s">
        <v>12188</v>
      </c>
    </row>
    <row r="5" spans="1:7" x14ac:dyDescent="0.25">
      <c r="A5" s="154" t="s">
        <v>12187</v>
      </c>
      <c r="B5" s="154" t="s">
        <v>12162</v>
      </c>
      <c r="C5" t="s">
        <v>12161</v>
      </c>
      <c r="D5" s="13">
        <v>11625</v>
      </c>
      <c r="E5" s="31">
        <v>45250</v>
      </c>
      <c r="F5" s="31">
        <v>45317</v>
      </c>
      <c r="G5" t="s">
        <v>12186</v>
      </c>
    </row>
    <row r="6" spans="1:7" x14ac:dyDescent="0.25">
      <c r="A6" s="154" t="s">
        <v>12183</v>
      </c>
      <c r="B6" s="154" t="s">
        <v>12162</v>
      </c>
      <c r="C6" t="s">
        <v>12161</v>
      </c>
      <c r="D6" s="13">
        <v>11625</v>
      </c>
      <c r="E6" s="31">
        <v>45250</v>
      </c>
      <c r="F6" s="31">
        <v>45324</v>
      </c>
      <c r="G6" t="s">
        <v>12182</v>
      </c>
    </row>
    <row r="7" spans="1:7" x14ac:dyDescent="0.25">
      <c r="A7" s="154" t="s">
        <v>12185</v>
      </c>
      <c r="B7" s="154" t="s">
        <v>12162</v>
      </c>
      <c r="C7" t="s">
        <v>12161</v>
      </c>
      <c r="D7" s="13">
        <v>11625</v>
      </c>
      <c r="E7" s="31">
        <v>45250</v>
      </c>
      <c r="F7" s="31">
        <v>45332</v>
      </c>
      <c r="G7" t="s">
        <v>12184</v>
      </c>
    </row>
    <row r="8" spans="1:7" x14ac:dyDescent="0.25">
      <c r="A8" s="154" t="s">
        <v>12181</v>
      </c>
      <c r="B8" s="154" t="s">
        <v>12162</v>
      </c>
      <c r="C8" t="s">
        <v>12161</v>
      </c>
      <c r="D8" s="13">
        <v>11625</v>
      </c>
      <c r="E8" s="31">
        <v>45250</v>
      </c>
      <c r="F8" s="31">
        <v>45340</v>
      </c>
      <c r="G8" t="s">
        <v>12180</v>
      </c>
    </row>
    <row r="9" spans="1:7" x14ac:dyDescent="0.25">
      <c r="A9" s="154" t="s">
        <v>12179</v>
      </c>
      <c r="B9" s="154" t="s">
        <v>12162</v>
      </c>
      <c r="C9" t="s">
        <v>12161</v>
      </c>
      <c r="D9" s="13">
        <v>11625</v>
      </c>
      <c r="E9" s="31">
        <v>45250</v>
      </c>
      <c r="F9" s="31">
        <v>45351</v>
      </c>
      <c r="G9" t="s">
        <v>12178</v>
      </c>
    </row>
    <row r="10" spans="1:7" x14ac:dyDescent="0.25">
      <c r="A10" s="154" t="s">
        <v>12177</v>
      </c>
      <c r="B10" s="154" t="s">
        <v>12162</v>
      </c>
      <c r="C10" t="s">
        <v>12161</v>
      </c>
      <c r="D10" s="13">
        <v>11625</v>
      </c>
      <c r="E10" s="31">
        <v>45250</v>
      </c>
      <c r="F10" s="31">
        <v>45358</v>
      </c>
      <c r="G10" t="s">
        <v>12176</v>
      </c>
    </row>
    <row r="11" spans="1:7" x14ac:dyDescent="0.25">
      <c r="A11" s="154" t="s">
        <v>12175</v>
      </c>
      <c r="B11" s="154" t="s">
        <v>12162</v>
      </c>
      <c r="C11" t="s">
        <v>12161</v>
      </c>
      <c r="D11" s="13">
        <v>11625</v>
      </c>
      <c r="E11" s="31">
        <v>45250</v>
      </c>
      <c r="F11" s="31">
        <v>45365</v>
      </c>
      <c r="G11" t="s">
        <v>12174</v>
      </c>
    </row>
    <row r="12" spans="1:7" x14ac:dyDescent="0.25">
      <c r="A12" s="154" t="s">
        <v>12173</v>
      </c>
      <c r="B12" s="154" t="s">
        <v>12162</v>
      </c>
      <c r="C12" t="s">
        <v>12161</v>
      </c>
      <c r="D12" s="13">
        <v>11625</v>
      </c>
      <c r="E12" s="31">
        <v>45250</v>
      </c>
      <c r="F12" s="31">
        <v>45372</v>
      </c>
      <c r="G12" t="s">
        <v>12172</v>
      </c>
    </row>
    <row r="13" spans="1:7" x14ac:dyDescent="0.25">
      <c r="A13" s="154" t="s">
        <v>12171</v>
      </c>
      <c r="B13" s="154" t="s">
        <v>12162</v>
      </c>
      <c r="C13" t="s">
        <v>12161</v>
      </c>
      <c r="D13" s="13">
        <v>11625</v>
      </c>
      <c r="E13" s="31">
        <v>45250</v>
      </c>
      <c r="F13" s="31">
        <v>45379</v>
      </c>
      <c r="G13" t="s">
        <v>12170</v>
      </c>
    </row>
    <row r="14" spans="1:7" x14ac:dyDescent="0.25">
      <c r="A14" s="154" t="s">
        <v>12169</v>
      </c>
      <c r="B14" s="154" t="s">
        <v>12162</v>
      </c>
      <c r="C14" t="s">
        <v>12161</v>
      </c>
      <c r="D14" s="13">
        <v>11625</v>
      </c>
      <c r="E14" s="31">
        <v>45250</v>
      </c>
      <c r="F14" s="31">
        <v>45386</v>
      </c>
      <c r="G14" t="s">
        <v>12168</v>
      </c>
    </row>
    <row r="15" spans="1:7" x14ac:dyDescent="0.25">
      <c r="A15" s="154" t="s">
        <v>12167</v>
      </c>
      <c r="B15" s="154" t="s">
        <v>12162</v>
      </c>
      <c r="C15" t="s">
        <v>12161</v>
      </c>
      <c r="D15" s="13">
        <v>11625</v>
      </c>
      <c r="E15" s="31">
        <v>45250</v>
      </c>
      <c r="F15" s="31">
        <v>45393</v>
      </c>
      <c r="G15" t="s">
        <v>12166</v>
      </c>
    </row>
    <row r="16" spans="1:7" x14ac:dyDescent="0.25">
      <c r="A16" s="154" t="s">
        <v>12165</v>
      </c>
      <c r="B16" s="154" t="s">
        <v>12162</v>
      </c>
      <c r="C16" t="s">
        <v>12161</v>
      </c>
      <c r="D16" s="13">
        <v>11625</v>
      </c>
      <c r="E16" s="31">
        <v>45250</v>
      </c>
      <c r="F16" s="31">
        <v>45400</v>
      </c>
      <c r="G16" t="s">
        <v>12164</v>
      </c>
    </row>
    <row r="17" spans="1:7" x14ac:dyDescent="0.25">
      <c r="A17" s="154" t="s">
        <v>12163</v>
      </c>
      <c r="B17" s="154" t="s">
        <v>12162</v>
      </c>
      <c r="C17" t="s">
        <v>12161</v>
      </c>
      <c r="D17" s="13">
        <v>11677.085999999999</v>
      </c>
      <c r="E17" s="31">
        <v>45250</v>
      </c>
      <c r="F17" s="31">
        <v>45407</v>
      </c>
      <c r="G17" t="s">
        <v>12160</v>
      </c>
    </row>
  </sheetData>
  <sortState xmlns:xlrd2="http://schemas.microsoft.com/office/spreadsheetml/2017/richdata2" ref="A2:G17">
    <sortCondition ref="F2:F17"/>
  </sortState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CAF75-A92D-41F1-B71F-4450282C8D7B}">
  <dimension ref="A1:M159"/>
  <sheetViews>
    <sheetView topLeftCell="A141" workbookViewId="0">
      <selection activeCell="E155" sqref="E155"/>
    </sheetView>
  </sheetViews>
  <sheetFormatPr baseColWidth="10" defaultRowHeight="15" x14ac:dyDescent="0.25"/>
  <cols>
    <col min="1" max="1" width="10.140625" bestFit="1" customWidth="1"/>
    <col min="2" max="2" width="7" bestFit="1" customWidth="1"/>
    <col min="3" max="3" width="9.7109375" bestFit="1" customWidth="1"/>
    <col min="4" max="4" width="8.28515625" bestFit="1" customWidth="1"/>
    <col min="5" max="5" width="30.140625" bestFit="1" customWidth="1"/>
    <col min="6" max="6" width="3.28515625" bestFit="1" customWidth="1"/>
    <col min="7" max="7" width="3.85546875" bestFit="1" customWidth="1"/>
    <col min="8" max="9" width="10.7109375" bestFit="1" customWidth="1"/>
    <col min="10" max="10" width="4.7109375" bestFit="1" customWidth="1"/>
    <col min="11" max="11" width="10" style="13" bestFit="1" customWidth="1"/>
    <col min="12" max="12" width="12" style="13" bestFit="1" customWidth="1"/>
    <col min="13" max="13" width="13.42578125" bestFit="1" customWidth="1"/>
  </cols>
  <sheetData>
    <row r="1" spans="1:13" x14ac:dyDescent="0.25">
      <c r="A1" s="154" t="s">
        <v>6272</v>
      </c>
      <c r="B1" s="154" t="s">
        <v>6271</v>
      </c>
      <c r="C1" t="s">
        <v>6270</v>
      </c>
      <c r="D1" t="s">
        <v>94</v>
      </c>
      <c r="E1" t="s">
        <v>95</v>
      </c>
      <c r="F1" t="s">
        <v>6269</v>
      </c>
      <c r="G1" t="s">
        <v>6268</v>
      </c>
      <c r="H1" t="s">
        <v>6267</v>
      </c>
      <c r="I1" t="s">
        <v>198</v>
      </c>
      <c r="J1" t="s">
        <v>6200</v>
      </c>
      <c r="K1" s="13" t="s">
        <v>11</v>
      </c>
      <c r="L1" s="13" t="s">
        <v>6266</v>
      </c>
      <c r="M1" s="154" t="s">
        <v>6265</v>
      </c>
    </row>
    <row r="2" spans="1:13" x14ac:dyDescent="0.25">
      <c r="A2" s="154" t="s">
        <v>12345</v>
      </c>
      <c r="B2" s="154" t="s">
        <v>12277</v>
      </c>
      <c r="C2" t="s">
        <v>6202</v>
      </c>
      <c r="D2" t="s">
        <v>6885</v>
      </c>
      <c r="E2" t="s">
        <v>6884</v>
      </c>
      <c r="F2">
        <v>12</v>
      </c>
      <c r="G2" t="s">
        <v>218</v>
      </c>
      <c r="H2" s="31">
        <v>45260</v>
      </c>
      <c r="I2" s="31">
        <v>45267</v>
      </c>
      <c r="J2" t="s">
        <v>9</v>
      </c>
      <c r="K2" s="13">
        <v>3000</v>
      </c>
      <c r="L2" s="13">
        <v>3000</v>
      </c>
      <c r="M2" s="154" t="s">
        <v>12344</v>
      </c>
    </row>
    <row r="3" spans="1:13" x14ac:dyDescent="0.25">
      <c r="A3" s="154" t="s">
        <v>11813</v>
      </c>
      <c r="B3" s="154" t="s">
        <v>11812</v>
      </c>
      <c r="C3" t="s">
        <v>6202</v>
      </c>
      <c r="D3" t="s">
        <v>5132</v>
      </c>
      <c r="E3" t="s">
        <v>5131</v>
      </c>
      <c r="F3">
        <v>12</v>
      </c>
      <c r="G3" t="s">
        <v>218</v>
      </c>
      <c r="H3" s="31">
        <v>45251</v>
      </c>
      <c r="I3" s="31">
        <v>45290</v>
      </c>
      <c r="J3" t="s">
        <v>9</v>
      </c>
      <c r="K3" s="13">
        <v>1446.991</v>
      </c>
      <c r="L3" s="13">
        <v>1446.991</v>
      </c>
      <c r="M3" s="154" t="s">
        <v>11810</v>
      </c>
    </row>
    <row r="4" spans="1:13" x14ac:dyDescent="0.25">
      <c r="A4" s="154" t="s">
        <v>11809</v>
      </c>
      <c r="B4" s="154" t="s">
        <v>11808</v>
      </c>
      <c r="C4" t="s">
        <v>6202</v>
      </c>
      <c r="D4" t="s">
        <v>7051</v>
      </c>
      <c r="E4" t="s">
        <v>7050</v>
      </c>
      <c r="F4">
        <v>12</v>
      </c>
      <c r="G4" t="s">
        <v>218</v>
      </c>
      <c r="H4" s="31">
        <v>45253</v>
      </c>
      <c r="I4" s="31">
        <v>45290</v>
      </c>
      <c r="J4" t="s">
        <v>9</v>
      </c>
      <c r="K4" s="13">
        <v>2066.9659999999999</v>
      </c>
      <c r="L4" s="13">
        <v>2066.9659999999999</v>
      </c>
      <c r="M4" s="154" t="s">
        <v>11806</v>
      </c>
    </row>
    <row r="5" spans="1:13" x14ac:dyDescent="0.25">
      <c r="A5" s="154" t="s">
        <v>11805</v>
      </c>
      <c r="B5" s="154" t="s">
        <v>11804</v>
      </c>
      <c r="C5" t="s">
        <v>6202</v>
      </c>
      <c r="D5" t="s">
        <v>6749</v>
      </c>
      <c r="E5" t="s">
        <v>6748</v>
      </c>
      <c r="F5" t="s">
        <v>3111</v>
      </c>
      <c r="G5" t="s">
        <v>218</v>
      </c>
      <c r="H5" s="31">
        <v>45238</v>
      </c>
      <c r="I5" s="31">
        <v>45290</v>
      </c>
      <c r="J5" t="s">
        <v>9</v>
      </c>
      <c r="K5" s="13">
        <v>2540.4899999999998</v>
      </c>
      <c r="L5" s="13">
        <v>2540.4899999999998</v>
      </c>
      <c r="M5" s="154" t="s">
        <v>11802</v>
      </c>
    </row>
    <row r="6" spans="1:13" x14ac:dyDescent="0.25">
      <c r="A6" s="154" t="s">
        <v>12343</v>
      </c>
      <c r="B6" s="154" t="s">
        <v>12342</v>
      </c>
      <c r="C6" t="s">
        <v>6202</v>
      </c>
      <c r="D6" t="s">
        <v>12247</v>
      </c>
      <c r="E6" t="s">
        <v>12246</v>
      </c>
      <c r="F6">
        <v>12</v>
      </c>
      <c r="G6" t="s">
        <v>218</v>
      </c>
      <c r="H6" s="31">
        <v>45257</v>
      </c>
      <c r="I6" s="31">
        <v>45291</v>
      </c>
      <c r="J6" t="s">
        <v>9</v>
      </c>
      <c r="K6" s="13">
        <v>366.14</v>
      </c>
      <c r="L6" s="13">
        <v>366.14</v>
      </c>
      <c r="M6" s="154" t="s">
        <v>12341</v>
      </c>
    </row>
    <row r="7" spans="1:13" x14ac:dyDescent="0.25">
      <c r="A7" s="154" t="s">
        <v>11801</v>
      </c>
      <c r="B7" s="154" t="s">
        <v>11789</v>
      </c>
      <c r="C7" t="s">
        <v>6202</v>
      </c>
      <c r="D7" t="s">
        <v>11788</v>
      </c>
      <c r="E7" t="s">
        <v>11787</v>
      </c>
      <c r="F7" t="s">
        <v>4940</v>
      </c>
      <c r="G7" t="s">
        <v>218</v>
      </c>
      <c r="H7" s="31">
        <v>45248</v>
      </c>
      <c r="I7" s="31">
        <v>45296</v>
      </c>
      <c r="J7" t="s">
        <v>9</v>
      </c>
      <c r="K7" s="13">
        <v>553.59400000000005</v>
      </c>
      <c r="L7" s="13">
        <v>553.59400000000005</v>
      </c>
      <c r="M7" s="154" t="s">
        <v>11799</v>
      </c>
    </row>
    <row r="8" spans="1:13" x14ac:dyDescent="0.25">
      <c r="A8" s="154" t="s">
        <v>12340</v>
      </c>
      <c r="B8" s="154" t="s">
        <v>12339</v>
      </c>
      <c r="C8" t="s">
        <v>6202</v>
      </c>
      <c r="D8" t="s">
        <v>12338</v>
      </c>
      <c r="E8" t="s">
        <v>12337</v>
      </c>
      <c r="F8">
        <v>12</v>
      </c>
      <c r="G8" t="s">
        <v>218</v>
      </c>
      <c r="H8" s="31">
        <v>45260</v>
      </c>
      <c r="I8" s="31">
        <v>45301</v>
      </c>
      <c r="J8" t="s">
        <v>9</v>
      </c>
      <c r="K8" s="13">
        <v>500.24200000000002</v>
      </c>
      <c r="L8" s="13">
        <v>500.24200000000002</v>
      </c>
      <c r="M8" s="154" t="s">
        <v>12336</v>
      </c>
    </row>
    <row r="9" spans="1:13" x14ac:dyDescent="0.25">
      <c r="A9" s="154" t="s">
        <v>12335</v>
      </c>
      <c r="B9" s="154" t="s">
        <v>12334</v>
      </c>
      <c r="C9" t="s">
        <v>6202</v>
      </c>
      <c r="D9" t="s">
        <v>12333</v>
      </c>
      <c r="E9" t="s">
        <v>12332</v>
      </c>
      <c r="F9">
        <v>12</v>
      </c>
      <c r="G9" t="s">
        <v>218</v>
      </c>
      <c r="H9" s="31">
        <v>45260</v>
      </c>
      <c r="I9" s="31">
        <v>45301</v>
      </c>
      <c r="J9" t="s">
        <v>9</v>
      </c>
      <c r="K9" s="13">
        <v>2123.221</v>
      </c>
      <c r="L9" s="13">
        <v>2123.221</v>
      </c>
      <c r="M9" s="154" t="s">
        <v>12331</v>
      </c>
    </row>
    <row r="10" spans="1:13" x14ac:dyDescent="0.25">
      <c r="A10" s="154" t="s">
        <v>11798</v>
      </c>
      <c r="B10" s="154" t="s">
        <v>11797</v>
      </c>
      <c r="C10" t="s">
        <v>6202</v>
      </c>
      <c r="D10" t="s">
        <v>6955</v>
      </c>
      <c r="E10" t="s">
        <v>6954</v>
      </c>
      <c r="F10">
        <v>12</v>
      </c>
      <c r="G10" t="s">
        <v>218</v>
      </c>
      <c r="H10" s="31">
        <v>45254</v>
      </c>
      <c r="I10" s="31">
        <v>45306</v>
      </c>
      <c r="J10" t="s">
        <v>9</v>
      </c>
      <c r="K10" s="13">
        <v>2955.665</v>
      </c>
      <c r="L10" s="13">
        <v>2955.665</v>
      </c>
      <c r="M10" s="154" t="s">
        <v>11795</v>
      </c>
    </row>
    <row r="11" spans="1:13" x14ac:dyDescent="0.25">
      <c r="A11" s="154" t="s">
        <v>11794</v>
      </c>
      <c r="B11" s="154" t="s">
        <v>11793</v>
      </c>
      <c r="C11" t="s">
        <v>6202</v>
      </c>
      <c r="D11" t="s">
        <v>6955</v>
      </c>
      <c r="E11" t="s">
        <v>6954</v>
      </c>
      <c r="F11">
        <v>12</v>
      </c>
      <c r="G11" t="s">
        <v>218</v>
      </c>
      <c r="H11" s="31">
        <v>45254</v>
      </c>
      <c r="I11" s="31">
        <v>45311</v>
      </c>
      <c r="J11" t="s">
        <v>9</v>
      </c>
      <c r="K11" s="13">
        <v>4925.4480000000003</v>
      </c>
      <c r="L11" s="13">
        <v>4925.4480000000003</v>
      </c>
      <c r="M11" s="154" t="s">
        <v>11791</v>
      </c>
    </row>
    <row r="12" spans="1:13" x14ac:dyDescent="0.25">
      <c r="A12" s="154" t="s">
        <v>12330</v>
      </c>
      <c r="B12" s="154" t="s">
        <v>12294</v>
      </c>
      <c r="C12" t="s">
        <v>6202</v>
      </c>
      <c r="D12" t="s">
        <v>6960</v>
      </c>
      <c r="E12" t="s">
        <v>6959</v>
      </c>
      <c r="F12">
        <v>12</v>
      </c>
      <c r="G12" t="s">
        <v>218</v>
      </c>
      <c r="H12" s="31">
        <v>45260</v>
      </c>
      <c r="I12" s="31">
        <v>45313</v>
      </c>
      <c r="J12" t="s">
        <v>9</v>
      </c>
      <c r="K12" s="13">
        <v>2000</v>
      </c>
      <c r="L12" s="13">
        <v>2000</v>
      </c>
      <c r="M12" s="154" t="s">
        <v>12329</v>
      </c>
    </row>
    <row r="13" spans="1:13" x14ac:dyDescent="0.25">
      <c r="A13" s="154" t="s">
        <v>12328</v>
      </c>
      <c r="B13" s="154" t="s">
        <v>12256</v>
      </c>
      <c r="C13" t="s">
        <v>6202</v>
      </c>
      <c r="D13" t="s">
        <v>849</v>
      </c>
      <c r="E13" t="s">
        <v>848</v>
      </c>
      <c r="F13">
        <v>12</v>
      </c>
      <c r="G13" t="s">
        <v>218</v>
      </c>
      <c r="H13" s="31">
        <v>45257</v>
      </c>
      <c r="I13" s="31">
        <v>45314</v>
      </c>
      <c r="J13" t="s">
        <v>9</v>
      </c>
      <c r="K13" s="13">
        <v>3402.7220000000002</v>
      </c>
      <c r="L13" s="13">
        <v>3402.7220000000002</v>
      </c>
      <c r="M13" s="154" t="s">
        <v>12327</v>
      </c>
    </row>
    <row r="14" spans="1:13" x14ac:dyDescent="0.25">
      <c r="A14" s="154" t="s">
        <v>12326</v>
      </c>
      <c r="B14" s="154" t="s">
        <v>12277</v>
      </c>
      <c r="C14" t="s">
        <v>6202</v>
      </c>
      <c r="D14" t="s">
        <v>6885</v>
      </c>
      <c r="E14" t="s">
        <v>6884</v>
      </c>
      <c r="F14">
        <v>12</v>
      </c>
      <c r="G14" t="s">
        <v>218</v>
      </c>
      <c r="H14" s="31">
        <v>45260</v>
      </c>
      <c r="I14" s="31">
        <v>45319</v>
      </c>
      <c r="J14" t="s">
        <v>9</v>
      </c>
      <c r="K14" s="13">
        <v>2864.9090000000001</v>
      </c>
      <c r="L14" s="13">
        <v>2864.9090000000001</v>
      </c>
      <c r="M14" s="154" t="s">
        <v>12325</v>
      </c>
    </row>
    <row r="15" spans="1:13" x14ac:dyDescent="0.25">
      <c r="A15" s="154" t="s">
        <v>11790</v>
      </c>
      <c r="B15" s="154" t="s">
        <v>11789</v>
      </c>
      <c r="C15" t="s">
        <v>6202</v>
      </c>
      <c r="D15" t="s">
        <v>11788</v>
      </c>
      <c r="E15" t="s">
        <v>11787</v>
      </c>
      <c r="F15" t="s">
        <v>4940</v>
      </c>
      <c r="G15" t="s">
        <v>218</v>
      </c>
      <c r="H15" s="31">
        <v>45248</v>
      </c>
      <c r="I15" s="31">
        <v>45319</v>
      </c>
      <c r="J15" t="s">
        <v>9</v>
      </c>
      <c r="K15" s="13">
        <v>500</v>
      </c>
      <c r="L15" s="13">
        <v>500</v>
      </c>
      <c r="M15" s="154" t="s">
        <v>11786</v>
      </c>
    </row>
    <row r="16" spans="1:13" x14ac:dyDescent="0.25">
      <c r="A16" s="154" t="s">
        <v>12324</v>
      </c>
      <c r="B16" s="154" t="s">
        <v>12294</v>
      </c>
      <c r="C16" t="s">
        <v>6202</v>
      </c>
      <c r="D16" t="s">
        <v>6960</v>
      </c>
      <c r="E16" t="s">
        <v>6959</v>
      </c>
      <c r="F16">
        <v>12</v>
      </c>
      <c r="G16" t="s">
        <v>218</v>
      </c>
      <c r="H16" s="31">
        <v>45260</v>
      </c>
      <c r="I16" s="31">
        <v>45320</v>
      </c>
      <c r="J16" t="s">
        <v>9</v>
      </c>
      <c r="K16" s="13">
        <v>2000</v>
      </c>
      <c r="L16" s="13">
        <v>2000</v>
      </c>
      <c r="M16" s="154" t="s">
        <v>12323</v>
      </c>
    </row>
    <row r="17" spans="1:13" x14ac:dyDescent="0.25">
      <c r="A17" s="154" t="s">
        <v>12322</v>
      </c>
      <c r="B17" s="154" t="s">
        <v>12198</v>
      </c>
      <c r="C17" t="s">
        <v>6202</v>
      </c>
      <c r="D17" t="s">
        <v>6688</v>
      </c>
      <c r="E17" t="s">
        <v>6687</v>
      </c>
      <c r="F17" t="s">
        <v>4940</v>
      </c>
      <c r="G17" t="s">
        <v>218</v>
      </c>
      <c r="H17" s="31">
        <v>45260</v>
      </c>
      <c r="I17" s="31">
        <v>45321</v>
      </c>
      <c r="J17" t="s">
        <v>9</v>
      </c>
      <c r="K17" s="13">
        <v>9000</v>
      </c>
      <c r="L17" s="13">
        <v>9000</v>
      </c>
      <c r="M17" s="154" t="s">
        <v>12321</v>
      </c>
    </row>
    <row r="18" spans="1:13" x14ac:dyDescent="0.25">
      <c r="A18" s="154" t="s">
        <v>11785</v>
      </c>
      <c r="B18" s="154" t="s">
        <v>11784</v>
      </c>
      <c r="C18" t="s">
        <v>6202</v>
      </c>
      <c r="D18" t="s">
        <v>11783</v>
      </c>
      <c r="E18" t="s">
        <v>11782</v>
      </c>
      <c r="F18" t="s">
        <v>3111</v>
      </c>
      <c r="G18" t="s">
        <v>218</v>
      </c>
      <c r="H18" s="31">
        <v>45246</v>
      </c>
      <c r="I18" s="31">
        <v>45321</v>
      </c>
      <c r="J18" t="s">
        <v>9</v>
      </c>
      <c r="K18" s="13">
        <v>13763.341</v>
      </c>
      <c r="L18" s="13">
        <v>13763.341</v>
      </c>
      <c r="M18" s="154" t="s">
        <v>11780</v>
      </c>
    </row>
    <row r="19" spans="1:13" x14ac:dyDescent="0.25">
      <c r="A19" s="154" t="s">
        <v>12320</v>
      </c>
      <c r="B19" s="154" t="s">
        <v>12319</v>
      </c>
      <c r="C19" t="s">
        <v>6202</v>
      </c>
      <c r="D19" t="s">
        <v>7036</v>
      </c>
      <c r="E19" t="s">
        <v>7035</v>
      </c>
      <c r="F19">
        <v>12</v>
      </c>
      <c r="G19" t="s">
        <v>218</v>
      </c>
      <c r="H19" s="31">
        <v>45258</v>
      </c>
      <c r="I19" s="31">
        <v>45322</v>
      </c>
      <c r="J19" t="s">
        <v>9</v>
      </c>
      <c r="K19" s="13">
        <v>2066.4250000000002</v>
      </c>
      <c r="L19" s="13">
        <v>2066.4250000000002</v>
      </c>
      <c r="M19" s="154" t="s">
        <v>12318</v>
      </c>
    </row>
    <row r="20" spans="1:13" x14ac:dyDescent="0.25">
      <c r="A20" s="154" t="s">
        <v>12317</v>
      </c>
      <c r="B20" s="154" t="s">
        <v>12316</v>
      </c>
      <c r="C20" t="s">
        <v>6202</v>
      </c>
      <c r="D20" t="s">
        <v>12315</v>
      </c>
      <c r="E20" t="s">
        <v>12314</v>
      </c>
      <c r="F20">
        <v>12</v>
      </c>
      <c r="G20" t="s">
        <v>218</v>
      </c>
      <c r="H20" s="31">
        <v>45260</v>
      </c>
      <c r="I20" s="31">
        <v>45322</v>
      </c>
      <c r="J20" t="s">
        <v>9</v>
      </c>
      <c r="K20" s="13">
        <v>911.61800000000005</v>
      </c>
      <c r="L20" s="13">
        <v>911.61800000000005</v>
      </c>
      <c r="M20" s="154" t="s">
        <v>12313</v>
      </c>
    </row>
    <row r="21" spans="1:13" x14ac:dyDescent="0.25">
      <c r="A21" s="154" t="s">
        <v>12312</v>
      </c>
      <c r="B21" s="154" t="s">
        <v>12311</v>
      </c>
      <c r="C21" t="s">
        <v>6202</v>
      </c>
      <c r="D21" t="s">
        <v>7028</v>
      </c>
      <c r="E21" t="s">
        <v>7027</v>
      </c>
      <c r="F21">
        <v>12</v>
      </c>
      <c r="G21" t="s">
        <v>218</v>
      </c>
      <c r="H21" s="31">
        <v>45260</v>
      </c>
      <c r="I21" s="31">
        <v>45322</v>
      </c>
      <c r="J21" t="s">
        <v>9</v>
      </c>
      <c r="K21" s="13">
        <v>3750.8539999999998</v>
      </c>
      <c r="L21" s="13">
        <v>3750.8539999999998</v>
      </c>
      <c r="M21" s="154" t="s">
        <v>12310</v>
      </c>
    </row>
    <row r="22" spans="1:13" x14ac:dyDescent="0.25">
      <c r="A22" s="154" t="s">
        <v>11779</v>
      </c>
      <c r="B22" s="154" t="s">
        <v>11778</v>
      </c>
      <c r="C22" t="s">
        <v>6202</v>
      </c>
      <c r="D22" t="s">
        <v>6781</v>
      </c>
      <c r="E22" t="s">
        <v>6780</v>
      </c>
      <c r="F22" t="s">
        <v>4230</v>
      </c>
      <c r="G22" t="s">
        <v>218</v>
      </c>
      <c r="H22" s="31">
        <v>45245</v>
      </c>
      <c r="I22" s="31">
        <v>45322</v>
      </c>
      <c r="J22" t="s">
        <v>9</v>
      </c>
      <c r="K22" s="13">
        <v>4377.5839999999998</v>
      </c>
      <c r="L22" s="13">
        <v>4377.5839999999998</v>
      </c>
      <c r="M22" s="154" t="s">
        <v>11776</v>
      </c>
    </row>
    <row r="23" spans="1:13" x14ac:dyDescent="0.25">
      <c r="A23" s="154" t="s">
        <v>11775</v>
      </c>
      <c r="B23" s="154" t="s">
        <v>11774</v>
      </c>
      <c r="C23" t="s">
        <v>6202</v>
      </c>
      <c r="D23" t="s">
        <v>1197</v>
      </c>
      <c r="E23" t="s">
        <v>1196</v>
      </c>
      <c r="F23" t="s">
        <v>4230</v>
      </c>
      <c r="G23" t="s">
        <v>218</v>
      </c>
      <c r="H23" s="31">
        <v>45245</v>
      </c>
      <c r="I23" s="31">
        <v>45322</v>
      </c>
      <c r="J23" t="s">
        <v>9</v>
      </c>
      <c r="K23" s="13">
        <v>686.64800000000002</v>
      </c>
      <c r="L23" s="13">
        <v>686.64800000000002</v>
      </c>
      <c r="M23" s="154" t="s">
        <v>11772</v>
      </c>
    </row>
    <row r="24" spans="1:13" x14ac:dyDescent="0.25">
      <c r="A24" s="154" t="s">
        <v>11771</v>
      </c>
      <c r="B24" s="154" t="s">
        <v>11770</v>
      </c>
      <c r="C24" t="s">
        <v>6202</v>
      </c>
      <c r="D24" t="s">
        <v>1195</v>
      </c>
      <c r="E24" t="s">
        <v>1194</v>
      </c>
      <c r="F24" t="s">
        <v>3274</v>
      </c>
      <c r="G24" t="s">
        <v>218</v>
      </c>
      <c r="H24" s="31">
        <v>45245</v>
      </c>
      <c r="I24" s="31">
        <v>45322</v>
      </c>
      <c r="J24" t="s">
        <v>9</v>
      </c>
      <c r="K24" s="13">
        <v>3345.1460000000002</v>
      </c>
      <c r="L24" s="13">
        <v>3345.1460000000002</v>
      </c>
      <c r="M24" s="154" t="s">
        <v>11768</v>
      </c>
    </row>
    <row r="25" spans="1:13" x14ac:dyDescent="0.25">
      <c r="A25" s="154" t="s">
        <v>11767</v>
      </c>
      <c r="B25" s="154" t="s">
        <v>11766</v>
      </c>
      <c r="C25" t="s">
        <v>6202</v>
      </c>
      <c r="D25" t="s">
        <v>6749</v>
      </c>
      <c r="E25" t="s">
        <v>6748</v>
      </c>
      <c r="F25" t="s">
        <v>3111</v>
      </c>
      <c r="G25" t="s">
        <v>218</v>
      </c>
      <c r="H25" s="31">
        <v>45238</v>
      </c>
      <c r="I25" s="31">
        <v>45322</v>
      </c>
      <c r="J25" t="s">
        <v>9</v>
      </c>
      <c r="K25" s="13">
        <v>1230.3969999999999</v>
      </c>
      <c r="L25" s="13">
        <v>1230.3969999999999</v>
      </c>
      <c r="M25" s="154" t="s">
        <v>11764</v>
      </c>
    </row>
    <row r="26" spans="1:13" x14ac:dyDescent="0.25">
      <c r="A26" s="154" t="s">
        <v>12309</v>
      </c>
      <c r="B26" s="154" t="s">
        <v>12308</v>
      </c>
      <c r="C26" t="s">
        <v>6202</v>
      </c>
      <c r="D26" t="s">
        <v>7069</v>
      </c>
      <c r="E26" t="s">
        <v>7068</v>
      </c>
      <c r="F26" t="s">
        <v>3111</v>
      </c>
      <c r="G26" t="s">
        <v>218</v>
      </c>
      <c r="H26" s="31">
        <v>45253</v>
      </c>
      <c r="I26" s="31">
        <v>45322</v>
      </c>
      <c r="J26" t="s">
        <v>9</v>
      </c>
      <c r="K26" s="13">
        <v>2092.9430000000002</v>
      </c>
      <c r="L26" s="13">
        <v>2092.9430000000002</v>
      </c>
      <c r="M26" s="154" t="s">
        <v>12307</v>
      </c>
    </row>
    <row r="27" spans="1:13" x14ac:dyDescent="0.25">
      <c r="A27" s="154" t="s">
        <v>12306</v>
      </c>
      <c r="B27" s="154" t="s">
        <v>12305</v>
      </c>
      <c r="C27" t="s">
        <v>6202</v>
      </c>
      <c r="D27" t="s">
        <v>6664</v>
      </c>
      <c r="E27" t="s">
        <v>6663</v>
      </c>
      <c r="F27">
        <v>12</v>
      </c>
      <c r="G27" t="s">
        <v>218</v>
      </c>
      <c r="H27" s="31">
        <v>45260</v>
      </c>
      <c r="I27" s="31">
        <v>45325</v>
      </c>
      <c r="J27" t="s">
        <v>9</v>
      </c>
      <c r="K27" s="13">
        <v>559.21199999999999</v>
      </c>
      <c r="L27" s="13">
        <v>559.21199999999999</v>
      </c>
      <c r="M27" s="154" t="s">
        <v>12304</v>
      </c>
    </row>
    <row r="28" spans="1:13" x14ac:dyDescent="0.25">
      <c r="A28" s="154" t="s">
        <v>12303</v>
      </c>
      <c r="B28" s="154" t="s">
        <v>12225</v>
      </c>
      <c r="C28" t="s">
        <v>6202</v>
      </c>
      <c r="D28" t="s">
        <v>6731</v>
      </c>
      <c r="E28" t="s">
        <v>6730</v>
      </c>
      <c r="F28">
        <v>12</v>
      </c>
      <c r="G28" t="s">
        <v>218</v>
      </c>
      <c r="H28" s="31">
        <v>45257</v>
      </c>
      <c r="I28" s="31">
        <v>45327</v>
      </c>
      <c r="J28" t="s">
        <v>9</v>
      </c>
      <c r="K28" s="13">
        <v>414.77</v>
      </c>
      <c r="L28" s="13">
        <v>414.77</v>
      </c>
      <c r="M28" s="154" t="s">
        <v>12302</v>
      </c>
    </row>
    <row r="29" spans="1:13" x14ac:dyDescent="0.25">
      <c r="A29" s="154" t="s">
        <v>12301</v>
      </c>
      <c r="B29" s="154" t="s">
        <v>12300</v>
      </c>
      <c r="C29" t="s">
        <v>6202</v>
      </c>
      <c r="D29" t="s">
        <v>6664</v>
      </c>
      <c r="E29" t="s">
        <v>6663</v>
      </c>
      <c r="F29">
        <v>12</v>
      </c>
      <c r="G29" t="s">
        <v>218</v>
      </c>
      <c r="H29" s="31">
        <v>45260</v>
      </c>
      <c r="I29" s="31">
        <v>45328</v>
      </c>
      <c r="J29" t="s">
        <v>9</v>
      </c>
      <c r="K29" s="13">
        <v>559.21199999999999</v>
      </c>
      <c r="L29" s="13">
        <v>559.21199999999999</v>
      </c>
      <c r="M29" s="154" t="s">
        <v>12299</v>
      </c>
    </row>
    <row r="30" spans="1:13" x14ac:dyDescent="0.25">
      <c r="A30" s="154" t="s">
        <v>12298</v>
      </c>
      <c r="B30" s="154" t="s">
        <v>12297</v>
      </c>
      <c r="C30" t="s">
        <v>6202</v>
      </c>
      <c r="D30" t="s">
        <v>6664</v>
      </c>
      <c r="E30" t="s">
        <v>6663</v>
      </c>
      <c r="F30">
        <v>12</v>
      </c>
      <c r="G30" t="s">
        <v>218</v>
      </c>
      <c r="H30" s="31">
        <v>45260</v>
      </c>
      <c r="I30" s="31">
        <v>45330</v>
      </c>
      <c r="J30" t="s">
        <v>9</v>
      </c>
      <c r="K30" s="13">
        <v>559.21199999999999</v>
      </c>
      <c r="L30" s="13">
        <v>559.21199999999999</v>
      </c>
      <c r="M30" s="154" t="s">
        <v>12296</v>
      </c>
    </row>
    <row r="31" spans="1:13" x14ac:dyDescent="0.25">
      <c r="A31" s="154" t="s">
        <v>12295</v>
      </c>
      <c r="B31" s="154" t="s">
        <v>12294</v>
      </c>
      <c r="C31" t="s">
        <v>6202</v>
      </c>
      <c r="D31" t="s">
        <v>6960</v>
      </c>
      <c r="E31" t="s">
        <v>6959</v>
      </c>
      <c r="F31">
        <v>12</v>
      </c>
      <c r="G31" t="s">
        <v>218</v>
      </c>
      <c r="H31" s="31">
        <v>45260</v>
      </c>
      <c r="I31" s="31">
        <v>45331</v>
      </c>
      <c r="J31" t="s">
        <v>9</v>
      </c>
      <c r="K31" s="13">
        <v>2334.4780000000001</v>
      </c>
      <c r="L31" s="13">
        <v>2334.4780000000001</v>
      </c>
      <c r="M31" s="154" t="s">
        <v>12293</v>
      </c>
    </row>
    <row r="32" spans="1:13" x14ac:dyDescent="0.25">
      <c r="A32" s="154" t="s">
        <v>11763</v>
      </c>
      <c r="B32" s="154" t="s">
        <v>11762</v>
      </c>
      <c r="C32" t="s">
        <v>6202</v>
      </c>
      <c r="D32" t="s">
        <v>6543</v>
      </c>
      <c r="E32" t="s">
        <v>6542</v>
      </c>
      <c r="F32">
        <v>12</v>
      </c>
      <c r="G32" t="s">
        <v>218</v>
      </c>
      <c r="H32" s="31">
        <v>45251</v>
      </c>
      <c r="I32" s="31">
        <v>45332</v>
      </c>
      <c r="J32" t="s">
        <v>9</v>
      </c>
      <c r="K32" s="13">
        <v>6500</v>
      </c>
      <c r="L32" s="13">
        <v>6500</v>
      </c>
      <c r="M32" s="154" t="s">
        <v>11761</v>
      </c>
    </row>
    <row r="33" spans="1:13" x14ac:dyDescent="0.25">
      <c r="A33" s="154" t="s">
        <v>12292</v>
      </c>
      <c r="B33" s="154" t="s">
        <v>12266</v>
      </c>
      <c r="C33" t="s">
        <v>6202</v>
      </c>
      <c r="D33" t="s">
        <v>6569</v>
      </c>
      <c r="E33" t="s">
        <v>6568</v>
      </c>
      <c r="F33">
        <v>12</v>
      </c>
      <c r="G33" t="s">
        <v>218</v>
      </c>
      <c r="H33" s="31">
        <v>45260</v>
      </c>
      <c r="I33" s="31">
        <v>45332</v>
      </c>
      <c r="J33" t="s">
        <v>9</v>
      </c>
      <c r="K33" s="13">
        <v>2000</v>
      </c>
      <c r="L33" s="13">
        <v>2000</v>
      </c>
      <c r="M33" s="154" t="s">
        <v>12291</v>
      </c>
    </row>
    <row r="34" spans="1:13" x14ac:dyDescent="0.25">
      <c r="A34" s="154" t="s">
        <v>12290</v>
      </c>
      <c r="B34" s="154" t="s">
        <v>12289</v>
      </c>
      <c r="C34" t="s">
        <v>6202</v>
      </c>
      <c r="D34" t="s">
        <v>6664</v>
      </c>
      <c r="E34" t="s">
        <v>6663</v>
      </c>
      <c r="F34">
        <v>12</v>
      </c>
      <c r="G34" t="s">
        <v>218</v>
      </c>
      <c r="H34" s="31">
        <v>45260</v>
      </c>
      <c r="I34" s="31">
        <v>45332</v>
      </c>
      <c r="J34" t="s">
        <v>9</v>
      </c>
      <c r="K34" s="13">
        <v>559.21199999999999</v>
      </c>
      <c r="L34" s="13">
        <v>559.21199999999999</v>
      </c>
      <c r="M34" s="154" t="s">
        <v>12288</v>
      </c>
    </row>
    <row r="35" spans="1:13" x14ac:dyDescent="0.25">
      <c r="A35" s="154" t="s">
        <v>11760</v>
      </c>
      <c r="B35" s="154" t="s">
        <v>11759</v>
      </c>
      <c r="C35" t="s">
        <v>6202</v>
      </c>
      <c r="D35" t="s">
        <v>6684</v>
      </c>
      <c r="E35" t="s">
        <v>6683</v>
      </c>
      <c r="F35" t="s">
        <v>4940</v>
      </c>
      <c r="G35" t="s">
        <v>218</v>
      </c>
      <c r="H35" s="31">
        <v>45248</v>
      </c>
      <c r="I35" s="31">
        <v>45332</v>
      </c>
      <c r="J35" t="s">
        <v>9</v>
      </c>
      <c r="K35" s="13">
        <v>3139.2840000000001</v>
      </c>
      <c r="L35" s="13">
        <v>3139.2840000000001</v>
      </c>
      <c r="M35" s="154" t="s">
        <v>11757</v>
      </c>
    </row>
    <row r="36" spans="1:13" x14ac:dyDescent="0.25">
      <c r="A36" s="154" t="s">
        <v>12287</v>
      </c>
      <c r="B36" s="154" t="s">
        <v>12286</v>
      </c>
      <c r="C36" t="s">
        <v>6202</v>
      </c>
      <c r="D36" t="s">
        <v>6664</v>
      </c>
      <c r="E36" t="s">
        <v>6663</v>
      </c>
      <c r="F36">
        <v>12</v>
      </c>
      <c r="G36" t="s">
        <v>218</v>
      </c>
      <c r="H36" s="31">
        <v>45260</v>
      </c>
      <c r="I36" s="31">
        <v>45334</v>
      </c>
      <c r="J36" t="s">
        <v>9</v>
      </c>
      <c r="K36" s="13">
        <v>559.21199999999999</v>
      </c>
      <c r="L36" s="13">
        <v>559.21199999999999</v>
      </c>
      <c r="M36" s="154" t="s">
        <v>12285</v>
      </c>
    </row>
    <row r="37" spans="1:13" x14ac:dyDescent="0.25">
      <c r="A37" s="154" t="s">
        <v>12284</v>
      </c>
      <c r="B37" s="154" t="s">
        <v>12283</v>
      </c>
      <c r="C37" t="s">
        <v>6202</v>
      </c>
      <c r="D37" t="s">
        <v>6664</v>
      </c>
      <c r="E37" t="s">
        <v>6663</v>
      </c>
      <c r="F37">
        <v>12</v>
      </c>
      <c r="G37" t="s">
        <v>218</v>
      </c>
      <c r="H37" s="31">
        <v>45260</v>
      </c>
      <c r="I37" s="31">
        <v>45336</v>
      </c>
      <c r="J37" t="s">
        <v>9</v>
      </c>
      <c r="K37" s="13">
        <v>559.21199999999999</v>
      </c>
      <c r="L37" s="13">
        <v>559.21199999999999</v>
      </c>
      <c r="M37" s="154" t="s">
        <v>12282</v>
      </c>
    </row>
    <row r="38" spans="1:13" x14ac:dyDescent="0.25">
      <c r="A38" s="154" t="s">
        <v>12281</v>
      </c>
      <c r="B38" s="154" t="s">
        <v>12280</v>
      </c>
      <c r="C38" t="s">
        <v>6202</v>
      </c>
      <c r="D38" t="s">
        <v>6925</v>
      </c>
      <c r="E38" t="s">
        <v>6924</v>
      </c>
      <c r="F38">
        <v>12</v>
      </c>
      <c r="G38" t="s">
        <v>218</v>
      </c>
      <c r="H38" s="31">
        <v>45260</v>
      </c>
      <c r="I38" s="31">
        <v>45337</v>
      </c>
      <c r="J38" t="s">
        <v>9</v>
      </c>
      <c r="K38" s="13">
        <v>494.46300000000002</v>
      </c>
      <c r="L38" s="13">
        <v>494.46300000000002</v>
      </c>
      <c r="M38" s="154" t="s">
        <v>12279</v>
      </c>
    </row>
    <row r="39" spans="1:13" x14ac:dyDescent="0.25">
      <c r="A39" s="154" t="s">
        <v>12278</v>
      </c>
      <c r="B39" s="154" t="s">
        <v>12277</v>
      </c>
      <c r="C39" t="s">
        <v>6202</v>
      </c>
      <c r="D39" t="s">
        <v>6885</v>
      </c>
      <c r="E39" t="s">
        <v>6884</v>
      </c>
      <c r="F39">
        <v>12</v>
      </c>
      <c r="G39" t="s">
        <v>218</v>
      </c>
      <c r="H39" s="31">
        <v>45260</v>
      </c>
      <c r="I39" s="31">
        <v>45337</v>
      </c>
      <c r="J39" t="s">
        <v>9</v>
      </c>
      <c r="K39" s="13">
        <v>3000</v>
      </c>
      <c r="L39" s="13">
        <v>3000</v>
      </c>
      <c r="M39" s="154" t="s">
        <v>12276</v>
      </c>
    </row>
    <row r="40" spans="1:13" x14ac:dyDescent="0.25">
      <c r="A40" s="154" t="s">
        <v>12275</v>
      </c>
      <c r="B40" s="154" t="s">
        <v>12219</v>
      </c>
      <c r="C40" t="s">
        <v>6202</v>
      </c>
      <c r="D40" t="s">
        <v>6593</v>
      </c>
      <c r="E40" t="s">
        <v>6592</v>
      </c>
      <c r="F40" t="s">
        <v>4940</v>
      </c>
      <c r="G40" t="s">
        <v>218</v>
      </c>
      <c r="H40" s="31">
        <v>45253</v>
      </c>
      <c r="I40" s="31">
        <v>45337</v>
      </c>
      <c r="J40" t="s">
        <v>9</v>
      </c>
      <c r="K40" s="13">
        <v>20000</v>
      </c>
      <c r="L40" s="13">
        <v>20000</v>
      </c>
      <c r="M40" s="154" t="s">
        <v>12274</v>
      </c>
    </row>
    <row r="41" spans="1:13" x14ac:dyDescent="0.25">
      <c r="A41" s="154" t="s">
        <v>12273</v>
      </c>
      <c r="B41" s="154" t="s">
        <v>12219</v>
      </c>
      <c r="C41" t="s">
        <v>6202</v>
      </c>
      <c r="D41" t="s">
        <v>6593</v>
      </c>
      <c r="E41" t="s">
        <v>6592</v>
      </c>
      <c r="F41" t="s">
        <v>4940</v>
      </c>
      <c r="G41" t="s">
        <v>218</v>
      </c>
      <c r="H41" s="31">
        <v>45253</v>
      </c>
      <c r="I41" s="31">
        <v>45337</v>
      </c>
      <c r="J41" t="s">
        <v>9</v>
      </c>
      <c r="K41" s="13">
        <v>20000</v>
      </c>
      <c r="L41" s="13">
        <v>20000</v>
      </c>
      <c r="M41" s="154" t="s">
        <v>12272</v>
      </c>
    </row>
    <row r="42" spans="1:13" x14ac:dyDescent="0.25">
      <c r="A42" s="154" t="s">
        <v>12271</v>
      </c>
      <c r="B42" s="154" t="s">
        <v>12222</v>
      </c>
      <c r="C42" t="s">
        <v>6202</v>
      </c>
      <c r="D42" t="s">
        <v>1183</v>
      </c>
      <c r="E42" t="s">
        <v>1182</v>
      </c>
      <c r="F42" t="s">
        <v>4940</v>
      </c>
      <c r="G42" t="s">
        <v>218</v>
      </c>
      <c r="H42" s="31">
        <v>45257</v>
      </c>
      <c r="I42" s="31">
        <v>45337</v>
      </c>
      <c r="J42" t="s">
        <v>9</v>
      </c>
      <c r="K42" s="13">
        <v>3480</v>
      </c>
      <c r="L42" s="13">
        <v>3480</v>
      </c>
      <c r="M42" s="154" t="s">
        <v>12270</v>
      </c>
    </row>
    <row r="43" spans="1:13" x14ac:dyDescent="0.25">
      <c r="A43" s="154" t="s">
        <v>12269</v>
      </c>
      <c r="B43" s="154" t="s">
        <v>12256</v>
      </c>
      <c r="C43" t="s">
        <v>6202</v>
      </c>
      <c r="D43" t="s">
        <v>849</v>
      </c>
      <c r="E43" t="s">
        <v>848</v>
      </c>
      <c r="F43">
        <v>12</v>
      </c>
      <c r="G43" t="s">
        <v>218</v>
      </c>
      <c r="H43" s="31">
        <v>45257</v>
      </c>
      <c r="I43" s="31">
        <v>45341</v>
      </c>
      <c r="J43" t="s">
        <v>9</v>
      </c>
      <c r="K43" s="13">
        <v>3402.7220000000002</v>
      </c>
      <c r="L43" s="13">
        <v>3402.7220000000002</v>
      </c>
      <c r="M43" s="154" t="s">
        <v>12268</v>
      </c>
    </row>
    <row r="44" spans="1:13" x14ac:dyDescent="0.25">
      <c r="A44" s="154" t="s">
        <v>11756</v>
      </c>
      <c r="B44" s="154" t="s">
        <v>11755</v>
      </c>
      <c r="C44" t="s">
        <v>6202</v>
      </c>
      <c r="D44" t="s">
        <v>6543</v>
      </c>
      <c r="E44" t="s">
        <v>6542</v>
      </c>
      <c r="F44">
        <v>12</v>
      </c>
      <c r="G44" t="s">
        <v>218</v>
      </c>
      <c r="H44" s="31">
        <v>45251</v>
      </c>
      <c r="I44" s="31">
        <v>45342</v>
      </c>
      <c r="J44" t="s">
        <v>9</v>
      </c>
      <c r="K44" s="13">
        <v>6500</v>
      </c>
      <c r="L44" s="13">
        <v>6500</v>
      </c>
      <c r="M44" s="154" t="s">
        <v>11754</v>
      </c>
    </row>
    <row r="45" spans="1:13" x14ac:dyDescent="0.25">
      <c r="A45" s="154" t="s">
        <v>12267</v>
      </c>
      <c r="B45" s="154" t="s">
        <v>12266</v>
      </c>
      <c r="C45" t="s">
        <v>6202</v>
      </c>
      <c r="D45" t="s">
        <v>6569</v>
      </c>
      <c r="E45" t="s">
        <v>6568</v>
      </c>
      <c r="F45">
        <v>12</v>
      </c>
      <c r="G45" t="s">
        <v>218</v>
      </c>
      <c r="H45" s="31">
        <v>45260</v>
      </c>
      <c r="I45" s="31">
        <v>45342</v>
      </c>
      <c r="J45" t="s">
        <v>9</v>
      </c>
      <c r="K45" s="13">
        <v>2703.9949999999999</v>
      </c>
      <c r="L45" s="13">
        <v>2703.9949999999999</v>
      </c>
      <c r="M45" s="154" t="s">
        <v>12265</v>
      </c>
    </row>
    <row r="46" spans="1:13" x14ac:dyDescent="0.25">
      <c r="A46" s="154" t="s">
        <v>12264</v>
      </c>
      <c r="B46" s="154" t="s">
        <v>12263</v>
      </c>
      <c r="C46" t="s">
        <v>6202</v>
      </c>
      <c r="D46" t="s">
        <v>12262</v>
      </c>
      <c r="E46" t="s">
        <v>12261</v>
      </c>
      <c r="F46" t="s">
        <v>3661</v>
      </c>
      <c r="G46" t="s">
        <v>218</v>
      </c>
      <c r="H46" s="31">
        <v>45254</v>
      </c>
      <c r="I46" s="31">
        <v>45344</v>
      </c>
      <c r="J46" t="s">
        <v>9</v>
      </c>
      <c r="K46" s="13">
        <v>370.495</v>
      </c>
      <c r="L46" s="13">
        <v>370.495</v>
      </c>
      <c r="M46" s="154" t="s">
        <v>12260</v>
      </c>
    </row>
    <row r="47" spans="1:13" x14ac:dyDescent="0.25">
      <c r="A47" s="154" t="s">
        <v>12259</v>
      </c>
      <c r="B47" s="154" t="s">
        <v>12222</v>
      </c>
      <c r="C47" t="s">
        <v>6202</v>
      </c>
      <c r="D47" t="s">
        <v>1183</v>
      </c>
      <c r="E47" t="s">
        <v>1182</v>
      </c>
      <c r="F47" t="s">
        <v>4940</v>
      </c>
      <c r="G47" t="s">
        <v>218</v>
      </c>
      <c r="H47" s="31">
        <v>45257</v>
      </c>
      <c r="I47" s="31">
        <v>45347</v>
      </c>
      <c r="J47" t="s">
        <v>9</v>
      </c>
      <c r="K47" s="13">
        <v>3480</v>
      </c>
      <c r="L47" s="13">
        <v>3480</v>
      </c>
      <c r="M47" s="154" t="s">
        <v>12258</v>
      </c>
    </row>
    <row r="48" spans="1:13" x14ac:dyDescent="0.25">
      <c r="A48" s="154" t="s">
        <v>12257</v>
      </c>
      <c r="B48" s="154" t="s">
        <v>12256</v>
      </c>
      <c r="C48" t="s">
        <v>6202</v>
      </c>
      <c r="D48" t="s">
        <v>849</v>
      </c>
      <c r="E48" t="s">
        <v>848</v>
      </c>
      <c r="F48">
        <v>12</v>
      </c>
      <c r="G48" t="s">
        <v>218</v>
      </c>
      <c r="H48" s="31">
        <v>45257</v>
      </c>
      <c r="I48" s="31">
        <v>45348</v>
      </c>
      <c r="J48" t="s">
        <v>9</v>
      </c>
      <c r="K48" s="13">
        <v>3402.7220000000002</v>
      </c>
      <c r="L48" s="13">
        <v>3402.7220000000002</v>
      </c>
      <c r="M48" s="154" t="s">
        <v>12255</v>
      </c>
    </row>
    <row r="49" spans="1:13" x14ac:dyDescent="0.25">
      <c r="A49" s="154" t="s">
        <v>11753</v>
      </c>
      <c r="B49" s="154" t="s">
        <v>11752</v>
      </c>
      <c r="C49" t="s">
        <v>6202</v>
      </c>
      <c r="D49" t="s">
        <v>1051</v>
      </c>
      <c r="E49" t="s">
        <v>1052</v>
      </c>
      <c r="F49">
        <v>12</v>
      </c>
      <c r="G49" t="s">
        <v>218</v>
      </c>
      <c r="H49" s="31">
        <v>45251</v>
      </c>
      <c r="I49" s="31">
        <v>45350</v>
      </c>
      <c r="J49" t="s">
        <v>9</v>
      </c>
      <c r="K49" s="13">
        <v>2004.5239999999999</v>
      </c>
      <c r="L49" s="13">
        <v>2004.5239999999999</v>
      </c>
      <c r="M49" s="154" t="s">
        <v>11750</v>
      </c>
    </row>
    <row r="50" spans="1:13" x14ac:dyDescent="0.25">
      <c r="A50" s="154" t="s">
        <v>11749</v>
      </c>
      <c r="B50" s="154" t="s">
        <v>11748</v>
      </c>
      <c r="C50" t="s">
        <v>6202</v>
      </c>
      <c r="D50" t="s">
        <v>6543</v>
      </c>
      <c r="E50" t="s">
        <v>6542</v>
      </c>
      <c r="F50">
        <v>12</v>
      </c>
      <c r="G50" t="s">
        <v>218</v>
      </c>
      <c r="H50" s="31">
        <v>45251</v>
      </c>
      <c r="I50" s="31">
        <v>45350</v>
      </c>
      <c r="J50" t="s">
        <v>9</v>
      </c>
      <c r="K50" s="13">
        <v>6879.0820000000003</v>
      </c>
      <c r="L50" s="13">
        <v>6879.0820000000003</v>
      </c>
      <c r="M50" s="154" t="s">
        <v>11746</v>
      </c>
    </row>
    <row r="51" spans="1:13" x14ac:dyDescent="0.25">
      <c r="A51" s="154" t="s">
        <v>12254</v>
      </c>
      <c r="B51" s="154" t="s">
        <v>12198</v>
      </c>
      <c r="C51" t="s">
        <v>6202</v>
      </c>
      <c r="D51" t="s">
        <v>6688</v>
      </c>
      <c r="E51" t="s">
        <v>6687</v>
      </c>
      <c r="F51" t="s">
        <v>4940</v>
      </c>
      <c r="G51" t="s">
        <v>218</v>
      </c>
      <c r="H51" s="31">
        <v>45260</v>
      </c>
      <c r="I51" s="31">
        <v>45350</v>
      </c>
      <c r="J51" t="s">
        <v>9</v>
      </c>
      <c r="K51" s="13">
        <v>9000</v>
      </c>
      <c r="L51" s="13">
        <v>9000</v>
      </c>
      <c r="M51" s="154" t="s">
        <v>12253</v>
      </c>
    </row>
    <row r="52" spans="1:13" x14ac:dyDescent="0.25">
      <c r="A52" s="154" t="s">
        <v>11745</v>
      </c>
      <c r="B52" s="154" t="s">
        <v>11744</v>
      </c>
      <c r="C52" t="s">
        <v>6202</v>
      </c>
      <c r="D52" t="s">
        <v>1193</v>
      </c>
      <c r="E52" t="s">
        <v>1192</v>
      </c>
      <c r="F52" t="s">
        <v>4230</v>
      </c>
      <c r="G52" t="s">
        <v>218</v>
      </c>
      <c r="H52" s="31">
        <v>45251</v>
      </c>
      <c r="I52" s="31">
        <v>45350</v>
      </c>
      <c r="J52" t="s">
        <v>9</v>
      </c>
      <c r="K52" s="13">
        <v>3228.5479999999998</v>
      </c>
      <c r="L52" s="13">
        <v>3228.5479999999998</v>
      </c>
      <c r="M52" s="154" t="s">
        <v>11742</v>
      </c>
    </row>
    <row r="53" spans="1:13" x14ac:dyDescent="0.25">
      <c r="A53" s="154" t="s">
        <v>11741</v>
      </c>
      <c r="B53" s="154" t="s">
        <v>11740</v>
      </c>
      <c r="C53" t="s">
        <v>6202</v>
      </c>
      <c r="D53" t="s">
        <v>6715</v>
      </c>
      <c r="E53" t="s">
        <v>6714</v>
      </c>
      <c r="F53" t="s">
        <v>3111</v>
      </c>
      <c r="G53" t="s">
        <v>218</v>
      </c>
      <c r="H53" s="31">
        <v>45239</v>
      </c>
      <c r="I53" s="31">
        <v>45350</v>
      </c>
      <c r="J53" t="s">
        <v>9</v>
      </c>
      <c r="K53" s="13">
        <v>14538.944</v>
      </c>
      <c r="L53" s="13">
        <v>14538.944</v>
      </c>
      <c r="M53" s="154" t="s">
        <v>11738</v>
      </c>
    </row>
    <row r="54" spans="1:13" x14ac:dyDescent="0.25">
      <c r="A54" s="154" t="s">
        <v>12252</v>
      </c>
      <c r="B54" s="154" t="s">
        <v>12251</v>
      </c>
      <c r="C54" t="s">
        <v>6202</v>
      </c>
      <c r="D54" t="s">
        <v>6989</v>
      </c>
      <c r="E54" t="s">
        <v>6988</v>
      </c>
      <c r="F54" t="s">
        <v>3111</v>
      </c>
      <c r="G54" t="s">
        <v>218</v>
      </c>
      <c r="H54" s="31">
        <v>45248</v>
      </c>
      <c r="I54" s="31">
        <v>45350</v>
      </c>
      <c r="J54" t="s">
        <v>9</v>
      </c>
      <c r="K54" s="13">
        <v>892.60799999999995</v>
      </c>
      <c r="L54" s="13">
        <v>892.60799999999995</v>
      </c>
      <c r="M54" s="154" t="s">
        <v>12250</v>
      </c>
    </row>
    <row r="55" spans="1:13" x14ac:dyDescent="0.25">
      <c r="A55" s="154" t="s">
        <v>6215</v>
      </c>
      <c r="B55" s="154" t="s">
        <v>6214</v>
      </c>
      <c r="C55" t="s">
        <v>6202</v>
      </c>
      <c r="D55" t="s">
        <v>6213</v>
      </c>
      <c r="E55" t="s">
        <v>6212</v>
      </c>
      <c r="F55">
        <v>12</v>
      </c>
      <c r="G55" t="s">
        <v>218</v>
      </c>
      <c r="H55" s="31">
        <v>45162</v>
      </c>
      <c r="I55" s="31">
        <v>45351</v>
      </c>
      <c r="J55" t="s">
        <v>9</v>
      </c>
      <c r="K55" s="13">
        <v>4394.384</v>
      </c>
      <c r="L55" s="13">
        <v>4394.384</v>
      </c>
      <c r="M55" s="154" t="s">
        <v>6211</v>
      </c>
    </row>
    <row r="56" spans="1:13" x14ac:dyDescent="0.25">
      <c r="A56" s="154" t="s">
        <v>11736</v>
      </c>
      <c r="B56" s="154" t="s">
        <v>11691</v>
      </c>
      <c r="C56" t="s">
        <v>6202</v>
      </c>
      <c r="D56" t="s">
        <v>6282</v>
      </c>
      <c r="E56" t="s">
        <v>6281</v>
      </c>
      <c r="F56">
        <v>12</v>
      </c>
      <c r="G56" t="s">
        <v>218</v>
      </c>
      <c r="H56" s="31">
        <v>45225</v>
      </c>
      <c r="I56" s="31">
        <v>45351</v>
      </c>
      <c r="J56" t="s">
        <v>9</v>
      </c>
      <c r="K56" s="13">
        <v>2850</v>
      </c>
      <c r="L56" s="13">
        <v>2850</v>
      </c>
      <c r="M56" s="154" t="s">
        <v>11735</v>
      </c>
    </row>
    <row r="57" spans="1:13" x14ac:dyDescent="0.25">
      <c r="A57" s="154" t="s">
        <v>12249</v>
      </c>
      <c r="B57" s="154" t="s">
        <v>12248</v>
      </c>
      <c r="C57" t="s">
        <v>6202</v>
      </c>
      <c r="D57" t="s">
        <v>12247</v>
      </c>
      <c r="E57" t="s">
        <v>12246</v>
      </c>
      <c r="F57">
        <v>12</v>
      </c>
      <c r="G57" t="s">
        <v>218</v>
      </c>
      <c r="H57" s="31">
        <v>45255</v>
      </c>
      <c r="I57" s="31">
        <v>45351</v>
      </c>
      <c r="J57" t="s">
        <v>9</v>
      </c>
      <c r="K57" s="13">
        <v>601.57000000000005</v>
      </c>
      <c r="L57" s="13">
        <v>601.57000000000005</v>
      </c>
      <c r="M57" s="154" t="s">
        <v>12245</v>
      </c>
    </row>
    <row r="58" spans="1:13" x14ac:dyDescent="0.25">
      <c r="A58" s="154" t="s">
        <v>12244</v>
      </c>
      <c r="B58" s="154" t="s">
        <v>12243</v>
      </c>
      <c r="C58" t="s">
        <v>6202</v>
      </c>
      <c r="D58" t="s">
        <v>12242</v>
      </c>
      <c r="E58" t="s">
        <v>12241</v>
      </c>
      <c r="F58">
        <v>12</v>
      </c>
      <c r="G58" t="s">
        <v>218</v>
      </c>
      <c r="H58" s="31">
        <v>45260</v>
      </c>
      <c r="I58" s="31">
        <v>45351</v>
      </c>
      <c r="J58" t="s">
        <v>9</v>
      </c>
      <c r="K58" s="13">
        <v>2516.6109999999999</v>
      </c>
      <c r="L58" s="13">
        <v>2516.6109999999999</v>
      </c>
      <c r="M58" s="154" t="s">
        <v>12240</v>
      </c>
    </row>
    <row r="59" spans="1:13" x14ac:dyDescent="0.25">
      <c r="A59" s="154" t="s">
        <v>11734</v>
      </c>
      <c r="B59" s="154" t="s">
        <v>11733</v>
      </c>
      <c r="C59" t="s">
        <v>6202</v>
      </c>
      <c r="D59" t="s">
        <v>11732</v>
      </c>
      <c r="E59" t="s">
        <v>11731</v>
      </c>
      <c r="F59" t="s">
        <v>4940</v>
      </c>
      <c r="G59" t="s">
        <v>218</v>
      </c>
      <c r="H59" s="31">
        <v>45230</v>
      </c>
      <c r="I59" s="31">
        <v>45351</v>
      </c>
      <c r="J59" t="s">
        <v>9</v>
      </c>
      <c r="K59" s="13">
        <v>9994.2829999999994</v>
      </c>
      <c r="L59" s="13">
        <v>9994.2829999999994</v>
      </c>
      <c r="M59" s="154" t="s">
        <v>11729</v>
      </c>
    </row>
    <row r="60" spans="1:13" x14ac:dyDescent="0.25">
      <c r="A60" s="154" t="s">
        <v>11728</v>
      </c>
      <c r="B60" s="154" t="s">
        <v>11727</v>
      </c>
      <c r="C60" t="s">
        <v>6202</v>
      </c>
      <c r="D60" t="s">
        <v>6535</v>
      </c>
      <c r="E60" t="s">
        <v>6534</v>
      </c>
      <c r="F60" t="s">
        <v>4940</v>
      </c>
      <c r="G60" t="s">
        <v>218</v>
      </c>
      <c r="H60" s="31">
        <v>45231</v>
      </c>
      <c r="I60" s="31">
        <v>45351</v>
      </c>
      <c r="J60" t="s">
        <v>9</v>
      </c>
      <c r="K60" s="13">
        <v>8742.241</v>
      </c>
      <c r="L60" s="13">
        <v>8742.241</v>
      </c>
      <c r="M60" s="154" t="s">
        <v>11725</v>
      </c>
    </row>
    <row r="61" spans="1:13" x14ac:dyDescent="0.25">
      <c r="A61" s="154" t="s">
        <v>11724</v>
      </c>
      <c r="B61" s="154" t="s">
        <v>11645</v>
      </c>
      <c r="C61" t="s">
        <v>6202</v>
      </c>
      <c r="D61" t="s">
        <v>6530</v>
      </c>
      <c r="E61" t="s">
        <v>6529</v>
      </c>
      <c r="F61" t="s">
        <v>4940</v>
      </c>
      <c r="G61" t="s">
        <v>218</v>
      </c>
      <c r="H61" s="31">
        <v>45244</v>
      </c>
      <c r="I61" s="31">
        <v>45351</v>
      </c>
      <c r="J61" t="s">
        <v>9</v>
      </c>
      <c r="K61" s="13">
        <v>2760.366</v>
      </c>
      <c r="L61" s="13">
        <v>2760.366</v>
      </c>
      <c r="M61" s="154" t="s">
        <v>11722</v>
      </c>
    </row>
    <row r="62" spans="1:13" x14ac:dyDescent="0.25">
      <c r="A62" s="154" t="s">
        <v>11721</v>
      </c>
      <c r="B62" s="154" t="s">
        <v>11464</v>
      </c>
      <c r="C62" t="s">
        <v>6202</v>
      </c>
      <c r="D62" t="s">
        <v>6522</v>
      </c>
      <c r="E62" t="s">
        <v>6521</v>
      </c>
      <c r="F62" t="s">
        <v>4940</v>
      </c>
      <c r="G62" t="s">
        <v>218</v>
      </c>
      <c r="H62" s="31">
        <v>45246</v>
      </c>
      <c r="I62" s="31">
        <v>45351</v>
      </c>
      <c r="J62" t="s">
        <v>9</v>
      </c>
      <c r="K62" s="13">
        <v>2372.5639999999999</v>
      </c>
      <c r="L62" s="13">
        <v>2372.5639999999999</v>
      </c>
      <c r="M62" s="154" t="s">
        <v>11719</v>
      </c>
    </row>
    <row r="63" spans="1:13" x14ac:dyDescent="0.25">
      <c r="A63" s="154" t="s">
        <v>11718</v>
      </c>
      <c r="B63" s="154" t="s">
        <v>11717</v>
      </c>
      <c r="C63" t="s">
        <v>6202</v>
      </c>
      <c r="D63" t="s">
        <v>6517</v>
      </c>
      <c r="E63" t="s">
        <v>6516</v>
      </c>
      <c r="F63" t="s">
        <v>4940</v>
      </c>
      <c r="G63" t="s">
        <v>218</v>
      </c>
      <c r="H63" s="31">
        <v>45247</v>
      </c>
      <c r="I63" s="31">
        <v>45351</v>
      </c>
      <c r="J63" t="s">
        <v>9</v>
      </c>
      <c r="K63" s="13">
        <v>4412.857</v>
      </c>
      <c r="L63" s="13">
        <v>4412.857</v>
      </c>
      <c r="M63" s="154" t="s">
        <v>11715</v>
      </c>
    </row>
    <row r="64" spans="1:13" x14ac:dyDescent="0.25">
      <c r="A64" s="154" t="s">
        <v>12239</v>
      </c>
      <c r="B64" s="154" t="s">
        <v>12219</v>
      </c>
      <c r="C64" t="s">
        <v>6202</v>
      </c>
      <c r="D64" t="s">
        <v>6593</v>
      </c>
      <c r="E64" t="s">
        <v>6592</v>
      </c>
      <c r="F64" t="s">
        <v>4940</v>
      </c>
      <c r="G64" t="s">
        <v>218</v>
      </c>
      <c r="H64" s="31">
        <v>45253</v>
      </c>
      <c r="I64" s="31">
        <v>45351</v>
      </c>
      <c r="J64" t="s">
        <v>9</v>
      </c>
      <c r="K64" s="13">
        <v>20000</v>
      </c>
      <c r="L64" s="13">
        <v>20000</v>
      </c>
      <c r="M64" s="154" t="s">
        <v>12238</v>
      </c>
    </row>
    <row r="65" spans="1:13" x14ac:dyDescent="0.25">
      <c r="A65" s="154" t="s">
        <v>12237</v>
      </c>
      <c r="B65" s="154" t="s">
        <v>12213</v>
      </c>
      <c r="C65" t="s">
        <v>6202</v>
      </c>
      <c r="D65" t="s">
        <v>6692</v>
      </c>
      <c r="E65" t="s">
        <v>6691</v>
      </c>
      <c r="F65" t="s">
        <v>4940</v>
      </c>
      <c r="G65" t="s">
        <v>218</v>
      </c>
      <c r="H65" s="31">
        <v>45255</v>
      </c>
      <c r="I65" s="31">
        <v>45351</v>
      </c>
      <c r="J65" t="s">
        <v>9</v>
      </c>
      <c r="K65" s="13">
        <v>1389.4169999999999</v>
      </c>
      <c r="L65" s="13">
        <v>1389.4169999999999</v>
      </c>
      <c r="M65" s="154" t="s">
        <v>12236</v>
      </c>
    </row>
    <row r="66" spans="1:13" x14ac:dyDescent="0.25">
      <c r="A66" s="154" t="s">
        <v>6210</v>
      </c>
      <c r="B66" s="154" t="s">
        <v>6209</v>
      </c>
      <c r="C66" t="s">
        <v>6202</v>
      </c>
      <c r="D66" t="s">
        <v>1175</v>
      </c>
      <c r="E66" t="s">
        <v>1174</v>
      </c>
      <c r="F66" t="s">
        <v>4230</v>
      </c>
      <c r="G66" t="s">
        <v>218</v>
      </c>
      <c r="H66" s="31">
        <v>45187</v>
      </c>
      <c r="I66" s="31">
        <v>45351</v>
      </c>
      <c r="J66" t="s">
        <v>9</v>
      </c>
      <c r="K66" s="13">
        <v>1347</v>
      </c>
      <c r="L66" s="13">
        <v>1347</v>
      </c>
      <c r="M66" s="154" t="s">
        <v>6208</v>
      </c>
    </row>
    <row r="67" spans="1:13" x14ac:dyDescent="0.25">
      <c r="A67" s="154" t="s">
        <v>11713</v>
      </c>
      <c r="B67" s="154" t="s">
        <v>11712</v>
      </c>
      <c r="C67" t="s">
        <v>6202</v>
      </c>
      <c r="D67" t="s">
        <v>6303</v>
      </c>
      <c r="E67" t="s">
        <v>6302</v>
      </c>
      <c r="F67" t="s">
        <v>4230</v>
      </c>
      <c r="G67" t="s">
        <v>218</v>
      </c>
      <c r="H67" s="31">
        <v>45217</v>
      </c>
      <c r="I67" s="31">
        <v>45351</v>
      </c>
      <c r="J67" t="s">
        <v>9</v>
      </c>
      <c r="K67" s="13">
        <v>3500</v>
      </c>
      <c r="L67" s="13">
        <v>3500</v>
      </c>
      <c r="M67" s="154" t="s">
        <v>11711</v>
      </c>
    </row>
    <row r="68" spans="1:13" x14ac:dyDescent="0.25">
      <c r="A68" s="154" t="s">
        <v>11710</v>
      </c>
      <c r="B68" s="154" t="s">
        <v>11709</v>
      </c>
      <c r="C68" t="s">
        <v>6202</v>
      </c>
      <c r="D68" t="s">
        <v>11708</v>
      </c>
      <c r="E68" t="s">
        <v>11707</v>
      </c>
      <c r="F68" t="s">
        <v>3661</v>
      </c>
      <c r="G68" t="s">
        <v>218</v>
      </c>
      <c r="H68" s="31">
        <v>45218</v>
      </c>
      <c r="I68" s="31">
        <v>45351</v>
      </c>
      <c r="J68" t="s">
        <v>9</v>
      </c>
      <c r="K68" s="13">
        <v>4416.0379999999996</v>
      </c>
      <c r="L68" s="13">
        <v>4416.0379999999996</v>
      </c>
      <c r="M68" s="154" t="s">
        <v>11705</v>
      </c>
    </row>
    <row r="69" spans="1:13" x14ac:dyDescent="0.25">
      <c r="A69" s="154" t="s">
        <v>11704</v>
      </c>
      <c r="B69" s="154" t="s">
        <v>11703</v>
      </c>
      <c r="C69" t="s">
        <v>6202</v>
      </c>
      <c r="D69" t="s">
        <v>6480</v>
      </c>
      <c r="E69" t="s">
        <v>6479</v>
      </c>
      <c r="F69" t="s">
        <v>3661</v>
      </c>
      <c r="G69" t="s">
        <v>218</v>
      </c>
      <c r="H69" s="31">
        <v>45239</v>
      </c>
      <c r="I69" s="31">
        <v>45351</v>
      </c>
      <c r="J69" t="s">
        <v>9</v>
      </c>
      <c r="K69" s="13">
        <v>860.47799999999995</v>
      </c>
      <c r="L69" s="13">
        <v>860.47799999999995</v>
      </c>
      <c r="M69" s="154" t="s">
        <v>11701</v>
      </c>
    </row>
    <row r="70" spans="1:13" x14ac:dyDescent="0.25">
      <c r="A70" s="154" t="s">
        <v>11700</v>
      </c>
      <c r="B70" s="154" t="s">
        <v>11699</v>
      </c>
      <c r="C70" t="s">
        <v>6202</v>
      </c>
      <c r="D70" t="s">
        <v>6490</v>
      </c>
      <c r="E70" t="s">
        <v>6489</v>
      </c>
      <c r="F70" t="s">
        <v>3661</v>
      </c>
      <c r="G70" t="s">
        <v>218</v>
      </c>
      <c r="H70" s="31">
        <v>45245</v>
      </c>
      <c r="I70" s="31">
        <v>45351</v>
      </c>
      <c r="J70" t="s">
        <v>9</v>
      </c>
      <c r="K70" s="13">
        <v>4713.9799999999996</v>
      </c>
      <c r="L70" s="13">
        <v>4713.9799999999996</v>
      </c>
      <c r="M70" s="154" t="s">
        <v>11697</v>
      </c>
    </row>
    <row r="71" spans="1:13" x14ac:dyDescent="0.25">
      <c r="A71" s="154" t="s">
        <v>12235</v>
      </c>
      <c r="B71" s="154" t="s">
        <v>12234</v>
      </c>
      <c r="C71" t="s">
        <v>6202</v>
      </c>
      <c r="D71" t="s">
        <v>6465</v>
      </c>
      <c r="E71" t="s">
        <v>6464</v>
      </c>
      <c r="F71" t="s">
        <v>3111</v>
      </c>
      <c r="G71" t="s">
        <v>218</v>
      </c>
      <c r="H71" s="31">
        <v>45252</v>
      </c>
      <c r="I71" s="31">
        <v>45351</v>
      </c>
      <c r="J71" t="s">
        <v>9</v>
      </c>
      <c r="K71" s="13">
        <v>10963.611000000001</v>
      </c>
      <c r="L71" s="13">
        <v>10963.611000000001</v>
      </c>
      <c r="M71" s="154" t="s">
        <v>12233</v>
      </c>
    </row>
    <row r="72" spans="1:13" x14ac:dyDescent="0.25">
      <c r="A72" s="154" t="s">
        <v>12232</v>
      </c>
      <c r="B72" s="154" t="s">
        <v>12231</v>
      </c>
      <c r="C72" t="s">
        <v>6202</v>
      </c>
      <c r="D72" t="s">
        <v>6984</v>
      </c>
      <c r="E72" t="s">
        <v>6983</v>
      </c>
      <c r="F72" t="s">
        <v>3111</v>
      </c>
      <c r="G72" t="s">
        <v>218</v>
      </c>
      <c r="H72" s="31">
        <v>45253</v>
      </c>
      <c r="I72" s="31">
        <v>45351</v>
      </c>
      <c r="J72" t="s">
        <v>9</v>
      </c>
      <c r="K72" s="13">
        <v>2646.6729999999998</v>
      </c>
      <c r="L72" s="13">
        <v>2646.6729999999998</v>
      </c>
      <c r="M72" s="154" t="s">
        <v>12230</v>
      </c>
    </row>
    <row r="73" spans="1:13" x14ac:dyDescent="0.25">
      <c r="A73" s="154" t="s">
        <v>12229</v>
      </c>
      <c r="B73" s="154" t="s">
        <v>12228</v>
      </c>
      <c r="C73" t="s">
        <v>6202</v>
      </c>
      <c r="D73" t="s">
        <v>12207</v>
      </c>
      <c r="E73" t="s">
        <v>12206</v>
      </c>
      <c r="F73">
        <v>12</v>
      </c>
      <c r="G73" t="s">
        <v>218</v>
      </c>
      <c r="H73" s="31">
        <v>45260</v>
      </c>
      <c r="I73" s="31">
        <v>45354</v>
      </c>
      <c r="J73" t="s">
        <v>9</v>
      </c>
      <c r="K73" s="13">
        <v>4560</v>
      </c>
      <c r="L73" s="13">
        <v>4560</v>
      </c>
      <c r="M73" s="154" t="s">
        <v>12227</v>
      </c>
    </row>
    <row r="74" spans="1:13" x14ac:dyDescent="0.25">
      <c r="A74" s="154" t="s">
        <v>11696</v>
      </c>
      <c r="B74" s="154" t="s">
        <v>11695</v>
      </c>
      <c r="C74" t="s">
        <v>6202</v>
      </c>
      <c r="D74" t="s">
        <v>6277</v>
      </c>
      <c r="E74" t="s">
        <v>6276</v>
      </c>
      <c r="F74">
        <v>12</v>
      </c>
      <c r="G74" t="s">
        <v>218</v>
      </c>
      <c r="H74" s="31">
        <v>45222</v>
      </c>
      <c r="I74" s="31">
        <v>45356</v>
      </c>
      <c r="J74" t="s">
        <v>9</v>
      </c>
      <c r="K74" s="13">
        <v>11582.008</v>
      </c>
      <c r="L74" s="13">
        <v>11582.008</v>
      </c>
      <c r="M74" s="154" t="s">
        <v>11693</v>
      </c>
    </row>
    <row r="75" spans="1:13" x14ac:dyDescent="0.25">
      <c r="A75" s="154" t="s">
        <v>11692</v>
      </c>
      <c r="B75" s="154" t="s">
        <v>11691</v>
      </c>
      <c r="C75" t="s">
        <v>6202</v>
      </c>
      <c r="D75" t="s">
        <v>6282</v>
      </c>
      <c r="E75" t="s">
        <v>6281</v>
      </c>
      <c r="F75">
        <v>12</v>
      </c>
      <c r="G75" t="s">
        <v>218</v>
      </c>
      <c r="H75" s="31">
        <v>45225</v>
      </c>
      <c r="I75" s="31">
        <v>45356</v>
      </c>
      <c r="J75" t="s">
        <v>9</v>
      </c>
      <c r="K75" s="13">
        <v>2850</v>
      </c>
      <c r="L75" s="13">
        <v>2850</v>
      </c>
      <c r="M75" s="154" t="s">
        <v>11689</v>
      </c>
    </row>
    <row r="76" spans="1:13" x14ac:dyDescent="0.25">
      <c r="A76" s="154" t="s">
        <v>11688</v>
      </c>
      <c r="B76" s="154" t="s">
        <v>11656</v>
      </c>
      <c r="C76" t="s">
        <v>6202</v>
      </c>
      <c r="D76" t="s">
        <v>6287</v>
      </c>
      <c r="E76" t="s">
        <v>6286</v>
      </c>
      <c r="F76">
        <v>12</v>
      </c>
      <c r="G76" t="s">
        <v>218</v>
      </c>
      <c r="H76" s="31">
        <v>45229</v>
      </c>
      <c r="I76" s="31">
        <v>45356</v>
      </c>
      <c r="J76" t="s">
        <v>9</v>
      </c>
      <c r="K76" s="13">
        <v>11000</v>
      </c>
      <c r="L76" s="13">
        <v>11000</v>
      </c>
      <c r="M76" s="154" t="s">
        <v>11687</v>
      </c>
    </row>
    <row r="77" spans="1:13" x14ac:dyDescent="0.25">
      <c r="A77" s="154" t="s">
        <v>12226</v>
      </c>
      <c r="B77" s="154" t="s">
        <v>12225</v>
      </c>
      <c r="C77" t="s">
        <v>6202</v>
      </c>
      <c r="D77" t="s">
        <v>6731</v>
      </c>
      <c r="E77" t="s">
        <v>6730</v>
      </c>
      <c r="F77">
        <v>12</v>
      </c>
      <c r="G77" t="s">
        <v>218</v>
      </c>
      <c r="H77" s="31">
        <v>45257</v>
      </c>
      <c r="I77" s="31">
        <v>45356</v>
      </c>
      <c r="J77" t="s">
        <v>9</v>
      </c>
      <c r="K77" s="13">
        <v>1616.7070000000001</v>
      </c>
      <c r="L77" s="13">
        <v>1616.7070000000001</v>
      </c>
      <c r="M77" s="154" t="s">
        <v>12224</v>
      </c>
    </row>
    <row r="78" spans="1:13" x14ac:dyDescent="0.25">
      <c r="A78" s="154" t="s">
        <v>12223</v>
      </c>
      <c r="B78" s="154" t="s">
        <v>12222</v>
      </c>
      <c r="C78" t="s">
        <v>6202</v>
      </c>
      <c r="D78" t="s">
        <v>1183</v>
      </c>
      <c r="E78" t="s">
        <v>1182</v>
      </c>
      <c r="F78" t="s">
        <v>4940</v>
      </c>
      <c r="G78" t="s">
        <v>218</v>
      </c>
      <c r="H78" s="31">
        <v>45257</v>
      </c>
      <c r="I78" s="31">
        <v>45356</v>
      </c>
      <c r="J78" t="s">
        <v>9</v>
      </c>
      <c r="K78" s="13">
        <v>3486.9989999999998</v>
      </c>
      <c r="L78" s="13">
        <v>3486.9989999999998</v>
      </c>
      <c r="M78" s="154" t="s">
        <v>12221</v>
      </c>
    </row>
    <row r="79" spans="1:13" x14ac:dyDescent="0.25">
      <c r="A79" s="154" t="s">
        <v>11686</v>
      </c>
      <c r="B79" s="154" t="s">
        <v>11685</v>
      </c>
      <c r="C79" t="s">
        <v>6202</v>
      </c>
      <c r="D79" t="s">
        <v>1181</v>
      </c>
      <c r="E79" t="s">
        <v>1180</v>
      </c>
      <c r="F79" t="s">
        <v>4230</v>
      </c>
      <c r="G79" t="s">
        <v>218</v>
      </c>
      <c r="H79" s="31">
        <v>45230</v>
      </c>
      <c r="I79" s="31">
        <v>45356</v>
      </c>
      <c r="J79" t="s">
        <v>9</v>
      </c>
      <c r="K79" s="13">
        <v>2400</v>
      </c>
      <c r="L79" s="13">
        <v>2400</v>
      </c>
      <c r="M79" s="154" t="s">
        <v>11684</v>
      </c>
    </row>
    <row r="80" spans="1:13" x14ac:dyDescent="0.25">
      <c r="A80" s="154" t="s">
        <v>11683</v>
      </c>
      <c r="B80" s="154" t="s">
        <v>11682</v>
      </c>
      <c r="C80" t="s">
        <v>6202</v>
      </c>
      <c r="D80" t="s">
        <v>6485</v>
      </c>
      <c r="E80" t="s">
        <v>6484</v>
      </c>
      <c r="F80" t="s">
        <v>3661</v>
      </c>
      <c r="G80" t="s">
        <v>218</v>
      </c>
      <c r="H80" s="31">
        <v>45212</v>
      </c>
      <c r="I80" s="31">
        <v>45356</v>
      </c>
      <c r="J80" t="s">
        <v>9</v>
      </c>
      <c r="K80" s="13">
        <v>11309.913</v>
      </c>
      <c r="L80" s="13">
        <v>11309.913</v>
      </c>
      <c r="M80" s="154" t="s">
        <v>11680</v>
      </c>
    </row>
    <row r="81" spans="1:13" x14ac:dyDescent="0.25">
      <c r="A81" s="154" t="s">
        <v>11679</v>
      </c>
      <c r="B81" s="154" t="s">
        <v>11678</v>
      </c>
      <c r="C81" t="s">
        <v>6202</v>
      </c>
      <c r="D81" t="s">
        <v>11677</v>
      </c>
      <c r="E81" t="s">
        <v>11676</v>
      </c>
      <c r="F81">
        <v>12</v>
      </c>
      <c r="G81" t="s">
        <v>218</v>
      </c>
      <c r="H81" s="31">
        <v>45229</v>
      </c>
      <c r="I81" s="31">
        <v>45357</v>
      </c>
      <c r="J81" t="s">
        <v>9</v>
      </c>
      <c r="K81" s="13">
        <v>2000</v>
      </c>
      <c r="L81" s="13">
        <v>2000</v>
      </c>
      <c r="M81" s="154" t="s">
        <v>11675</v>
      </c>
    </row>
    <row r="82" spans="1:13" x14ac:dyDescent="0.25">
      <c r="A82" s="154" t="s">
        <v>11674</v>
      </c>
      <c r="B82" s="154" t="s">
        <v>11673</v>
      </c>
      <c r="C82" t="s">
        <v>6202</v>
      </c>
      <c r="D82" t="s">
        <v>6256</v>
      </c>
      <c r="E82" t="s">
        <v>6255</v>
      </c>
      <c r="F82">
        <v>12</v>
      </c>
      <c r="G82" t="s">
        <v>218</v>
      </c>
      <c r="H82" s="31">
        <v>45218</v>
      </c>
      <c r="I82" s="31">
        <v>45358</v>
      </c>
      <c r="J82" t="s">
        <v>9</v>
      </c>
      <c r="K82" s="13">
        <v>1922</v>
      </c>
      <c r="L82" s="13">
        <v>1922</v>
      </c>
      <c r="M82" s="154" t="s">
        <v>11671</v>
      </c>
    </row>
    <row r="83" spans="1:13" x14ac:dyDescent="0.25">
      <c r="A83" s="154" t="s">
        <v>11670</v>
      </c>
      <c r="B83" s="154" t="s">
        <v>11669</v>
      </c>
      <c r="C83" t="s">
        <v>6202</v>
      </c>
      <c r="D83" t="s">
        <v>6556</v>
      </c>
      <c r="E83" t="s">
        <v>6555</v>
      </c>
      <c r="F83">
        <v>12</v>
      </c>
      <c r="G83" t="s">
        <v>218</v>
      </c>
      <c r="H83" s="31">
        <v>45253</v>
      </c>
      <c r="I83" s="31">
        <v>45358</v>
      </c>
      <c r="J83" t="s">
        <v>9</v>
      </c>
      <c r="K83" s="13">
        <v>5568.3149999999996</v>
      </c>
      <c r="L83" s="13">
        <v>5568.3149999999996</v>
      </c>
      <c r="M83" s="154" t="s">
        <v>11668</v>
      </c>
    </row>
    <row r="84" spans="1:13" x14ac:dyDescent="0.25">
      <c r="A84" s="154" t="s">
        <v>11667</v>
      </c>
      <c r="B84" s="154" t="s">
        <v>11666</v>
      </c>
      <c r="C84" t="s">
        <v>6202</v>
      </c>
      <c r="D84" t="s">
        <v>499</v>
      </c>
      <c r="E84" t="s">
        <v>498</v>
      </c>
      <c r="F84" t="s">
        <v>4230</v>
      </c>
      <c r="G84" t="s">
        <v>218</v>
      </c>
      <c r="H84" s="31">
        <v>45212</v>
      </c>
      <c r="I84" s="31">
        <v>45358</v>
      </c>
      <c r="J84" t="s">
        <v>9</v>
      </c>
      <c r="K84" s="13">
        <v>2945</v>
      </c>
      <c r="L84" s="13">
        <v>2945</v>
      </c>
      <c r="M84" s="154" t="s">
        <v>11665</v>
      </c>
    </row>
    <row r="85" spans="1:13" x14ac:dyDescent="0.25">
      <c r="A85" s="154" t="s">
        <v>11664</v>
      </c>
      <c r="B85" s="154" t="s">
        <v>11663</v>
      </c>
      <c r="C85" t="s">
        <v>6202</v>
      </c>
      <c r="D85" t="s">
        <v>123</v>
      </c>
      <c r="E85" t="s">
        <v>124</v>
      </c>
      <c r="F85" t="s">
        <v>4230</v>
      </c>
      <c r="G85" t="s">
        <v>218</v>
      </c>
      <c r="H85" s="31">
        <v>45219</v>
      </c>
      <c r="I85" s="31">
        <v>45358</v>
      </c>
      <c r="J85" t="s">
        <v>9</v>
      </c>
      <c r="K85" s="13">
        <v>2805</v>
      </c>
      <c r="L85" s="13">
        <v>2805</v>
      </c>
      <c r="M85" s="154" t="s">
        <v>11662</v>
      </c>
    </row>
    <row r="86" spans="1:13" x14ac:dyDescent="0.25">
      <c r="A86" s="154" t="s">
        <v>11661</v>
      </c>
      <c r="B86" s="154" t="s">
        <v>11660</v>
      </c>
      <c r="C86" t="s">
        <v>6202</v>
      </c>
      <c r="D86" t="s">
        <v>11613</v>
      </c>
      <c r="E86" t="s">
        <v>11612</v>
      </c>
      <c r="F86" t="s">
        <v>4230</v>
      </c>
      <c r="G86" t="s">
        <v>218</v>
      </c>
      <c r="H86" s="31">
        <v>45223</v>
      </c>
      <c r="I86" s="31">
        <v>45359</v>
      </c>
      <c r="J86" t="s">
        <v>9</v>
      </c>
      <c r="K86" s="13">
        <v>16500</v>
      </c>
      <c r="L86" s="13">
        <v>16500</v>
      </c>
      <c r="M86" s="154" t="s">
        <v>11658</v>
      </c>
    </row>
    <row r="87" spans="1:13" x14ac:dyDescent="0.25">
      <c r="A87" s="154" t="s">
        <v>11657</v>
      </c>
      <c r="B87" s="154" t="s">
        <v>11656</v>
      </c>
      <c r="C87" t="s">
        <v>6202</v>
      </c>
      <c r="D87" t="s">
        <v>6287</v>
      </c>
      <c r="E87" t="s">
        <v>6286</v>
      </c>
      <c r="F87">
        <v>12</v>
      </c>
      <c r="G87" t="s">
        <v>218</v>
      </c>
      <c r="H87" s="31">
        <v>45229</v>
      </c>
      <c r="I87" s="31">
        <v>45361</v>
      </c>
      <c r="J87" t="s">
        <v>9</v>
      </c>
      <c r="K87" s="13">
        <v>11640.575000000001</v>
      </c>
      <c r="L87" s="13">
        <v>11640.575000000001</v>
      </c>
      <c r="M87" s="154" t="s">
        <v>11654</v>
      </c>
    </row>
    <row r="88" spans="1:13" x14ac:dyDescent="0.25">
      <c r="A88" s="154" t="s">
        <v>11653</v>
      </c>
      <c r="B88" s="154" t="s">
        <v>11652</v>
      </c>
      <c r="C88" t="s">
        <v>6202</v>
      </c>
      <c r="D88" t="s">
        <v>6282</v>
      </c>
      <c r="E88" t="s">
        <v>6281</v>
      </c>
      <c r="F88">
        <v>12</v>
      </c>
      <c r="G88" t="s">
        <v>218</v>
      </c>
      <c r="H88" s="31">
        <v>45253</v>
      </c>
      <c r="I88" s="31">
        <v>45361</v>
      </c>
      <c r="J88" t="s">
        <v>9</v>
      </c>
      <c r="K88" s="13">
        <v>3150</v>
      </c>
      <c r="L88" s="13">
        <v>3150</v>
      </c>
      <c r="M88" s="154" t="s">
        <v>11651</v>
      </c>
    </row>
    <row r="89" spans="1:13" x14ac:dyDescent="0.25">
      <c r="A89" s="154" t="s">
        <v>11650</v>
      </c>
      <c r="B89" s="154" t="s">
        <v>11649</v>
      </c>
      <c r="C89" t="s">
        <v>6202</v>
      </c>
      <c r="D89" t="s">
        <v>6412</v>
      </c>
      <c r="E89" t="s">
        <v>6411</v>
      </c>
      <c r="F89" t="s">
        <v>4940</v>
      </c>
      <c r="G89" t="s">
        <v>218</v>
      </c>
      <c r="H89" s="31">
        <v>45230</v>
      </c>
      <c r="I89" s="31">
        <v>45361</v>
      </c>
      <c r="J89" t="s">
        <v>9</v>
      </c>
      <c r="K89" s="13">
        <v>12604.804</v>
      </c>
      <c r="L89" s="13">
        <v>12604.804</v>
      </c>
      <c r="M89" s="154" t="s">
        <v>11647</v>
      </c>
    </row>
    <row r="90" spans="1:13" x14ac:dyDescent="0.25">
      <c r="A90" s="154" t="s">
        <v>11646</v>
      </c>
      <c r="B90" s="154" t="s">
        <v>11645</v>
      </c>
      <c r="C90" t="s">
        <v>6202</v>
      </c>
      <c r="D90" t="s">
        <v>6431</v>
      </c>
      <c r="E90" t="s">
        <v>6430</v>
      </c>
      <c r="F90" t="s">
        <v>4940</v>
      </c>
      <c r="G90" t="s">
        <v>218</v>
      </c>
      <c r="H90" s="31">
        <v>45244</v>
      </c>
      <c r="I90" s="31">
        <v>45361</v>
      </c>
      <c r="J90" t="s">
        <v>9</v>
      </c>
      <c r="K90" s="13">
        <v>41278.500999999997</v>
      </c>
      <c r="L90" s="13">
        <v>41278.500999999997</v>
      </c>
      <c r="M90" s="154" t="s">
        <v>11643</v>
      </c>
    </row>
    <row r="91" spans="1:13" x14ac:dyDescent="0.25">
      <c r="A91" s="154" t="s">
        <v>11642</v>
      </c>
      <c r="B91" s="154" t="s">
        <v>11641</v>
      </c>
      <c r="C91" t="s">
        <v>6202</v>
      </c>
      <c r="D91" t="s">
        <v>6449</v>
      </c>
      <c r="E91" t="s">
        <v>6448</v>
      </c>
      <c r="F91" t="s">
        <v>4940</v>
      </c>
      <c r="G91" t="s">
        <v>218</v>
      </c>
      <c r="H91" s="31">
        <v>45251</v>
      </c>
      <c r="I91" s="31">
        <v>45361</v>
      </c>
      <c r="J91" t="s">
        <v>9</v>
      </c>
      <c r="K91" s="13">
        <v>1530.931</v>
      </c>
      <c r="L91" s="13">
        <v>1530.931</v>
      </c>
      <c r="M91" s="154" t="s">
        <v>11639</v>
      </c>
    </row>
    <row r="92" spans="1:13" x14ac:dyDescent="0.25">
      <c r="A92" s="154" t="s">
        <v>12220</v>
      </c>
      <c r="B92" s="154" t="s">
        <v>12219</v>
      </c>
      <c r="C92" t="s">
        <v>6202</v>
      </c>
      <c r="D92" t="s">
        <v>6593</v>
      </c>
      <c r="E92" t="s">
        <v>6592</v>
      </c>
      <c r="F92" t="s">
        <v>4940</v>
      </c>
      <c r="G92" t="s">
        <v>218</v>
      </c>
      <c r="H92" s="31">
        <v>45253</v>
      </c>
      <c r="I92" s="31">
        <v>45361</v>
      </c>
      <c r="J92" t="s">
        <v>9</v>
      </c>
      <c r="K92" s="13">
        <v>19155.245999999999</v>
      </c>
      <c r="L92" s="13">
        <v>19155.245999999999</v>
      </c>
      <c r="M92" s="154" t="s">
        <v>12218</v>
      </c>
    </row>
    <row r="93" spans="1:13" x14ac:dyDescent="0.25">
      <c r="A93" s="154" t="s">
        <v>12217</v>
      </c>
      <c r="B93" s="154" t="s">
        <v>12216</v>
      </c>
      <c r="C93" t="s">
        <v>6202</v>
      </c>
      <c r="D93" t="s">
        <v>6426</v>
      </c>
      <c r="E93" t="s">
        <v>6425</v>
      </c>
      <c r="F93" t="s">
        <v>4940</v>
      </c>
      <c r="G93" t="s">
        <v>218</v>
      </c>
      <c r="H93" s="31">
        <v>45254</v>
      </c>
      <c r="I93" s="31">
        <v>45361</v>
      </c>
      <c r="J93" t="s">
        <v>9</v>
      </c>
      <c r="K93" s="13">
        <v>2335.6309999999999</v>
      </c>
      <c r="L93" s="13">
        <v>2335.6309999999999</v>
      </c>
      <c r="M93" s="154" t="s">
        <v>12215</v>
      </c>
    </row>
    <row r="94" spans="1:13" x14ac:dyDescent="0.25">
      <c r="A94" s="154" t="s">
        <v>12214</v>
      </c>
      <c r="B94" s="154" t="s">
        <v>12213</v>
      </c>
      <c r="C94" t="s">
        <v>6202</v>
      </c>
      <c r="D94" t="s">
        <v>6692</v>
      </c>
      <c r="E94" t="s">
        <v>6691</v>
      </c>
      <c r="F94" t="s">
        <v>4940</v>
      </c>
      <c r="G94" t="s">
        <v>218</v>
      </c>
      <c r="H94" s="31">
        <v>45255</v>
      </c>
      <c r="I94" s="31">
        <v>45361</v>
      </c>
      <c r="J94" t="s">
        <v>9</v>
      </c>
      <c r="K94" s="13">
        <v>1389.4169999999999</v>
      </c>
      <c r="L94" s="13">
        <v>1389.4169999999999</v>
      </c>
      <c r="M94" s="154" t="s">
        <v>12212</v>
      </c>
    </row>
    <row r="95" spans="1:13" x14ac:dyDescent="0.25">
      <c r="A95" s="154" t="s">
        <v>12211</v>
      </c>
      <c r="B95" s="154" t="s">
        <v>12198</v>
      </c>
      <c r="C95" t="s">
        <v>6202</v>
      </c>
      <c r="D95" t="s">
        <v>6688</v>
      </c>
      <c r="E95" t="s">
        <v>6687</v>
      </c>
      <c r="F95" t="s">
        <v>4940</v>
      </c>
      <c r="G95" t="s">
        <v>218</v>
      </c>
      <c r="H95" s="31">
        <v>45260</v>
      </c>
      <c r="I95" s="31">
        <v>45361</v>
      </c>
      <c r="J95" t="s">
        <v>9</v>
      </c>
      <c r="K95" s="13">
        <v>9406.3850000000002</v>
      </c>
      <c r="L95" s="13">
        <v>9406.3850000000002</v>
      </c>
      <c r="M95" s="154" t="s">
        <v>12210</v>
      </c>
    </row>
    <row r="96" spans="1:13" x14ac:dyDescent="0.25">
      <c r="A96" s="154" t="s">
        <v>11636</v>
      </c>
      <c r="B96" s="154" t="s">
        <v>11635</v>
      </c>
      <c r="C96" t="s">
        <v>6202</v>
      </c>
      <c r="D96" t="s">
        <v>1181</v>
      </c>
      <c r="E96" t="s">
        <v>1180</v>
      </c>
      <c r="F96" t="s">
        <v>4230</v>
      </c>
      <c r="G96" t="s">
        <v>218</v>
      </c>
      <c r="H96" s="31">
        <v>45198</v>
      </c>
      <c r="I96" s="31">
        <v>45361</v>
      </c>
      <c r="J96" t="s">
        <v>9</v>
      </c>
      <c r="K96" s="13">
        <v>2530</v>
      </c>
      <c r="L96" s="13">
        <v>2530</v>
      </c>
      <c r="M96" s="154" t="s">
        <v>11634</v>
      </c>
    </row>
    <row r="97" spans="1:13" x14ac:dyDescent="0.25">
      <c r="A97" s="154" t="s">
        <v>11633</v>
      </c>
      <c r="B97" s="154" t="s">
        <v>11632</v>
      </c>
      <c r="C97" t="s">
        <v>6202</v>
      </c>
      <c r="D97" t="s">
        <v>1177</v>
      </c>
      <c r="E97" t="s">
        <v>1176</v>
      </c>
      <c r="F97" t="s">
        <v>4230</v>
      </c>
      <c r="G97" t="s">
        <v>218</v>
      </c>
      <c r="H97" s="31">
        <v>45217</v>
      </c>
      <c r="I97" s="31">
        <v>45361</v>
      </c>
      <c r="J97" t="s">
        <v>9</v>
      </c>
      <c r="K97" s="13">
        <v>8000</v>
      </c>
      <c r="L97" s="13">
        <v>8000</v>
      </c>
      <c r="M97" s="154" t="s">
        <v>11631</v>
      </c>
    </row>
    <row r="98" spans="1:13" x14ac:dyDescent="0.25">
      <c r="A98" s="154" t="s">
        <v>11630</v>
      </c>
      <c r="B98" s="154" t="s">
        <v>11629</v>
      </c>
      <c r="C98" t="s">
        <v>6202</v>
      </c>
      <c r="D98" t="s">
        <v>6303</v>
      </c>
      <c r="E98" t="s">
        <v>6302</v>
      </c>
      <c r="F98" t="s">
        <v>4230</v>
      </c>
      <c r="G98" t="s">
        <v>218</v>
      </c>
      <c r="H98" s="31">
        <v>45217</v>
      </c>
      <c r="I98" s="31">
        <v>45361</v>
      </c>
      <c r="J98" t="s">
        <v>9</v>
      </c>
      <c r="K98" s="13">
        <v>4043</v>
      </c>
      <c r="L98" s="13">
        <v>4043</v>
      </c>
      <c r="M98" s="154" t="s">
        <v>11627</v>
      </c>
    </row>
    <row r="99" spans="1:13" x14ac:dyDescent="0.25">
      <c r="A99" s="154" t="s">
        <v>11626</v>
      </c>
      <c r="B99" s="154" t="s">
        <v>11625</v>
      </c>
      <c r="C99" t="s">
        <v>6202</v>
      </c>
      <c r="D99" t="s">
        <v>717</v>
      </c>
      <c r="E99" t="s">
        <v>716</v>
      </c>
      <c r="F99" t="s">
        <v>4230</v>
      </c>
      <c r="G99" t="s">
        <v>218</v>
      </c>
      <c r="H99" s="31">
        <v>45230</v>
      </c>
      <c r="I99" s="31">
        <v>45361</v>
      </c>
      <c r="J99" t="s">
        <v>9</v>
      </c>
      <c r="K99" s="13">
        <v>6403.9049999999997</v>
      </c>
      <c r="L99" s="13">
        <v>6403.9049999999997</v>
      </c>
      <c r="M99" s="154" t="s">
        <v>11623</v>
      </c>
    </row>
    <row r="100" spans="1:13" x14ac:dyDescent="0.25">
      <c r="A100" s="154" t="s">
        <v>12209</v>
      </c>
      <c r="B100" s="154" t="s">
        <v>12208</v>
      </c>
      <c r="C100" t="s">
        <v>6202</v>
      </c>
      <c r="D100" t="s">
        <v>12207</v>
      </c>
      <c r="E100" t="s">
        <v>12206</v>
      </c>
      <c r="F100">
        <v>12</v>
      </c>
      <c r="G100" t="s">
        <v>218</v>
      </c>
      <c r="H100" s="31">
        <v>45260</v>
      </c>
      <c r="I100" s="31">
        <v>45362</v>
      </c>
      <c r="J100" t="s">
        <v>9</v>
      </c>
      <c r="K100" s="13">
        <v>4555.8890000000001</v>
      </c>
      <c r="L100" s="13">
        <v>4555.8890000000001</v>
      </c>
      <c r="M100" s="154" t="s">
        <v>12205</v>
      </c>
    </row>
    <row r="101" spans="1:13" x14ac:dyDescent="0.25">
      <c r="A101" s="154" t="s">
        <v>6207</v>
      </c>
      <c r="B101" s="154" t="s">
        <v>6206</v>
      </c>
      <c r="C101" t="s">
        <v>6202</v>
      </c>
      <c r="D101" t="s">
        <v>1175</v>
      </c>
      <c r="E101" t="s">
        <v>1174</v>
      </c>
      <c r="F101" t="s">
        <v>4230</v>
      </c>
      <c r="G101" t="s">
        <v>218</v>
      </c>
      <c r="H101" s="31">
        <v>45187</v>
      </c>
      <c r="I101" s="31">
        <v>45362</v>
      </c>
      <c r="J101" t="s">
        <v>9</v>
      </c>
      <c r="K101" s="13">
        <v>1339.6579999999999</v>
      </c>
      <c r="L101" s="13">
        <v>1339.6579999999999</v>
      </c>
      <c r="M101" s="154" t="s">
        <v>6205</v>
      </c>
    </row>
    <row r="102" spans="1:13" x14ac:dyDescent="0.25">
      <c r="A102" s="154" t="s">
        <v>11621</v>
      </c>
      <c r="B102" s="154" t="s">
        <v>11454</v>
      </c>
      <c r="C102" t="s">
        <v>6202</v>
      </c>
      <c r="D102" t="s">
        <v>6256</v>
      </c>
      <c r="E102" t="s">
        <v>6255</v>
      </c>
      <c r="F102">
        <v>12</v>
      </c>
      <c r="G102" t="s">
        <v>218</v>
      </c>
      <c r="H102" s="31">
        <v>45247</v>
      </c>
      <c r="I102" s="31">
        <v>45363</v>
      </c>
      <c r="J102" t="s">
        <v>9</v>
      </c>
      <c r="K102" s="13">
        <v>2376.9769999999999</v>
      </c>
      <c r="L102" s="13">
        <v>2376.9769999999999</v>
      </c>
      <c r="M102" s="154" t="s">
        <v>11620</v>
      </c>
    </row>
    <row r="103" spans="1:13" x14ac:dyDescent="0.25">
      <c r="A103" s="154" t="s">
        <v>11619</v>
      </c>
      <c r="B103" s="154" t="s">
        <v>11618</v>
      </c>
      <c r="C103" t="s">
        <v>6202</v>
      </c>
      <c r="D103" t="s">
        <v>123</v>
      </c>
      <c r="E103" t="s">
        <v>124</v>
      </c>
      <c r="F103" t="s">
        <v>4230</v>
      </c>
      <c r="G103" t="s">
        <v>218</v>
      </c>
      <c r="H103" s="31">
        <v>45219</v>
      </c>
      <c r="I103" s="31">
        <v>45363</v>
      </c>
      <c r="J103" t="s">
        <v>9</v>
      </c>
      <c r="K103" s="13">
        <v>2796.7080000000001</v>
      </c>
      <c r="L103" s="13">
        <v>2796.7080000000001</v>
      </c>
      <c r="M103" s="154" t="s">
        <v>11616</v>
      </c>
    </row>
    <row r="104" spans="1:13" x14ac:dyDescent="0.25">
      <c r="A104" s="154" t="s">
        <v>11615</v>
      </c>
      <c r="B104" s="154" t="s">
        <v>11614</v>
      </c>
      <c r="C104" t="s">
        <v>6202</v>
      </c>
      <c r="D104" t="s">
        <v>11613</v>
      </c>
      <c r="E104" t="s">
        <v>11612</v>
      </c>
      <c r="F104" t="s">
        <v>4230</v>
      </c>
      <c r="G104" t="s">
        <v>218</v>
      </c>
      <c r="H104" s="31">
        <v>45223</v>
      </c>
      <c r="I104" s="31">
        <v>45363</v>
      </c>
      <c r="J104" t="s">
        <v>9</v>
      </c>
      <c r="K104" s="13">
        <v>16604.835999999999</v>
      </c>
      <c r="L104" s="13">
        <v>16604.835999999999</v>
      </c>
      <c r="M104" s="154" t="s">
        <v>11610</v>
      </c>
    </row>
    <row r="105" spans="1:13" x14ac:dyDescent="0.25">
      <c r="A105" s="154" t="s">
        <v>11609</v>
      </c>
      <c r="B105" s="154" t="s">
        <v>11608</v>
      </c>
      <c r="C105" t="s">
        <v>6202</v>
      </c>
      <c r="D105" t="s">
        <v>6556</v>
      </c>
      <c r="E105" t="s">
        <v>6555</v>
      </c>
      <c r="F105">
        <v>12</v>
      </c>
      <c r="G105" t="s">
        <v>218</v>
      </c>
      <c r="H105" s="31">
        <v>45253</v>
      </c>
      <c r="I105" s="31">
        <v>45365</v>
      </c>
      <c r="J105" t="s">
        <v>9</v>
      </c>
      <c r="K105" s="13">
        <v>5568.3149999999996</v>
      </c>
      <c r="L105" s="13">
        <v>5568.3149999999996</v>
      </c>
      <c r="M105" s="154" t="s">
        <v>11607</v>
      </c>
    </row>
    <row r="106" spans="1:13" x14ac:dyDescent="0.25">
      <c r="A106" s="154" t="s">
        <v>11606</v>
      </c>
      <c r="B106" s="154" t="s">
        <v>11605</v>
      </c>
      <c r="C106" t="s">
        <v>6202</v>
      </c>
      <c r="D106" t="s">
        <v>6282</v>
      </c>
      <c r="E106" t="s">
        <v>6281</v>
      </c>
      <c r="F106">
        <v>12</v>
      </c>
      <c r="G106" t="s">
        <v>218</v>
      </c>
      <c r="H106" s="31">
        <v>45253</v>
      </c>
      <c r="I106" s="31">
        <v>45366</v>
      </c>
      <c r="J106" t="s">
        <v>9</v>
      </c>
      <c r="K106" s="13">
        <v>3150</v>
      </c>
      <c r="L106" s="13">
        <v>3150</v>
      </c>
      <c r="M106" s="154" t="s">
        <v>11604</v>
      </c>
    </row>
    <row r="107" spans="1:13" x14ac:dyDescent="0.25">
      <c r="A107" s="154" t="s">
        <v>11603</v>
      </c>
      <c r="B107" s="154" t="s">
        <v>11464</v>
      </c>
      <c r="C107" t="s">
        <v>6202</v>
      </c>
      <c r="D107" t="s">
        <v>6321</v>
      </c>
      <c r="E107" t="s">
        <v>6320</v>
      </c>
      <c r="F107" t="s">
        <v>4940</v>
      </c>
      <c r="G107" t="s">
        <v>218</v>
      </c>
      <c r="H107" s="31">
        <v>45246</v>
      </c>
      <c r="I107" s="31">
        <v>45366</v>
      </c>
      <c r="J107" t="s">
        <v>9</v>
      </c>
      <c r="K107" s="13">
        <v>26760.552</v>
      </c>
      <c r="L107" s="13">
        <v>26760.552</v>
      </c>
      <c r="M107" s="154" t="s">
        <v>11602</v>
      </c>
    </row>
    <row r="108" spans="1:13" x14ac:dyDescent="0.25">
      <c r="A108" s="154" t="s">
        <v>11601</v>
      </c>
      <c r="B108" s="154" t="s">
        <v>11600</v>
      </c>
      <c r="C108" t="s">
        <v>6202</v>
      </c>
      <c r="D108" t="s">
        <v>1181</v>
      </c>
      <c r="E108" t="s">
        <v>1180</v>
      </c>
      <c r="F108" t="s">
        <v>4230</v>
      </c>
      <c r="G108" t="s">
        <v>218</v>
      </c>
      <c r="H108" s="31">
        <v>45198</v>
      </c>
      <c r="I108" s="31">
        <v>45366</v>
      </c>
      <c r="J108" t="s">
        <v>9</v>
      </c>
      <c r="K108" s="13">
        <v>2530</v>
      </c>
      <c r="L108" s="13">
        <v>2530</v>
      </c>
      <c r="M108" s="154" t="s">
        <v>11599</v>
      </c>
    </row>
    <row r="109" spans="1:13" x14ac:dyDescent="0.25">
      <c r="A109" s="154" t="s">
        <v>11598</v>
      </c>
      <c r="B109" s="154" t="s">
        <v>11597</v>
      </c>
      <c r="C109" t="s">
        <v>6202</v>
      </c>
      <c r="D109" t="s">
        <v>6218</v>
      </c>
      <c r="E109" t="s">
        <v>6217</v>
      </c>
      <c r="F109" t="s">
        <v>3661</v>
      </c>
      <c r="G109" t="s">
        <v>218</v>
      </c>
      <c r="H109" s="31">
        <v>45212</v>
      </c>
      <c r="I109" s="31">
        <v>45366</v>
      </c>
      <c r="J109" t="s">
        <v>9</v>
      </c>
      <c r="K109" s="13">
        <v>5150</v>
      </c>
      <c r="L109" s="13">
        <v>5150</v>
      </c>
      <c r="M109" s="154" t="s">
        <v>11595</v>
      </c>
    </row>
    <row r="110" spans="1:13" x14ac:dyDescent="0.25">
      <c r="A110" s="154" t="s">
        <v>11594</v>
      </c>
      <c r="B110" s="154" t="s">
        <v>11554</v>
      </c>
      <c r="C110" t="s">
        <v>6202</v>
      </c>
      <c r="D110" t="s">
        <v>6311</v>
      </c>
      <c r="E110" t="s">
        <v>6310</v>
      </c>
      <c r="F110" t="s">
        <v>4940</v>
      </c>
      <c r="G110" t="s">
        <v>218</v>
      </c>
      <c r="H110" s="31">
        <v>45245</v>
      </c>
      <c r="I110" s="31">
        <v>45367</v>
      </c>
      <c r="J110" t="s">
        <v>9</v>
      </c>
      <c r="K110" s="13">
        <v>32620</v>
      </c>
      <c r="L110" s="13">
        <v>32620</v>
      </c>
      <c r="M110" s="154" t="s">
        <v>11593</v>
      </c>
    </row>
    <row r="111" spans="1:13" x14ac:dyDescent="0.25">
      <c r="A111" s="154" t="s">
        <v>11592</v>
      </c>
      <c r="B111" s="154" t="s">
        <v>11591</v>
      </c>
      <c r="C111" t="s">
        <v>6202</v>
      </c>
      <c r="D111" t="s">
        <v>499</v>
      </c>
      <c r="E111" t="s">
        <v>498</v>
      </c>
      <c r="F111" t="s">
        <v>4230</v>
      </c>
      <c r="G111" t="s">
        <v>218</v>
      </c>
      <c r="H111" s="31">
        <v>45212</v>
      </c>
      <c r="I111" s="31">
        <v>45367</v>
      </c>
      <c r="J111" t="s">
        <v>9</v>
      </c>
      <c r="K111" s="13">
        <v>2945</v>
      </c>
      <c r="L111" s="13">
        <v>2945</v>
      </c>
      <c r="M111" s="154" t="s">
        <v>11590</v>
      </c>
    </row>
    <row r="112" spans="1:13" x14ac:dyDescent="0.25">
      <c r="A112" s="154" t="s">
        <v>11589</v>
      </c>
      <c r="B112" s="154" t="s">
        <v>11588</v>
      </c>
      <c r="C112" t="s">
        <v>6202</v>
      </c>
      <c r="D112" t="s">
        <v>1175</v>
      </c>
      <c r="E112" t="s">
        <v>1174</v>
      </c>
      <c r="F112" t="s">
        <v>4230</v>
      </c>
      <c r="G112" t="s">
        <v>218</v>
      </c>
      <c r="H112" s="31">
        <v>45217</v>
      </c>
      <c r="I112" s="31">
        <v>45367</v>
      </c>
      <c r="J112" t="s">
        <v>9</v>
      </c>
      <c r="K112" s="13">
        <v>765</v>
      </c>
      <c r="L112" s="13">
        <v>765</v>
      </c>
      <c r="M112" s="154" t="s">
        <v>11586</v>
      </c>
    </row>
    <row r="113" spans="1:13" x14ac:dyDescent="0.25">
      <c r="A113" s="154" t="s">
        <v>11585</v>
      </c>
      <c r="B113" s="154" t="s">
        <v>11584</v>
      </c>
      <c r="C113" t="s">
        <v>6202</v>
      </c>
      <c r="D113" t="s">
        <v>11583</v>
      </c>
      <c r="E113" t="s">
        <v>11582</v>
      </c>
      <c r="F113">
        <v>12</v>
      </c>
      <c r="G113" t="s">
        <v>218</v>
      </c>
      <c r="H113" s="31">
        <v>45199</v>
      </c>
      <c r="I113" s="31">
        <v>45370</v>
      </c>
      <c r="J113" t="s">
        <v>9</v>
      </c>
      <c r="K113" s="13">
        <v>7494.06</v>
      </c>
      <c r="L113" s="13">
        <v>7494.06</v>
      </c>
      <c r="M113" s="154" t="s">
        <v>11580</v>
      </c>
    </row>
    <row r="114" spans="1:13" x14ac:dyDescent="0.25">
      <c r="A114" s="154" t="s">
        <v>6204</v>
      </c>
      <c r="B114" s="154" t="s">
        <v>6203</v>
      </c>
      <c r="C114" t="s">
        <v>6202</v>
      </c>
      <c r="D114" t="s">
        <v>1173</v>
      </c>
      <c r="E114" t="s">
        <v>1172</v>
      </c>
      <c r="F114" t="s">
        <v>4230</v>
      </c>
      <c r="G114" t="s">
        <v>218</v>
      </c>
      <c r="H114" s="31">
        <v>45191</v>
      </c>
      <c r="I114" s="31">
        <v>45370</v>
      </c>
      <c r="J114" t="s">
        <v>9</v>
      </c>
      <c r="K114" s="13">
        <v>32962.862000000001</v>
      </c>
      <c r="L114" s="13">
        <v>32962.862000000001</v>
      </c>
      <c r="M114" s="154" t="s">
        <v>6201</v>
      </c>
    </row>
    <row r="115" spans="1:13" x14ac:dyDescent="0.25">
      <c r="A115" s="154" t="s">
        <v>11578</v>
      </c>
      <c r="B115" s="154" t="s">
        <v>11577</v>
      </c>
      <c r="C115" t="s">
        <v>6202</v>
      </c>
      <c r="D115" t="s">
        <v>6556</v>
      </c>
      <c r="E115" t="s">
        <v>6555</v>
      </c>
      <c r="F115">
        <v>12</v>
      </c>
      <c r="G115" t="s">
        <v>218</v>
      </c>
      <c r="H115" s="31">
        <v>45253</v>
      </c>
      <c r="I115" s="31">
        <v>45371</v>
      </c>
      <c r="J115" t="s">
        <v>9</v>
      </c>
      <c r="K115" s="13">
        <v>5568.3149999999996</v>
      </c>
      <c r="L115" s="13">
        <v>5568.3149999999996</v>
      </c>
      <c r="M115" s="154" t="s">
        <v>11576</v>
      </c>
    </row>
    <row r="116" spans="1:13" x14ac:dyDescent="0.25">
      <c r="A116" s="154" t="s">
        <v>11575</v>
      </c>
      <c r="B116" s="154" t="s">
        <v>11574</v>
      </c>
      <c r="C116" t="s">
        <v>6202</v>
      </c>
      <c r="D116" t="s">
        <v>1181</v>
      </c>
      <c r="E116" t="s">
        <v>1180</v>
      </c>
      <c r="F116" t="s">
        <v>4230</v>
      </c>
      <c r="G116" t="s">
        <v>218</v>
      </c>
      <c r="H116" s="31">
        <v>45198</v>
      </c>
      <c r="I116" s="31">
        <v>45371</v>
      </c>
      <c r="J116" t="s">
        <v>9</v>
      </c>
      <c r="K116" s="13">
        <v>2530</v>
      </c>
      <c r="L116" s="13">
        <v>2530</v>
      </c>
      <c r="M116" s="154" t="s">
        <v>11572</v>
      </c>
    </row>
    <row r="117" spans="1:13" x14ac:dyDescent="0.25">
      <c r="A117" s="154" t="s">
        <v>11571</v>
      </c>
      <c r="B117" s="154" t="s">
        <v>11454</v>
      </c>
      <c r="C117" t="s">
        <v>6202</v>
      </c>
      <c r="D117" t="s">
        <v>6256</v>
      </c>
      <c r="E117" t="s">
        <v>6255</v>
      </c>
      <c r="F117">
        <v>12</v>
      </c>
      <c r="G117" t="s">
        <v>218</v>
      </c>
      <c r="H117" s="31">
        <v>45247</v>
      </c>
      <c r="I117" s="31">
        <v>45372</v>
      </c>
      <c r="J117" t="s">
        <v>9</v>
      </c>
      <c r="K117" s="13">
        <v>2376.9769999999999</v>
      </c>
      <c r="L117" s="13">
        <v>2376.9769999999999</v>
      </c>
      <c r="M117" s="154" t="s">
        <v>11570</v>
      </c>
    </row>
    <row r="118" spans="1:13" x14ac:dyDescent="0.25">
      <c r="A118" s="154" t="s">
        <v>11569</v>
      </c>
      <c r="B118" s="154" t="s">
        <v>11568</v>
      </c>
      <c r="C118" t="s">
        <v>6202</v>
      </c>
      <c r="D118" t="s">
        <v>1175</v>
      </c>
      <c r="E118" t="s">
        <v>1174</v>
      </c>
      <c r="F118" t="s">
        <v>4230</v>
      </c>
      <c r="G118" t="s">
        <v>218</v>
      </c>
      <c r="H118" s="31">
        <v>45217</v>
      </c>
      <c r="I118" s="31">
        <v>45372</v>
      </c>
      <c r="J118" t="s">
        <v>9</v>
      </c>
      <c r="K118" s="13">
        <v>766</v>
      </c>
      <c r="L118" s="13">
        <v>766</v>
      </c>
      <c r="M118" s="154" t="s">
        <v>11566</v>
      </c>
    </row>
    <row r="119" spans="1:13" x14ac:dyDescent="0.25">
      <c r="A119" s="154" t="s">
        <v>11565</v>
      </c>
      <c r="B119" s="154" t="s">
        <v>11564</v>
      </c>
      <c r="C119" t="s">
        <v>6202</v>
      </c>
      <c r="D119" t="s">
        <v>499</v>
      </c>
      <c r="E119" t="s">
        <v>498</v>
      </c>
      <c r="F119" t="s">
        <v>4230</v>
      </c>
      <c r="G119" t="s">
        <v>218</v>
      </c>
      <c r="H119" s="31">
        <v>45212</v>
      </c>
      <c r="I119" s="31">
        <v>45374</v>
      </c>
      <c r="J119" t="s">
        <v>9</v>
      </c>
      <c r="K119" s="13">
        <v>2945</v>
      </c>
      <c r="L119" s="13">
        <v>2945</v>
      </c>
      <c r="M119" s="154" t="s">
        <v>11563</v>
      </c>
    </row>
    <row r="120" spans="1:13" x14ac:dyDescent="0.25">
      <c r="A120" s="154" t="s">
        <v>11562</v>
      </c>
      <c r="B120" s="154" t="s">
        <v>11561</v>
      </c>
      <c r="C120" t="s">
        <v>6202</v>
      </c>
      <c r="D120" t="s">
        <v>5651</v>
      </c>
      <c r="E120" t="s">
        <v>5650</v>
      </c>
      <c r="F120">
        <v>12</v>
      </c>
      <c r="G120" t="s">
        <v>218</v>
      </c>
      <c r="H120" s="31">
        <v>45216</v>
      </c>
      <c r="I120" s="31">
        <v>45376</v>
      </c>
      <c r="J120" t="s">
        <v>9</v>
      </c>
      <c r="K120" s="13">
        <v>15209.471</v>
      </c>
      <c r="L120" s="13">
        <v>15209.471</v>
      </c>
      <c r="M120" s="154" t="s">
        <v>11559</v>
      </c>
    </row>
    <row r="121" spans="1:13" x14ac:dyDescent="0.25">
      <c r="A121" s="154" t="s">
        <v>11558</v>
      </c>
      <c r="B121" s="154" t="s">
        <v>11557</v>
      </c>
      <c r="C121" t="s">
        <v>6202</v>
      </c>
      <c r="D121" t="s">
        <v>6556</v>
      </c>
      <c r="E121" t="s">
        <v>6555</v>
      </c>
      <c r="F121">
        <v>12</v>
      </c>
      <c r="G121" t="s">
        <v>218</v>
      </c>
      <c r="H121" s="31">
        <v>45253</v>
      </c>
      <c r="I121" s="31">
        <v>45376</v>
      </c>
      <c r="J121" t="s">
        <v>9</v>
      </c>
      <c r="K121" s="13">
        <v>5568.3149999999996</v>
      </c>
      <c r="L121" s="13">
        <v>5568.3149999999996</v>
      </c>
      <c r="M121" s="154" t="s">
        <v>11556</v>
      </c>
    </row>
    <row r="122" spans="1:13" x14ac:dyDescent="0.25">
      <c r="A122" s="154" t="s">
        <v>11555</v>
      </c>
      <c r="B122" s="154" t="s">
        <v>11554</v>
      </c>
      <c r="C122" t="s">
        <v>6202</v>
      </c>
      <c r="D122" t="s">
        <v>6311</v>
      </c>
      <c r="E122" t="s">
        <v>6310</v>
      </c>
      <c r="F122" t="s">
        <v>4940</v>
      </c>
      <c r="G122" t="s">
        <v>218</v>
      </c>
      <c r="H122" s="31">
        <v>45245</v>
      </c>
      <c r="I122" s="31">
        <v>45376</v>
      </c>
      <c r="J122" t="s">
        <v>9</v>
      </c>
      <c r="K122" s="13">
        <v>32620</v>
      </c>
      <c r="L122" s="13">
        <v>32620</v>
      </c>
      <c r="M122" s="154" t="s">
        <v>11552</v>
      </c>
    </row>
    <row r="123" spans="1:13" x14ac:dyDescent="0.25">
      <c r="A123" s="154" t="s">
        <v>11551</v>
      </c>
      <c r="B123" s="154" t="s">
        <v>11464</v>
      </c>
      <c r="C123" t="s">
        <v>6202</v>
      </c>
      <c r="D123" t="s">
        <v>6321</v>
      </c>
      <c r="E123" t="s">
        <v>6320</v>
      </c>
      <c r="F123" t="s">
        <v>4940</v>
      </c>
      <c r="G123" t="s">
        <v>218</v>
      </c>
      <c r="H123" s="31">
        <v>45246</v>
      </c>
      <c r="I123" s="31">
        <v>45376</v>
      </c>
      <c r="J123" t="s">
        <v>9</v>
      </c>
      <c r="K123" s="13">
        <v>26760.552</v>
      </c>
      <c r="L123" s="13">
        <v>26760.552</v>
      </c>
      <c r="M123" s="154" t="s">
        <v>11549</v>
      </c>
    </row>
    <row r="124" spans="1:13" x14ac:dyDescent="0.25">
      <c r="A124" s="154" t="s">
        <v>11548</v>
      </c>
      <c r="B124" s="154" t="s">
        <v>11547</v>
      </c>
      <c r="C124" t="s">
        <v>6202</v>
      </c>
      <c r="D124" t="s">
        <v>1181</v>
      </c>
      <c r="E124" t="s">
        <v>1180</v>
      </c>
      <c r="F124" t="s">
        <v>4230</v>
      </c>
      <c r="G124" t="s">
        <v>218</v>
      </c>
      <c r="H124" s="31">
        <v>45198</v>
      </c>
      <c r="I124" s="31">
        <v>45376</v>
      </c>
      <c r="J124" t="s">
        <v>9</v>
      </c>
      <c r="K124" s="13">
        <v>2537.1210000000001</v>
      </c>
      <c r="L124" s="13">
        <v>2537.1210000000001</v>
      </c>
      <c r="M124" s="154" t="s">
        <v>11545</v>
      </c>
    </row>
    <row r="125" spans="1:13" x14ac:dyDescent="0.25">
      <c r="A125" s="154" t="s">
        <v>11544</v>
      </c>
      <c r="B125" s="154" t="s">
        <v>11543</v>
      </c>
      <c r="C125" t="s">
        <v>6202</v>
      </c>
      <c r="D125" t="s">
        <v>1177</v>
      </c>
      <c r="E125" t="s">
        <v>1176</v>
      </c>
      <c r="F125" t="s">
        <v>4230</v>
      </c>
      <c r="G125" t="s">
        <v>218</v>
      </c>
      <c r="H125" s="31">
        <v>45217</v>
      </c>
      <c r="I125" s="31">
        <v>45376</v>
      </c>
      <c r="J125" t="s">
        <v>9</v>
      </c>
      <c r="K125" s="13">
        <v>8000</v>
      </c>
      <c r="L125" s="13">
        <v>8000</v>
      </c>
      <c r="M125" s="154" t="s">
        <v>11541</v>
      </c>
    </row>
    <row r="126" spans="1:13" x14ac:dyDescent="0.25">
      <c r="A126" s="154" t="s">
        <v>11540</v>
      </c>
      <c r="B126" s="154" t="s">
        <v>11539</v>
      </c>
      <c r="C126" t="s">
        <v>6202</v>
      </c>
      <c r="D126" t="s">
        <v>6303</v>
      </c>
      <c r="E126" t="s">
        <v>6302</v>
      </c>
      <c r="F126" t="s">
        <v>4230</v>
      </c>
      <c r="G126" t="s">
        <v>218</v>
      </c>
      <c r="H126" s="31">
        <v>45245</v>
      </c>
      <c r="I126" s="31">
        <v>45376</v>
      </c>
      <c r="J126" t="s">
        <v>9</v>
      </c>
      <c r="K126" s="13">
        <v>3806</v>
      </c>
      <c r="L126" s="13">
        <v>3806</v>
      </c>
      <c r="M126" s="154" t="s">
        <v>11538</v>
      </c>
    </row>
    <row r="127" spans="1:13" x14ac:dyDescent="0.25">
      <c r="A127" s="154" t="s">
        <v>11537</v>
      </c>
      <c r="B127" s="154" t="s">
        <v>11536</v>
      </c>
      <c r="C127" t="s">
        <v>6202</v>
      </c>
      <c r="D127" t="s">
        <v>6485</v>
      </c>
      <c r="E127" t="s">
        <v>6484</v>
      </c>
      <c r="F127" t="s">
        <v>3661</v>
      </c>
      <c r="G127" t="s">
        <v>218</v>
      </c>
      <c r="H127" s="31">
        <v>45212</v>
      </c>
      <c r="I127" s="31">
        <v>45376</v>
      </c>
      <c r="J127" t="s">
        <v>9</v>
      </c>
      <c r="K127" s="13">
        <v>10256.734</v>
      </c>
      <c r="L127" s="13">
        <v>10256.734</v>
      </c>
      <c r="M127" s="154" t="s">
        <v>11534</v>
      </c>
    </row>
    <row r="128" spans="1:13" x14ac:dyDescent="0.25">
      <c r="A128" s="154" t="s">
        <v>11533</v>
      </c>
      <c r="B128" s="154" t="s">
        <v>11454</v>
      </c>
      <c r="C128" t="s">
        <v>6202</v>
      </c>
      <c r="D128" t="s">
        <v>6256</v>
      </c>
      <c r="E128" t="s">
        <v>6255</v>
      </c>
      <c r="F128">
        <v>12</v>
      </c>
      <c r="G128" t="s">
        <v>218</v>
      </c>
      <c r="H128" s="31">
        <v>45247</v>
      </c>
      <c r="I128" s="31">
        <v>45377</v>
      </c>
      <c r="J128" t="s">
        <v>9</v>
      </c>
      <c r="K128" s="13">
        <v>2376.9769999999999</v>
      </c>
      <c r="L128" s="13">
        <v>2376.9769999999999</v>
      </c>
      <c r="M128" s="154" t="s">
        <v>11532</v>
      </c>
    </row>
    <row r="129" spans="1:13" x14ac:dyDescent="0.25">
      <c r="A129" s="154" t="s">
        <v>11531</v>
      </c>
      <c r="B129" s="154" t="s">
        <v>11530</v>
      </c>
      <c r="C129" t="s">
        <v>6202</v>
      </c>
      <c r="D129" t="s">
        <v>1175</v>
      </c>
      <c r="E129" t="s">
        <v>1174</v>
      </c>
      <c r="F129" t="s">
        <v>4230</v>
      </c>
      <c r="G129" t="s">
        <v>218</v>
      </c>
      <c r="H129" s="31">
        <v>45217</v>
      </c>
      <c r="I129" s="31">
        <v>45377</v>
      </c>
      <c r="J129" t="s">
        <v>9</v>
      </c>
      <c r="K129" s="13">
        <v>767</v>
      </c>
      <c r="L129" s="13">
        <v>767</v>
      </c>
      <c r="M129" s="154" t="s">
        <v>11528</v>
      </c>
    </row>
    <row r="130" spans="1:13" x14ac:dyDescent="0.25">
      <c r="A130" s="154" t="s">
        <v>11527</v>
      </c>
      <c r="B130" s="154" t="s">
        <v>11526</v>
      </c>
      <c r="C130" t="s">
        <v>6202</v>
      </c>
      <c r="D130" t="s">
        <v>499</v>
      </c>
      <c r="E130" t="s">
        <v>498</v>
      </c>
      <c r="F130" t="s">
        <v>4230</v>
      </c>
      <c r="G130" t="s">
        <v>218</v>
      </c>
      <c r="H130" s="31">
        <v>45212</v>
      </c>
      <c r="I130" s="31">
        <v>45379</v>
      </c>
      <c r="J130" t="s">
        <v>9</v>
      </c>
      <c r="K130" s="13">
        <v>2945</v>
      </c>
      <c r="L130" s="13">
        <v>2945</v>
      </c>
      <c r="M130" s="154" t="s">
        <v>11524</v>
      </c>
    </row>
    <row r="131" spans="1:13" x14ac:dyDescent="0.25">
      <c r="A131" s="154" t="s">
        <v>11523</v>
      </c>
      <c r="B131" s="154" t="s">
        <v>11522</v>
      </c>
      <c r="C131" t="s">
        <v>6202</v>
      </c>
      <c r="D131" t="s">
        <v>6282</v>
      </c>
      <c r="E131" t="s">
        <v>6281</v>
      </c>
      <c r="F131">
        <v>12</v>
      </c>
      <c r="G131" t="s">
        <v>218</v>
      </c>
      <c r="H131" s="31">
        <v>45253</v>
      </c>
      <c r="I131" s="31">
        <v>45381</v>
      </c>
      <c r="J131" t="s">
        <v>9</v>
      </c>
      <c r="K131" s="13">
        <v>3150</v>
      </c>
      <c r="L131" s="13">
        <v>3150</v>
      </c>
      <c r="M131" s="154" t="s">
        <v>11520</v>
      </c>
    </row>
    <row r="132" spans="1:13" x14ac:dyDescent="0.25">
      <c r="A132" s="154" t="s">
        <v>11519</v>
      </c>
      <c r="B132" s="154" t="s">
        <v>11518</v>
      </c>
      <c r="C132" t="s">
        <v>6202</v>
      </c>
      <c r="D132" t="s">
        <v>6556</v>
      </c>
      <c r="E132" t="s">
        <v>6555</v>
      </c>
      <c r="F132">
        <v>12</v>
      </c>
      <c r="G132" t="s">
        <v>218</v>
      </c>
      <c r="H132" s="31">
        <v>45253</v>
      </c>
      <c r="I132" s="31">
        <v>45381</v>
      </c>
      <c r="J132" t="s">
        <v>9</v>
      </c>
      <c r="K132" s="13">
        <v>5568.3149999999996</v>
      </c>
      <c r="L132" s="13">
        <v>5568.3149999999996</v>
      </c>
      <c r="M132" s="154" t="s">
        <v>11517</v>
      </c>
    </row>
    <row r="133" spans="1:13" x14ac:dyDescent="0.25">
      <c r="A133" s="154" t="s">
        <v>11516</v>
      </c>
      <c r="B133" s="154" t="s">
        <v>11515</v>
      </c>
      <c r="C133" t="s">
        <v>6202</v>
      </c>
      <c r="D133" t="s">
        <v>1135</v>
      </c>
      <c r="E133" t="s">
        <v>1136</v>
      </c>
      <c r="F133" t="s">
        <v>4230</v>
      </c>
      <c r="G133" t="s">
        <v>218</v>
      </c>
      <c r="H133" s="31">
        <v>45225</v>
      </c>
      <c r="I133" s="31">
        <v>45381</v>
      </c>
      <c r="J133" t="s">
        <v>9</v>
      </c>
      <c r="K133" s="13">
        <v>6199.2330000000002</v>
      </c>
      <c r="L133" s="13">
        <v>6199.2330000000002</v>
      </c>
      <c r="M133" s="154" t="s">
        <v>11513</v>
      </c>
    </row>
    <row r="134" spans="1:13" x14ac:dyDescent="0.25">
      <c r="A134" s="154" t="s">
        <v>12204</v>
      </c>
      <c r="B134" s="154" t="s">
        <v>12203</v>
      </c>
      <c r="C134" t="s">
        <v>6202</v>
      </c>
      <c r="D134" t="s">
        <v>12202</v>
      </c>
      <c r="E134" t="s">
        <v>12201</v>
      </c>
      <c r="F134">
        <v>12</v>
      </c>
      <c r="G134" t="s">
        <v>218</v>
      </c>
      <c r="H134" s="31">
        <v>45261</v>
      </c>
      <c r="I134" s="31">
        <v>45382</v>
      </c>
      <c r="J134" t="s">
        <v>9</v>
      </c>
      <c r="K134" s="13">
        <v>2100.4119999999998</v>
      </c>
      <c r="L134" s="13">
        <v>2100.4119999999998</v>
      </c>
      <c r="M134" s="154" t="s">
        <v>12200</v>
      </c>
    </row>
    <row r="135" spans="1:13" x14ac:dyDescent="0.25">
      <c r="A135" s="154" t="s">
        <v>11512</v>
      </c>
      <c r="B135" s="154" t="s">
        <v>11511</v>
      </c>
      <c r="C135" t="s">
        <v>6202</v>
      </c>
      <c r="D135" t="s">
        <v>6316</v>
      </c>
      <c r="E135" t="s">
        <v>6315</v>
      </c>
      <c r="F135" t="s">
        <v>4940</v>
      </c>
      <c r="G135" t="s">
        <v>218</v>
      </c>
      <c r="H135" s="31">
        <v>45225</v>
      </c>
      <c r="I135" s="31">
        <v>45382</v>
      </c>
      <c r="J135" t="s">
        <v>9</v>
      </c>
      <c r="K135" s="13">
        <v>4576.9319999999998</v>
      </c>
      <c r="L135" s="13">
        <v>4576.9319999999998</v>
      </c>
      <c r="M135" s="154" t="s">
        <v>11509</v>
      </c>
    </row>
    <row r="136" spans="1:13" x14ac:dyDescent="0.25">
      <c r="A136" s="154" t="s">
        <v>12199</v>
      </c>
      <c r="B136" s="154" t="s">
        <v>12198</v>
      </c>
      <c r="C136" t="s">
        <v>6202</v>
      </c>
      <c r="D136" t="s">
        <v>6311</v>
      </c>
      <c r="E136" t="s">
        <v>6310</v>
      </c>
      <c r="F136" t="s">
        <v>4940</v>
      </c>
      <c r="G136" t="s">
        <v>218</v>
      </c>
      <c r="H136" s="31">
        <v>45260</v>
      </c>
      <c r="I136" s="31">
        <v>45382</v>
      </c>
      <c r="J136" t="s">
        <v>9</v>
      </c>
      <c r="K136" s="13">
        <v>32617.366999999998</v>
      </c>
      <c r="L136" s="13">
        <v>32617.366999999998</v>
      </c>
      <c r="M136" s="154" t="s">
        <v>12197</v>
      </c>
    </row>
    <row r="137" spans="1:13" x14ac:dyDescent="0.25">
      <c r="A137" s="154" t="s">
        <v>11508</v>
      </c>
      <c r="B137" s="154" t="s">
        <v>11507</v>
      </c>
      <c r="C137" t="s">
        <v>6202</v>
      </c>
      <c r="D137" t="s">
        <v>1175</v>
      </c>
      <c r="E137" t="s">
        <v>1174</v>
      </c>
      <c r="F137" t="s">
        <v>4230</v>
      </c>
      <c r="G137" t="s">
        <v>218</v>
      </c>
      <c r="H137" s="31">
        <v>45217</v>
      </c>
      <c r="I137" s="31">
        <v>45382</v>
      </c>
      <c r="J137" t="s">
        <v>9</v>
      </c>
      <c r="K137" s="13">
        <v>765.55</v>
      </c>
      <c r="L137" s="13">
        <v>765.55</v>
      </c>
      <c r="M137" s="154" t="s">
        <v>11505</v>
      </c>
    </row>
    <row r="138" spans="1:13" x14ac:dyDescent="0.25">
      <c r="A138" s="154" t="s">
        <v>11504</v>
      </c>
      <c r="B138" s="154" t="s">
        <v>11503</v>
      </c>
      <c r="C138" t="s">
        <v>6202</v>
      </c>
      <c r="D138" t="s">
        <v>6218</v>
      </c>
      <c r="E138" t="s">
        <v>6217</v>
      </c>
      <c r="F138" t="s">
        <v>3661</v>
      </c>
      <c r="G138" t="s">
        <v>218</v>
      </c>
      <c r="H138" s="31">
        <v>45212</v>
      </c>
      <c r="I138" s="31">
        <v>45382</v>
      </c>
      <c r="J138" t="s">
        <v>9</v>
      </c>
      <c r="K138" s="13">
        <v>5000</v>
      </c>
      <c r="L138" s="13">
        <v>5000</v>
      </c>
      <c r="M138" s="154" t="s">
        <v>11502</v>
      </c>
    </row>
    <row r="139" spans="1:13" x14ac:dyDescent="0.25">
      <c r="A139" s="154" t="s">
        <v>11501</v>
      </c>
      <c r="B139" s="154" t="s">
        <v>11500</v>
      </c>
      <c r="C139" t="s">
        <v>6202</v>
      </c>
      <c r="D139" t="s">
        <v>6218</v>
      </c>
      <c r="E139" t="s">
        <v>6217</v>
      </c>
      <c r="F139" t="s">
        <v>3661</v>
      </c>
      <c r="G139" t="s">
        <v>218</v>
      </c>
      <c r="H139" s="31">
        <v>45212</v>
      </c>
      <c r="I139" s="31">
        <v>45382</v>
      </c>
      <c r="J139" t="s">
        <v>9</v>
      </c>
      <c r="K139" s="13">
        <v>5142.5439999999999</v>
      </c>
      <c r="L139" s="13">
        <v>5142.5439999999999</v>
      </c>
      <c r="M139" s="154" t="s">
        <v>11498</v>
      </c>
    </row>
    <row r="140" spans="1:13" x14ac:dyDescent="0.25">
      <c r="A140" s="154" t="s">
        <v>11497</v>
      </c>
      <c r="B140" s="154" t="s">
        <v>11496</v>
      </c>
      <c r="C140" t="s">
        <v>6202</v>
      </c>
      <c r="D140" t="s">
        <v>6470</v>
      </c>
      <c r="E140" t="s">
        <v>6469</v>
      </c>
      <c r="F140" t="s">
        <v>3111</v>
      </c>
      <c r="G140" t="s">
        <v>218</v>
      </c>
      <c r="H140" s="31">
        <v>45246</v>
      </c>
      <c r="I140" s="31">
        <v>45382</v>
      </c>
      <c r="J140" t="s">
        <v>9</v>
      </c>
      <c r="K140" s="13">
        <v>4204.9340000000002</v>
      </c>
      <c r="L140" s="13">
        <v>4204.9340000000002</v>
      </c>
      <c r="M140" s="154" t="s">
        <v>11494</v>
      </c>
    </row>
    <row r="141" spans="1:13" x14ac:dyDescent="0.25">
      <c r="A141" s="154" t="s">
        <v>11493</v>
      </c>
      <c r="B141" s="154" t="s">
        <v>11492</v>
      </c>
      <c r="C141" t="s">
        <v>6202</v>
      </c>
      <c r="D141" t="s">
        <v>6277</v>
      </c>
      <c r="E141" t="s">
        <v>6276</v>
      </c>
      <c r="F141">
        <v>12</v>
      </c>
      <c r="G141" t="s">
        <v>218</v>
      </c>
      <c r="H141" s="31">
        <v>45250</v>
      </c>
      <c r="I141" s="31">
        <v>45387</v>
      </c>
      <c r="J141" t="s">
        <v>9</v>
      </c>
      <c r="K141" s="13">
        <v>16020.7</v>
      </c>
      <c r="L141" s="13">
        <v>16020.7</v>
      </c>
      <c r="M141" s="154" t="s">
        <v>11490</v>
      </c>
    </row>
    <row r="142" spans="1:13" x14ac:dyDescent="0.25">
      <c r="A142" s="154" t="s">
        <v>11489</v>
      </c>
      <c r="B142" s="154" t="s">
        <v>11488</v>
      </c>
      <c r="C142" t="s">
        <v>6202</v>
      </c>
      <c r="D142" t="s">
        <v>6282</v>
      </c>
      <c r="E142" t="s">
        <v>6281</v>
      </c>
      <c r="F142">
        <v>12</v>
      </c>
      <c r="G142" t="s">
        <v>218</v>
      </c>
      <c r="H142" s="31">
        <v>45253</v>
      </c>
      <c r="I142" s="31">
        <v>45387</v>
      </c>
      <c r="J142" t="s">
        <v>9</v>
      </c>
      <c r="K142" s="13">
        <v>3193.17</v>
      </c>
      <c r="L142" s="13">
        <v>3193.17</v>
      </c>
      <c r="M142" s="154" t="s">
        <v>11486</v>
      </c>
    </row>
    <row r="143" spans="1:13" x14ac:dyDescent="0.25">
      <c r="A143" s="154" t="s">
        <v>11485</v>
      </c>
      <c r="B143" s="154" t="s">
        <v>11484</v>
      </c>
      <c r="C143" t="s">
        <v>6202</v>
      </c>
      <c r="D143" t="s">
        <v>6556</v>
      </c>
      <c r="E143" t="s">
        <v>6555</v>
      </c>
      <c r="F143">
        <v>12</v>
      </c>
      <c r="G143" t="s">
        <v>218</v>
      </c>
      <c r="H143" s="31">
        <v>45253</v>
      </c>
      <c r="I143" s="31">
        <v>45387</v>
      </c>
      <c r="J143" t="s">
        <v>9</v>
      </c>
      <c r="K143" s="13">
        <v>5568.3149999999996</v>
      </c>
      <c r="L143" s="13">
        <v>5568.3149999999996</v>
      </c>
      <c r="M143" s="154" t="s">
        <v>11483</v>
      </c>
    </row>
    <row r="144" spans="1:13" x14ac:dyDescent="0.25">
      <c r="A144" s="154" t="s">
        <v>11482</v>
      </c>
      <c r="B144" s="154" t="s">
        <v>11481</v>
      </c>
      <c r="C144" t="s">
        <v>6202</v>
      </c>
      <c r="D144" t="s">
        <v>1177</v>
      </c>
      <c r="E144" t="s">
        <v>1176</v>
      </c>
      <c r="F144" t="s">
        <v>4230</v>
      </c>
      <c r="G144" t="s">
        <v>218</v>
      </c>
      <c r="H144" s="31">
        <v>45217</v>
      </c>
      <c r="I144" s="31">
        <v>45387</v>
      </c>
      <c r="J144" t="s">
        <v>9</v>
      </c>
      <c r="K144" s="13">
        <v>8034.2479999999996</v>
      </c>
      <c r="L144" s="13">
        <v>8034.2479999999996</v>
      </c>
      <c r="M144" s="154" t="s">
        <v>11479</v>
      </c>
    </row>
    <row r="145" spans="1:13" x14ac:dyDescent="0.25">
      <c r="A145" s="154" t="s">
        <v>11478</v>
      </c>
      <c r="B145" s="154" t="s">
        <v>11477</v>
      </c>
      <c r="C145" t="s">
        <v>6202</v>
      </c>
      <c r="D145" t="s">
        <v>1181</v>
      </c>
      <c r="E145" t="s">
        <v>1180</v>
      </c>
      <c r="F145" t="s">
        <v>4230</v>
      </c>
      <c r="G145" t="s">
        <v>218</v>
      </c>
      <c r="H145" s="31">
        <v>45230</v>
      </c>
      <c r="I145" s="31">
        <v>45387</v>
      </c>
      <c r="J145" t="s">
        <v>9</v>
      </c>
      <c r="K145" s="13">
        <v>2400</v>
      </c>
      <c r="L145" s="13">
        <v>2400</v>
      </c>
      <c r="M145" s="154" t="s">
        <v>11476</v>
      </c>
    </row>
    <row r="146" spans="1:13" x14ac:dyDescent="0.25">
      <c r="A146" s="154" t="s">
        <v>11475</v>
      </c>
      <c r="B146" s="154" t="s">
        <v>11454</v>
      </c>
      <c r="C146" t="s">
        <v>6202</v>
      </c>
      <c r="D146" t="s">
        <v>6256</v>
      </c>
      <c r="E146" t="s">
        <v>6255</v>
      </c>
      <c r="F146">
        <v>12</v>
      </c>
      <c r="G146" t="s">
        <v>218</v>
      </c>
      <c r="H146" s="31">
        <v>45247</v>
      </c>
      <c r="I146" s="31">
        <v>45388</v>
      </c>
      <c r="J146" t="s">
        <v>9</v>
      </c>
      <c r="K146" s="13">
        <v>2376.9769999999999</v>
      </c>
      <c r="L146" s="13">
        <v>2376.9769999999999</v>
      </c>
      <c r="M146" s="154" t="s">
        <v>11474</v>
      </c>
    </row>
    <row r="147" spans="1:13" x14ac:dyDescent="0.25">
      <c r="A147" s="154" t="s">
        <v>11469</v>
      </c>
      <c r="B147" s="154" t="s">
        <v>11468</v>
      </c>
      <c r="C147" t="s">
        <v>6202</v>
      </c>
      <c r="D147" t="s">
        <v>6556</v>
      </c>
      <c r="E147" t="s">
        <v>6555</v>
      </c>
      <c r="F147">
        <v>12</v>
      </c>
      <c r="G147" t="s">
        <v>218</v>
      </c>
      <c r="H147" s="31">
        <v>45253</v>
      </c>
      <c r="I147" s="31">
        <v>45392</v>
      </c>
      <c r="J147" t="s">
        <v>9</v>
      </c>
      <c r="K147" s="13">
        <v>5568.3149999999996</v>
      </c>
      <c r="L147" s="13">
        <v>5568.3149999999996</v>
      </c>
      <c r="M147" s="154" t="s">
        <v>11466</v>
      </c>
    </row>
    <row r="148" spans="1:13" x14ac:dyDescent="0.25">
      <c r="A148" s="154" t="s">
        <v>11465</v>
      </c>
      <c r="B148" s="154" t="s">
        <v>11464</v>
      </c>
      <c r="C148" t="s">
        <v>6202</v>
      </c>
      <c r="D148" t="s">
        <v>6412</v>
      </c>
      <c r="E148" t="s">
        <v>6411</v>
      </c>
      <c r="F148" t="s">
        <v>4940</v>
      </c>
      <c r="G148" t="s">
        <v>218</v>
      </c>
      <c r="H148" s="31">
        <v>45246</v>
      </c>
      <c r="I148" s="31">
        <v>45392</v>
      </c>
      <c r="J148" t="s">
        <v>9</v>
      </c>
      <c r="K148" s="13">
        <v>3152.0839999999998</v>
      </c>
      <c r="L148" s="13">
        <v>3152.0839999999998</v>
      </c>
      <c r="M148" s="154" t="s">
        <v>11462</v>
      </c>
    </row>
    <row r="149" spans="1:13" x14ac:dyDescent="0.25">
      <c r="A149" s="154" t="s">
        <v>11461</v>
      </c>
      <c r="B149" s="154" t="s">
        <v>11460</v>
      </c>
      <c r="C149" t="s">
        <v>6202</v>
      </c>
      <c r="D149" t="s">
        <v>1181</v>
      </c>
      <c r="E149" t="s">
        <v>1180</v>
      </c>
      <c r="F149" t="s">
        <v>4230</v>
      </c>
      <c r="G149" t="s">
        <v>218</v>
      </c>
      <c r="H149" s="31">
        <v>45230</v>
      </c>
      <c r="I149" s="31">
        <v>45392</v>
      </c>
      <c r="J149" t="s">
        <v>9</v>
      </c>
      <c r="K149" s="13">
        <v>2400</v>
      </c>
      <c r="L149" s="13">
        <v>2400</v>
      </c>
      <c r="M149" s="154" t="s">
        <v>11459</v>
      </c>
    </row>
    <row r="150" spans="1:13" x14ac:dyDescent="0.25">
      <c r="A150" s="154" t="s">
        <v>11458</v>
      </c>
      <c r="B150" s="154" t="s">
        <v>11457</v>
      </c>
      <c r="C150" t="s">
        <v>6202</v>
      </c>
      <c r="D150" t="s">
        <v>6303</v>
      </c>
      <c r="E150" t="s">
        <v>6302</v>
      </c>
      <c r="F150" t="s">
        <v>4230</v>
      </c>
      <c r="G150" t="s">
        <v>218</v>
      </c>
      <c r="H150" s="31">
        <v>45245</v>
      </c>
      <c r="I150" s="31">
        <v>45392</v>
      </c>
      <c r="J150" t="s">
        <v>9</v>
      </c>
      <c r="K150" s="13">
        <v>3806</v>
      </c>
      <c r="L150" s="13">
        <v>3806</v>
      </c>
      <c r="M150" s="154" t="s">
        <v>11456</v>
      </c>
    </row>
    <row r="151" spans="1:13" x14ac:dyDescent="0.25">
      <c r="A151" s="154" t="s">
        <v>11455</v>
      </c>
      <c r="B151" s="154" t="s">
        <v>11454</v>
      </c>
      <c r="C151" t="s">
        <v>6202</v>
      </c>
      <c r="D151" t="s">
        <v>6256</v>
      </c>
      <c r="E151" t="s">
        <v>6255</v>
      </c>
      <c r="F151">
        <v>12</v>
      </c>
      <c r="G151" t="s">
        <v>218</v>
      </c>
      <c r="H151" s="31">
        <v>45247</v>
      </c>
      <c r="I151" s="31">
        <v>45393</v>
      </c>
      <c r="J151" t="s">
        <v>9</v>
      </c>
      <c r="K151" s="13">
        <v>2376.9769999999999</v>
      </c>
      <c r="L151" s="13">
        <v>2376.9769999999999</v>
      </c>
      <c r="M151" s="154" t="s">
        <v>11452</v>
      </c>
    </row>
    <row r="152" spans="1:13" x14ac:dyDescent="0.25">
      <c r="A152" s="154" t="s">
        <v>11451</v>
      </c>
      <c r="B152" s="154" t="s">
        <v>11450</v>
      </c>
      <c r="C152" t="s">
        <v>6202</v>
      </c>
      <c r="D152" t="s">
        <v>1181</v>
      </c>
      <c r="E152" t="s">
        <v>1180</v>
      </c>
      <c r="F152" t="s">
        <v>4230</v>
      </c>
      <c r="G152" t="s">
        <v>218</v>
      </c>
      <c r="H152" s="31">
        <v>45230</v>
      </c>
      <c r="I152" s="31">
        <v>45397</v>
      </c>
      <c r="J152" t="s">
        <v>9</v>
      </c>
      <c r="K152" s="13">
        <v>2400</v>
      </c>
      <c r="L152" s="13">
        <v>2400</v>
      </c>
      <c r="M152" s="154" t="s">
        <v>11449</v>
      </c>
    </row>
    <row r="153" spans="1:13" x14ac:dyDescent="0.25">
      <c r="A153" s="154" t="s">
        <v>11448</v>
      </c>
      <c r="B153" s="154" t="s">
        <v>11447</v>
      </c>
      <c r="C153" t="s">
        <v>6202</v>
      </c>
      <c r="D153" t="s">
        <v>6218</v>
      </c>
      <c r="E153" t="s">
        <v>6217</v>
      </c>
      <c r="F153" t="s">
        <v>3661</v>
      </c>
      <c r="G153" t="s">
        <v>218</v>
      </c>
      <c r="H153" s="31">
        <v>45212</v>
      </c>
      <c r="I153" s="31">
        <v>45397</v>
      </c>
      <c r="J153" t="s">
        <v>9</v>
      </c>
      <c r="K153" s="13">
        <v>5050</v>
      </c>
      <c r="L153" s="13">
        <v>5050</v>
      </c>
      <c r="M153" s="154" t="s">
        <v>11445</v>
      </c>
    </row>
    <row r="154" spans="1:13" x14ac:dyDescent="0.25">
      <c r="A154" s="154" t="s">
        <v>11444</v>
      </c>
      <c r="B154" s="154" t="s">
        <v>11443</v>
      </c>
      <c r="C154" t="s">
        <v>6202</v>
      </c>
      <c r="D154" t="s">
        <v>1173</v>
      </c>
      <c r="E154" t="s">
        <v>1172</v>
      </c>
      <c r="F154" t="s">
        <v>4230</v>
      </c>
      <c r="G154" t="s">
        <v>218</v>
      </c>
      <c r="H154" s="31">
        <v>45223</v>
      </c>
      <c r="I154" s="31">
        <v>45401</v>
      </c>
      <c r="J154" t="s">
        <v>9</v>
      </c>
      <c r="K154" s="13">
        <v>34326.925000000003</v>
      </c>
      <c r="L154" s="13">
        <v>34326.925000000003</v>
      </c>
      <c r="M154" s="154" t="s">
        <v>11441</v>
      </c>
    </row>
    <row r="155" spans="1:13" x14ac:dyDescent="0.25">
      <c r="A155" s="154" t="s">
        <v>11440</v>
      </c>
      <c r="B155" s="154" t="s">
        <v>11439</v>
      </c>
      <c r="C155" t="s">
        <v>6202</v>
      </c>
      <c r="D155" t="s">
        <v>1181</v>
      </c>
      <c r="E155" t="s">
        <v>1180</v>
      </c>
      <c r="F155" t="s">
        <v>4230</v>
      </c>
      <c r="G155" t="s">
        <v>218</v>
      </c>
      <c r="H155" s="31">
        <v>45230</v>
      </c>
      <c r="I155" s="31">
        <v>45402</v>
      </c>
      <c r="J155" t="s">
        <v>9</v>
      </c>
      <c r="K155" s="13">
        <v>2400</v>
      </c>
      <c r="L155" s="13">
        <v>2400</v>
      </c>
      <c r="M155" s="154" t="s">
        <v>11438</v>
      </c>
    </row>
    <row r="156" spans="1:13" x14ac:dyDescent="0.25">
      <c r="A156" s="154" t="s">
        <v>11437</v>
      </c>
      <c r="B156" s="154" t="s">
        <v>11436</v>
      </c>
      <c r="C156" t="s">
        <v>6202</v>
      </c>
      <c r="D156" t="s">
        <v>6303</v>
      </c>
      <c r="E156" t="s">
        <v>6302</v>
      </c>
      <c r="F156" t="s">
        <v>4230</v>
      </c>
      <c r="G156" t="s">
        <v>218</v>
      </c>
      <c r="H156" s="31">
        <v>45245</v>
      </c>
      <c r="I156" s="31">
        <v>45402</v>
      </c>
      <c r="J156" t="s">
        <v>9</v>
      </c>
      <c r="K156" s="13">
        <v>3806</v>
      </c>
      <c r="L156" s="13">
        <v>3806</v>
      </c>
      <c r="M156" s="154" t="s">
        <v>11434</v>
      </c>
    </row>
    <row r="157" spans="1:13" x14ac:dyDescent="0.25">
      <c r="A157" s="154" t="s">
        <v>11433</v>
      </c>
      <c r="B157" s="154" t="s">
        <v>11432</v>
      </c>
      <c r="C157" t="s">
        <v>6202</v>
      </c>
      <c r="D157" t="s">
        <v>5651</v>
      </c>
      <c r="E157" t="s">
        <v>5650</v>
      </c>
      <c r="F157">
        <v>12</v>
      </c>
      <c r="G157" t="s">
        <v>218</v>
      </c>
      <c r="H157" s="31">
        <v>45251</v>
      </c>
      <c r="I157" s="31">
        <v>45407</v>
      </c>
      <c r="J157" t="s">
        <v>9</v>
      </c>
      <c r="K157" s="13">
        <v>14045.168</v>
      </c>
      <c r="L157" s="13">
        <v>14045.168</v>
      </c>
      <c r="M157" s="154" t="s">
        <v>11430</v>
      </c>
    </row>
    <row r="158" spans="1:13" x14ac:dyDescent="0.25">
      <c r="A158" s="154" t="s">
        <v>11429</v>
      </c>
      <c r="B158" s="154" t="s">
        <v>11428</v>
      </c>
      <c r="C158" t="s">
        <v>6202</v>
      </c>
      <c r="D158" t="s">
        <v>1181</v>
      </c>
      <c r="E158" t="s">
        <v>1180</v>
      </c>
      <c r="F158" t="s">
        <v>4230</v>
      </c>
      <c r="G158" t="s">
        <v>218</v>
      </c>
      <c r="H158" s="31">
        <v>45230</v>
      </c>
      <c r="I158" s="31">
        <v>45407</v>
      </c>
      <c r="J158" t="s">
        <v>9</v>
      </c>
      <c r="K158" s="13">
        <v>2435.5169999999998</v>
      </c>
      <c r="L158" s="13">
        <v>2435.5169999999998</v>
      </c>
      <c r="M158" s="154" t="s">
        <v>11426</v>
      </c>
    </row>
    <row r="159" spans="1:13" x14ac:dyDescent="0.25">
      <c r="A159" s="154" t="s">
        <v>12196</v>
      </c>
      <c r="B159" s="154" t="s">
        <v>12195</v>
      </c>
      <c r="C159" t="s">
        <v>6202</v>
      </c>
      <c r="D159" t="s">
        <v>6316</v>
      </c>
      <c r="E159" t="s">
        <v>6315</v>
      </c>
      <c r="F159" t="s">
        <v>4940</v>
      </c>
      <c r="G159" t="s">
        <v>218</v>
      </c>
      <c r="H159" s="31">
        <v>45258</v>
      </c>
      <c r="I159" s="31">
        <v>45412</v>
      </c>
      <c r="J159" t="s">
        <v>9</v>
      </c>
      <c r="K159" s="13">
        <v>6089.9719999999998</v>
      </c>
      <c r="L159" s="13">
        <v>6089.9719999999998</v>
      </c>
      <c r="M159" s="154" t="s">
        <v>12194</v>
      </c>
    </row>
  </sheetData>
  <sortState xmlns:xlrd2="http://schemas.microsoft.com/office/spreadsheetml/2017/richdata2" ref="A2:M159">
    <sortCondition ref="I2:I15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5</vt:i4>
      </vt:variant>
    </vt:vector>
  </HeadingPairs>
  <TitlesOfParts>
    <vt:vector size="29" baseType="lpstr">
      <vt:lpstr>09-2022</vt:lpstr>
      <vt:lpstr>etranger</vt:lpstr>
      <vt:lpstr>CMT</vt:lpstr>
      <vt:lpstr>EXPORT</vt:lpstr>
      <vt:lpstr>CT</vt:lpstr>
      <vt:lpstr>TR </vt:lpstr>
      <vt:lpstr>SNA</vt:lpstr>
      <vt:lpstr>SND</vt:lpstr>
      <vt:lpstr>TIP</vt:lpstr>
      <vt:lpstr>NBI</vt:lpstr>
      <vt:lpstr>Feuil1</vt:lpstr>
      <vt:lpstr>NOUR AKKU</vt:lpstr>
      <vt:lpstr>ENGAGEMENT</vt:lpstr>
      <vt:lpstr>POLO SEDAN</vt:lpstr>
      <vt:lpstr>SWIFT</vt:lpstr>
      <vt:lpstr>CIAZ</vt:lpstr>
      <vt:lpstr>CT 10</vt:lpstr>
      <vt:lpstr>TR</vt:lpstr>
      <vt:lpstr>Mouvements</vt:lpstr>
      <vt:lpstr>ct 12</vt:lpstr>
      <vt:lpstr>tr 12</vt:lpstr>
      <vt:lpstr>ct (2)</vt:lpstr>
      <vt:lpstr>ct sna</vt:lpstr>
      <vt:lpstr>tr (2)</vt:lpstr>
      <vt:lpstr>CMT!Zone_d_impression</vt:lpstr>
      <vt:lpstr>CT!Zone_d_impression</vt:lpstr>
      <vt:lpstr>etranger!Zone_d_impression</vt:lpstr>
      <vt:lpstr>EXPORT!Zone_d_impression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Mohamed Limaeim</cp:lastModifiedBy>
  <cp:lastPrinted>2022-09-13T17:46:40Z</cp:lastPrinted>
  <dcterms:created xsi:type="dcterms:W3CDTF">2016-03-21T13:00:29Z</dcterms:created>
  <dcterms:modified xsi:type="dcterms:W3CDTF">2024-01-18T16:13:33Z</dcterms:modified>
</cp:coreProperties>
</file>