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hidePivotFieldList="1"/>
  <mc:AlternateContent xmlns:mc="http://schemas.openxmlformats.org/markup-compatibility/2006">
    <mc:Choice Requires="x15">
      <x15ac:absPath xmlns:x15ac="http://schemas.microsoft.com/office/spreadsheetml/2010/11/ac" url="E:\Travail\DOSSIER COMPTABLE ET FISCAL PAR STE\SNA NOUR\credit gestion 2025\"/>
    </mc:Choice>
  </mc:AlternateContent>
  <xr:revisionPtr revIDLastSave="0" documentId="13_ncr:1_{7CB15C75-F010-4492-BB9E-AFCE2CEBCCBE}" xr6:coauthVersionLast="47" xr6:coauthVersionMax="47" xr10:uidLastSave="{00000000-0000-0000-0000-000000000000}"/>
  <bookViews>
    <workbookView xWindow="-120" yWindow="-120" windowWidth="20730" windowHeight="11160" tabRatio="653" activeTab="5" xr2:uid="{00000000-000D-0000-FFFF-FFFF00000000}"/>
  </bookViews>
  <sheets>
    <sheet name="Balance Clt  31-12-24" sheetId="18" r:id="rId1"/>
    <sheet name="Justif Clt Etrangers 31-12-24" sheetId="19" r:id="rId2"/>
    <sheet name="PROV CLIENTS 2024" sheetId="25" r:id="rId3"/>
    <sheet name="Balance Frs Etrangers 31-12-24" sheetId="20" r:id="rId4"/>
    <sheet name="Justif Frs Etrangers 31-12-24" sheetId="23" r:id="rId5"/>
    <sheet name="COURS BCT 31-12-2024" sheetId="24" r:id="rId6"/>
  </sheets>
  <definedNames>
    <definedName name="_xlnm._FilterDatabase" localSheetId="0" hidden="1">'Balance Clt  31-12-24'!$A$1:$G$1</definedName>
    <definedName name="_xlnm._FilterDatabase" localSheetId="4" hidden="1">'Justif Frs Etrangers 31-12-24'!$A$1:$Q$1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8" i="23" l="1"/>
  <c r="E17" i="25"/>
  <c r="J22" i="18"/>
  <c r="J140" i="23"/>
  <c r="I140" i="23"/>
  <c r="G140" i="23"/>
  <c r="F140" i="23"/>
  <c r="J138" i="23"/>
  <c r="J139" i="23" l="1"/>
  <c r="H140" i="23"/>
  <c r="H138" i="23"/>
  <c r="H139" i="23" s="1"/>
  <c r="K137" i="23"/>
  <c r="J137" i="23"/>
  <c r="I137" i="23"/>
  <c r="J136" i="23"/>
  <c r="J135" i="23"/>
  <c r="J134" i="23"/>
  <c r="J133" i="23"/>
  <c r="K140" i="23" l="1"/>
  <c r="K132" i="23"/>
  <c r="I132" i="23"/>
  <c r="J132" i="23"/>
  <c r="J131" i="23"/>
  <c r="J130" i="23"/>
  <c r="J129" i="23"/>
  <c r="J128" i="23"/>
  <c r="J127" i="23"/>
  <c r="I127" i="23"/>
  <c r="J126" i="23"/>
  <c r="J125" i="23"/>
  <c r="J124" i="23"/>
  <c r="J123" i="23"/>
  <c r="J122" i="23"/>
  <c r="I122" i="23"/>
  <c r="H122" i="23"/>
  <c r="F122" i="23"/>
  <c r="J121" i="23"/>
  <c r="J120" i="23"/>
  <c r="J118" i="23"/>
  <c r="J117" i="23"/>
  <c r="G116" i="23"/>
  <c r="F116" i="23"/>
  <c r="I116" i="23"/>
  <c r="J116" i="23"/>
  <c r="J110" i="23"/>
  <c r="J111" i="23"/>
  <c r="J112" i="23"/>
  <c r="J113" i="23"/>
  <c r="J114" i="23"/>
  <c r="J115" i="23"/>
  <c r="J109" i="23"/>
  <c r="J93" i="23"/>
  <c r="J94" i="23"/>
  <c r="J95" i="23"/>
  <c r="J96" i="23"/>
  <c r="J97" i="23"/>
  <c r="J98" i="23"/>
  <c r="J99" i="23"/>
  <c r="J100" i="23"/>
  <c r="J101" i="23"/>
  <c r="J102" i="23"/>
  <c r="J103" i="23"/>
  <c r="J104" i="23"/>
  <c r="J105" i="23"/>
  <c r="J106" i="23"/>
  <c r="J107" i="23"/>
  <c r="I108" i="23"/>
  <c r="J92" i="23"/>
  <c r="J108" i="23" s="1"/>
  <c r="J85" i="23"/>
  <c r="I84" i="23"/>
  <c r="J83" i="23"/>
  <c r="J84" i="23" s="1"/>
  <c r="J82" i="23"/>
  <c r="J81" i="23"/>
  <c r="J80" i="23"/>
  <c r="F84" i="23"/>
  <c r="I79" i="23"/>
  <c r="J78" i="23"/>
  <c r="J77" i="23"/>
  <c r="J76" i="23"/>
  <c r="J75" i="23"/>
  <c r="J74" i="23"/>
  <c r="J73" i="23"/>
  <c r="J79" i="23" s="1"/>
  <c r="I72" i="23" l="1"/>
  <c r="J71" i="23"/>
  <c r="J72" i="23" s="1"/>
  <c r="J69" i="23"/>
  <c r="F68" i="23"/>
  <c r="J67" i="23"/>
  <c r="J66" i="23"/>
  <c r="J65" i="23"/>
  <c r="J64" i="23"/>
  <c r="J63" i="23"/>
  <c r="J62" i="23"/>
  <c r="J61" i="23"/>
  <c r="J60" i="23"/>
  <c r="J59" i="23"/>
  <c r="J58" i="23"/>
  <c r="J57" i="23"/>
  <c r="J56" i="23"/>
  <c r="J55" i="23"/>
  <c r="J54" i="23"/>
  <c r="J53" i="23"/>
  <c r="J52" i="23"/>
  <c r="J51" i="23"/>
  <c r="J50" i="23"/>
  <c r="J49" i="23"/>
  <c r="J48" i="23"/>
  <c r="J47" i="23"/>
  <c r="J46" i="23"/>
  <c r="J45" i="23"/>
  <c r="J44" i="23"/>
  <c r="J43" i="23"/>
  <c r="J42" i="23"/>
  <c r="J68" i="23" s="1"/>
  <c r="J41" i="23"/>
  <c r="J40" i="23"/>
  <c r="J39" i="23"/>
  <c r="J38" i="23"/>
  <c r="J36" i="23"/>
  <c r="G35" i="23"/>
  <c r="J34" i="23"/>
  <c r="J35" i="23" s="1"/>
  <c r="J33" i="23"/>
  <c r="J32" i="23"/>
  <c r="J31" i="23"/>
  <c r="J29" i="23" l="1"/>
  <c r="J28" i="23"/>
  <c r="J26" i="23"/>
  <c r="J24" i="23"/>
  <c r="J25" i="23" s="1"/>
  <c r="J23" i="23"/>
  <c r="J21" i="23"/>
  <c r="J16" i="23"/>
  <c r="J17" i="23" s="1"/>
  <c r="J15" i="23"/>
  <c r="J13" i="23"/>
  <c r="J19" i="23"/>
  <c r="J18" i="23"/>
  <c r="J20" i="23" s="1"/>
  <c r="I17" i="23"/>
  <c r="G14" i="23"/>
  <c r="J14" i="23"/>
  <c r="I12" i="23"/>
  <c r="J11" i="23"/>
  <c r="J10" i="23"/>
  <c r="J9" i="23"/>
  <c r="J8" i="23"/>
  <c r="J7" i="23"/>
  <c r="J6" i="23"/>
  <c r="J5" i="23"/>
  <c r="J4" i="23"/>
  <c r="J3" i="23"/>
  <c r="J2" i="23"/>
  <c r="G137" i="23"/>
  <c r="F137" i="23"/>
  <c r="H133" i="23"/>
  <c r="H134" i="23"/>
  <c r="H135" i="23"/>
  <c r="H136" i="23" s="1"/>
  <c r="G122" i="23"/>
  <c r="H128" i="23"/>
  <c r="H129" i="23" s="1"/>
  <c r="H130" i="23" s="1"/>
  <c r="H131" i="23" s="1"/>
  <c r="H123" i="23"/>
  <c r="H124" i="23" s="1"/>
  <c r="H125" i="23" s="1"/>
  <c r="H126" i="23" s="1"/>
  <c r="G132" i="23"/>
  <c r="F132" i="23"/>
  <c r="H132" i="23" s="1"/>
  <c r="G127" i="23"/>
  <c r="F127" i="23"/>
  <c r="H80" i="23"/>
  <c r="H81" i="23" s="1"/>
  <c r="H82" i="23" s="1"/>
  <c r="H83" i="23" s="1"/>
  <c r="G84" i="23"/>
  <c r="G79" i="23"/>
  <c r="F79" i="23"/>
  <c r="H73" i="23"/>
  <c r="H74" i="23" s="1"/>
  <c r="H75" i="23" s="1"/>
  <c r="H76" i="23" s="1"/>
  <c r="H77" i="23" s="1"/>
  <c r="H78" i="23" s="1"/>
  <c r="G72" i="23"/>
  <c r="F72" i="23"/>
  <c r="H71" i="23"/>
  <c r="G68" i="23"/>
  <c r="H38" i="23"/>
  <c r="H39" i="23" s="1"/>
  <c r="H40" i="23" s="1"/>
  <c r="H41" i="23" s="1"/>
  <c r="H42" i="23" s="1"/>
  <c r="H43" i="23" s="1"/>
  <c r="H44" i="23" s="1"/>
  <c r="H45" i="23" s="1"/>
  <c r="H46" i="23" s="1"/>
  <c r="H47" i="23" s="1"/>
  <c r="H48" i="23" s="1"/>
  <c r="H49" i="23" s="1"/>
  <c r="H50" i="23" s="1"/>
  <c r="H51" i="23" s="1"/>
  <c r="H52" i="23" s="1"/>
  <c r="H53" i="23" s="1"/>
  <c r="H54" i="23" s="1"/>
  <c r="H55" i="23" s="1"/>
  <c r="H56" i="23" s="1"/>
  <c r="H57" i="23" s="1"/>
  <c r="H58" i="23" s="1"/>
  <c r="H59" i="23" s="1"/>
  <c r="H60" i="23" s="1"/>
  <c r="H61" i="23" s="1"/>
  <c r="H62" i="23" s="1"/>
  <c r="H63" i="23" s="1"/>
  <c r="H64" i="23" s="1"/>
  <c r="H65" i="23" s="1"/>
  <c r="H66" i="23" s="1"/>
  <c r="H67" i="23" s="1"/>
  <c r="G108" i="23"/>
  <c r="F108" i="23"/>
  <c r="H15" i="23"/>
  <c r="H16" i="23" s="1"/>
  <c r="F35" i="23"/>
  <c r="H31" i="23"/>
  <c r="H32" i="23" s="1"/>
  <c r="H33" i="23" s="1"/>
  <c r="H34" i="23" s="1"/>
  <c r="F30" i="23"/>
  <c r="G25" i="23"/>
  <c r="F25" i="23"/>
  <c r="H24" i="23"/>
  <c r="I22" i="23"/>
  <c r="G22" i="23"/>
  <c r="F22" i="23"/>
  <c r="J22" i="23"/>
  <c r="H21" i="23"/>
  <c r="G20" i="23"/>
  <c r="F20" i="23"/>
  <c r="H18" i="23"/>
  <c r="H19" i="23" s="1"/>
  <c r="G17" i="23"/>
  <c r="H13" i="23"/>
  <c r="H14" i="23" s="1"/>
  <c r="H120" i="23"/>
  <c r="H121" i="23" s="1"/>
  <c r="G119" i="23"/>
  <c r="F119" i="23"/>
  <c r="I118" i="23"/>
  <c r="H117" i="23"/>
  <c r="H118" i="23" s="1"/>
  <c r="H109" i="23"/>
  <c r="H110" i="23" s="1"/>
  <c r="H111" i="23" s="1"/>
  <c r="H112" i="23" s="1"/>
  <c r="H113" i="23" s="1"/>
  <c r="H114" i="23" s="1"/>
  <c r="H115" i="23" s="1"/>
  <c r="H91" i="23"/>
  <c r="H92" i="23" s="1"/>
  <c r="H93" i="23" s="1"/>
  <c r="H94" i="23" s="1"/>
  <c r="H95" i="23" s="1"/>
  <c r="H96" i="23" s="1"/>
  <c r="H97" i="23" s="1"/>
  <c r="H98" i="23" s="1"/>
  <c r="H99" i="23" s="1"/>
  <c r="H100" i="23" s="1"/>
  <c r="H101" i="23" s="1"/>
  <c r="H102" i="23" s="1"/>
  <c r="H103" i="23" s="1"/>
  <c r="H104" i="23" s="1"/>
  <c r="H105" i="23" s="1"/>
  <c r="H106" i="23" s="1"/>
  <c r="H107" i="23" s="1"/>
  <c r="G90" i="23"/>
  <c r="F90" i="23"/>
  <c r="I89" i="23"/>
  <c r="J89" i="23" s="1"/>
  <c r="J90" i="23" s="1"/>
  <c r="H89" i="23"/>
  <c r="I88" i="23"/>
  <c r="G88" i="23"/>
  <c r="F88" i="23"/>
  <c r="J87" i="23"/>
  <c r="J88" i="23" s="1"/>
  <c r="H87" i="23"/>
  <c r="I86" i="23"/>
  <c r="G86" i="23"/>
  <c r="F86" i="23"/>
  <c r="J86" i="23"/>
  <c r="H85" i="23"/>
  <c r="I70" i="23"/>
  <c r="G70" i="23"/>
  <c r="F70" i="23"/>
  <c r="O69" i="23"/>
  <c r="J70" i="23"/>
  <c r="H69" i="23"/>
  <c r="O41" i="23"/>
  <c r="I37" i="23"/>
  <c r="G37" i="23"/>
  <c r="F37" i="23"/>
  <c r="O36" i="23"/>
  <c r="J37" i="23"/>
  <c r="H36" i="23"/>
  <c r="I30" i="23"/>
  <c r="I35" i="23" s="1"/>
  <c r="G30" i="23"/>
  <c r="O28" i="23"/>
  <c r="H28" i="23"/>
  <c r="H29" i="23" s="1"/>
  <c r="I27" i="23"/>
  <c r="G27" i="23"/>
  <c r="F27" i="23"/>
  <c r="O26" i="23"/>
  <c r="J27" i="23"/>
  <c r="H26" i="23"/>
  <c r="I25" i="23"/>
  <c r="H23" i="23"/>
  <c r="I20" i="23"/>
  <c r="F17" i="23"/>
  <c r="O15" i="23"/>
  <c r="I14" i="23"/>
  <c r="G12" i="23"/>
  <c r="F12" i="23"/>
  <c r="O4" i="23"/>
  <c r="H2" i="23"/>
  <c r="H3" i="23" s="1"/>
  <c r="H4" i="23" s="1"/>
  <c r="H5" i="23" s="1"/>
  <c r="H6" i="23" s="1"/>
  <c r="H7" i="23" s="1"/>
  <c r="H8" i="23" s="1"/>
  <c r="H9" i="23" s="1"/>
  <c r="H10" i="23" s="1"/>
  <c r="H11" i="23" s="1"/>
  <c r="F32" i="20"/>
  <c r="G32" i="20" s="1"/>
  <c r="F31" i="20"/>
  <c r="G31" i="20" s="1"/>
  <c r="F30" i="20"/>
  <c r="G30" i="20" s="1"/>
  <c r="F29" i="20"/>
  <c r="G29" i="20" s="1"/>
  <c r="F28" i="20"/>
  <c r="G28" i="20" s="1"/>
  <c r="F27" i="20"/>
  <c r="G27" i="20" s="1"/>
  <c r="F26" i="20"/>
  <c r="G26" i="20" s="1"/>
  <c r="F25" i="20"/>
  <c r="G25" i="20" s="1"/>
  <c r="F24" i="20"/>
  <c r="G24" i="20" s="1"/>
  <c r="F23" i="20"/>
  <c r="G23" i="20" s="1"/>
  <c r="F22" i="20"/>
  <c r="G22" i="20" s="1"/>
  <c r="F21" i="20"/>
  <c r="G21" i="20" s="1"/>
  <c r="F20" i="20"/>
  <c r="G20" i="20" s="1"/>
  <c r="F19" i="20"/>
  <c r="G19" i="20" s="1"/>
  <c r="F18" i="20"/>
  <c r="G18" i="20" s="1"/>
  <c r="F17" i="20"/>
  <c r="G17" i="20" s="1"/>
  <c r="F16" i="20"/>
  <c r="G16" i="20" s="1"/>
  <c r="F15" i="20"/>
  <c r="G15" i="20" s="1"/>
  <c r="F14" i="20"/>
  <c r="G14" i="20" s="1"/>
  <c r="F13" i="20"/>
  <c r="G13" i="20" s="1"/>
  <c r="F12" i="20"/>
  <c r="G12" i="20" s="1"/>
  <c r="F11" i="20"/>
  <c r="G11" i="20" s="1"/>
  <c r="F10" i="20"/>
  <c r="G10" i="20" s="1"/>
  <c r="F9" i="20"/>
  <c r="G9" i="20" s="1"/>
  <c r="F8" i="20"/>
  <c r="G8" i="20" s="1"/>
  <c r="F7" i="20"/>
  <c r="G7" i="20" s="1"/>
  <c r="F6" i="20"/>
  <c r="G6" i="20" s="1"/>
  <c r="F5" i="20"/>
  <c r="G5" i="20" s="1"/>
  <c r="F4" i="20"/>
  <c r="G4" i="20" s="1"/>
  <c r="J12" i="23" l="1"/>
  <c r="H137" i="23"/>
  <c r="H116" i="23"/>
  <c r="H84" i="23"/>
  <c r="K84" i="23" s="1"/>
  <c r="H79" i="23"/>
  <c r="K79" i="23" s="1"/>
  <c r="H72" i="23"/>
  <c r="K72" i="23" s="1"/>
  <c r="H35" i="23"/>
  <c r="H20" i="23"/>
  <c r="H22" i="23"/>
  <c r="K22" i="23" s="1"/>
  <c r="H17" i="23"/>
  <c r="H88" i="23"/>
  <c r="H12" i="23"/>
  <c r="H86" i="23"/>
  <c r="K86" i="23" s="1"/>
  <c r="J119" i="23"/>
  <c r="J30" i="23"/>
  <c r="K122" i="23"/>
  <c r="H119" i="23"/>
  <c r="F14" i="23"/>
  <c r="H30" i="23"/>
  <c r="H68" i="23"/>
  <c r="K68" i="23" s="1"/>
  <c r="H37" i="23"/>
  <c r="H108" i="23"/>
  <c r="H90" i="23"/>
  <c r="H127" i="23"/>
  <c r="I90" i="23"/>
  <c r="H27" i="23"/>
  <c r="K27" i="23" s="1"/>
  <c r="H25" i="23"/>
  <c r="K25" i="23" s="1"/>
  <c r="H70" i="23"/>
  <c r="K70" i="23" s="1"/>
  <c r="I119" i="23"/>
  <c r="K35" i="23" l="1"/>
  <c r="K12" i="23"/>
  <c r="K20" i="23"/>
  <c r="K119" i="23"/>
  <c r="K108" i="23"/>
  <c r="K30" i="23"/>
  <c r="K116" i="23"/>
  <c r="K17" i="23"/>
  <c r="K14" i="23"/>
  <c r="K127" i="23"/>
  <c r="K2" i="23" l="1"/>
  <c r="H109" i="19" l="1"/>
  <c r="L114" i="19"/>
  <c r="J92" i="19"/>
  <c r="J91" i="19"/>
  <c r="J90" i="19"/>
  <c r="K90" i="19"/>
  <c r="J86" i="19"/>
  <c r="J85" i="19"/>
  <c r="J84" i="19"/>
  <c r="J83" i="19"/>
  <c r="J82" i="19"/>
  <c r="J58" i="19"/>
  <c r="J57" i="19"/>
  <c r="J54" i="19"/>
  <c r="J53" i="19"/>
  <c r="J52" i="19"/>
  <c r="K44" i="19"/>
  <c r="J17" i="19"/>
  <c r="J14" i="19"/>
  <c r="J3" i="19"/>
  <c r="K3" i="19"/>
  <c r="J74" i="19"/>
  <c r="K74" i="19" s="1"/>
  <c r="G74" i="19"/>
  <c r="J73" i="19"/>
  <c r="K73" i="19" s="1"/>
  <c r="G73" i="19"/>
  <c r="G72" i="19"/>
  <c r="J72" i="19"/>
  <c r="K72" i="19" s="1"/>
  <c r="J105" i="19"/>
  <c r="G105" i="19"/>
  <c r="J104" i="19"/>
  <c r="G104" i="19"/>
  <c r="G58" i="19"/>
  <c r="G57" i="19"/>
  <c r="H57" i="19" s="1"/>
  <c r="J95" i="19"/>
  <c r="G95" i="19"/>
  <c r="J94" i="19"/>
  <c r="G94" i="19"/>
  <c r="J93" i="19"/>
  <c r="G93" i="19"/>
  <c r="G92" i="19"/>
  <c r="G91" i="19"/>
  <c r="G90" i="19"/>
  <c r="H90" i="19" s="1"/>
  <c r="H91" i="19" s="1"/>
  <c r="J109" i="19"/>
  <c r="G109" i="19"/>
  <c r="J114" i="19"/>
  <c r="G114" i="19"/>
  <c r="J113" i="19"/>
  <c r="G113" i="19"/>
  <c r="G86" i="19"/>
  <c r="G85" i="19"/>
  <c r="G84" i="19"/>
  <c r="G83" i="19"/>
  <c r="G54" i="19"/>
  <c r="G53" i="19"/>
  <c r="G52" i="19"/>
  <c r="H52" i="19" s="1"/>
  <c r="H8" i="19"/>
  <c r="H9" i="19" s="1"/>
  <c r="H10" i="19" s="1"/>
  <c r="H11" i="19" s="1"/>
  <c r="H3" i="19"/>
  <c r="H4" i="19" s="1"/>
  <c r="H5" i="19" s="1"/>
  <c r="J48" i="19"/>
  <c r="G48" i="19"/>
  <c r="J47" i="19"/>
  <c r="G47" i="19"/>
  <c r="J46" i="19"/>
  <c r="K46" i="19" s="1"/>
  <c r="G46" i="19"/>
  <c r="J45" i="19"/>
  <c r="K45" i="19" s="1"/>
  <c r="G45" i="19"/>
  <c r="J44" i="19"/>
  <c r="G44" i="19"/>
  <c r="J43" i="19"/>
  <c r="G43" i="19"/>
  <c r="E4" i="18"/>
  <c r="E67" i="18" s="1"/>
  <c r="D4" i="18"/>
  <c r="F51" i="18"/>
  <c r="G51" i="18" s="1"/>
  <c r="F52" i="18"/>
  <c r="G52" i="18"/>
  <c r="F53" i="18"/>
  <c r="G53" i="18"/>
  <c r="F54" i="18"/>
  <c r="G54" i="18"/>
  <c r="F55" i="18"/>
  <c r="G55" i="18" s="1"/>
  <c r="F56" i="18"/>
  <c r="G56" i="18"/>
  <c r="F57" i="18"/>
  <c r="G57" i="18"/>
  <c r="F58" i="18"/>
  <c r="G58" i="18"/>
  <c r="F59" i="18"/>
  <c r="G59" i="18" s="1"/>
  <c r="F60" i="18"/>
  <c r="G60" i="18"/>
  <c r="F61" i="18"/>
  <c r="G61" i="18"/>
  <c r="F62" i="18"/>
  <c r="G62" i="18"/>
  <c r="F63" i="18"/>
  <c r="G63" i="18" s="1"/>
  <c r="F64" i="18"/>
  <c r="G64" i="18"/>
  <c r="F65" i="18"/>
  <c r="G65" i="18"/>
  <c r="F66" i="18"/>
  <c r="G66" i="18"/>
  <c r="F36" i="18"/>
  <c r="G36" i="18" s="1"/>
  <c r="F37" i="18"/>
  <c r="G37" i="18"/>
  <c r="F38" i="18"/>
  <c r="G38" i="18"/>
  <c r="F39" i="18"/>
  <c r="G39" i="18"/>
  <c r="F40" i="18"/>
  <c r="G40" i="18" s="1"/>
  <c r="F41" i="18"/>
  <c r="G41" i="18"/>
  <c r="F42" i="18"/>
  <c r="G42" i="18"/>
  <c r="F43" i="18"/>
  <c r="G43" i="18"/>
  <c r="F44" i="18"/>
  <c r="G44" i="18" s="1"/>
  <c r="F45" i="18"/>
  <c r="G45" i="18"/>
  <c r="F46" i="18"/>
  <c r="G46" i="18"/>
  <c r="F47" i="18"/>
  <c r="G47" i="18"/>
  <c r="F48" i="18"/>
  <c r="G48" i="18" s="1"/>
  <c r="F49" i="18"/>
  <c r="G49" i="18"/>
  <c r="F50" i="18"/>
  <c r="G50" i="18"/>
  <c r="F22" i="18"/>
  <c r="G22" i="18"/>
  <c r="F23" i="18"/>
  <c r="G23" i="18"/>
  <c r="F24" i="18"/>
  <c r="G24" i="18"/>
  <c r="F25" i="18"/>
  <c r="G25" i="18"/>
  <c r="F26" i="18"/>
  <c r="G26" i="18"/>
  <c r="F27" i="18"/>
  <c r="G27" i="18"/>
  <c r="F28" i="18"/>
  <c r="G28" i="18"/>
  <c r="F29" i="18"/>
  <c r="G29" i="18"/>
  <c r="F30" i="18"/>
  <c r="G30" i="18"/>
  <c r="F31" i="18"/>
  <c r="G31" i="18"/>
  <c r="F32" i="18"/>
  <c r="G32" i="18"/>
  <c r="F33" i="18"/>
  <c r="G33" i="18"/>
  <c r="F34" i="18"/>
  <c r="G34" i="18"/>
  <c r="F35" i="18"/>
  <c r="G35" i="18"/>
  <c r="F15" i="18"/>
  <c r="G15" i="18"/>
  <c r="F16" i="18"/>
  <c r="G16" i="18"/>
  <c r="F17" i="18"/>
  <c r="G17" i="18"/>
  <c r="F18" i="18"/>
  <c r="G18" i="18"/>
  <c r="F19" i="18"/>
  <c r="G19" i="18"/>
  <c r="F20" i="18"/>
  <c r="G20" i="18"/>
  <c r="F21" i="18"/>
  <c r="G21" i="18"/>
  <c r="F3" i="18"/>
  <c r="G3" i="18"/>
  <c r="F5" i="18"/>
  <c r="G5" i="18"/>
  <c r="F6" i="18"/>
  <c r="G6" i="18"/>
  <c r="F7" i="18"/>
  <c r="G7" i="18"/>
  <c r="F8" i="18"/>
  <c r="G8" i="18"/>
  <c r="F9" i="18"/>
  <c r="G9" i="18"/>
  <c r="F10" i="18"/>
  <c r="G10" i="18"/>
  <c r="F11" i="18"/>
  <c r="G11" i="18"/>
  <c r="F12" i="18"/>
  <c r="G12" i="18"/>
  <c r="F13" i="18"/>
  <c r="G13" i="18"/>
  <c r="F14" i="18"/>
  <c r="G14" i="18"/>
  <c r="G2" i="18"/>
  <c r="F2" i="18"/>
  <c r="D67" i="18"/>
  <c r="C67" i="18"/>
  <c r="H116" i="19"/>
  <c r="H117" i="19" s="1"/>
  <c r="J112" i="19"/>
  <c r="G112" i="19"/>
  <c r="H112" i="19" s="1"/>
  <c r="J103" i="19"/>
  <c r="G103" i="19"/>
  <c r="H103" i="19" s="1"/>
  <c r="J100" i="19"/>
  <c r="H100" i="19"/>
  <c r="G100" i="19"/>
  <c r="J96" i="19"/>
  <c r="G96" i="19"/>
  <c r="G82" i="19"/>
  <c r="H82" i="19" s="1"/>
  <c r="J78" i="19"/>
  <c r="K78" i="19" s="1"/>
  <c r="H78" i="19"/>
  <c r="J75" i="19"/>
  <c r="G75" i="19"/>
  <c r="J71" i="19"/>
  <c r="K71" i="19" s="1"/>
  <c r="G71" i="19"/>
  <c r="J70" i="19"/>
  <c r="K70" i="19" s="1"/>
  <c r="G70" i="19"/>
  <c r="J69" i="19"/>
  <c r="G69" i="19"/>
  <c r="J68" i="19"/>
  <c r="G68" i="19"/>
  <c r="J67" i="19"/>
  <c r="G67" i="19"/>
  <c r="K67" i="19" s="1"/>
  <c r="J66" i="19"/>
  <c r="K66" i="19" s="1"/>
  <c r="G66" i="19"/>
  <c r="J65" i="19"/>
  <c r="G65" i="19"/>
  <c r="J64" i="19"/>
  <c r="G64" i="19"/>
  <c r="H64" i="19" s="1"/>
  <c r="J61" i="19"/>
  <c r="H61" i="19"/>
  <c r="J42" i="19"/>
  <c r="K42" i="19" s="1"/>
  <c r="G42" i="19"/>
  <c r="H42" i="19" s="1"/>
  <c r="J38" i="19"/>
  <c r="G38" i="19"/>
  <c r="J37" i="19"/>
  <c r="K37" i="19" s="1"/>
  <c r="J36" i="19"/>
  <c r="G36" i="19"/>
  <c r="J35" i="19"/>
  <c r="G35" i="19"/>
  <c r="K35" i="19" s="1"/>
  <c r="J34" i="19"/>
  <c r="K34" i="19" s="1"/>
  <c r="G34" i="19"/>
  <c r="H34" i="19" s="1"/>
  <c r="H31" i="19"/>
  <c r="H29" i="19"/>
  <c r="J27" i="19"/>
  <c r="K27" i="19" s="1"/>
  <c r="L27" i="19" s="1"/>
  <c r="H27" i="19"/>
  <c r="J25" i="19"/>
  <c r="K25" i="19" s="1"/>
  <c r="L25" i="19" s="1"/>
  <c r="H25" i="19"/>
  <c r="J21" i="19"/>
  <c r="K21" i="19" s="1"/>
  <c r="J20" i="19"/>
  <c r="K20" i="19" s="1"/>
  <c r="J19" i="19"/>
  <c r="K19" i="19" s="1"/>
  <c r="J18" i="19"/>
  <c r="K18" i="19" s="1"/>
  <c r="K17" i="19"/>
  <c r="H17" i="19"/>
  <c r="H18" i="19" s="1"/>
  <c r="H19" i="19" s="1"/>
  <c r="H20" i="19" s="1"/>
  <c r="H21" i="19" s="1"/>
  <c r="K14" i="19"/>
  <c r="L14" i="19" s="1"/>
  <c r="H14" i="19"/>
  <c r="J10" i="19"/>
  <c r="K10" i="19" s="1"/>
  <c r="J9" i="19"/>
  <c r="K9" i="19" s="1"/>
  <c r="J8" i="19"/>
  <c r="K8" i="19" s="1"/>
  <c r="J5" i="19"/>
  <c r="K5" i="19" s="1"/>
  <c r="J4" i="19"/>
  <c r="K4" i="19" s="1"/>
  <c r="K38" i="19" l="1"/>
  <c r="K65" i="19"/>
  <c r="K69" i="19"/>
  <c r="K48" i="19"/>
  <c r="L21" i="19"/>
  <c r="K36" i="19"/>
  <c r="H65" i="19"/>
  <c r="H66" i="19" s="1"/>
  <c r="H67" i="19" s="1"/>
  <c r="H68" i="19" s="1"/>
  <c r="H69" i="19" s="1"/>
  <c r="H70" i="19" s="1"/>
  <c r="H71" i="19" s="1"/>
  <c r="H72" i="19" s="1"/>
  <c r="H73" i="19" s="1"/>
  <c r="H74" i="19" s="1"/>
  <c r="H75" i="19" s="1"/>
  <c r="K64" i="19"/>
  <c r="L75" i="19" s="1"/>
  <c r="K68" i="19"/>
  <c r="K75" i="19"/>
  <c r="K43" i="19"/>
  <c r="K47" i="19"/>
  <c r="K82" i="19"/>
  <c r="L86" i="19" s="1"/>
  <c r="L38" i="19"/>
  <c r="L48" i="19"/>
  <c r="H113" i="19"/>
  <c r="H114" i="19" s="1"/>
  <c r="H92" i="19"/>
  <c r="H93" i="19" s="1"/>
  <c r="H94" i="19" s="1"/>
  <c r="H95" i="19" s="1"/>
  <c r="H96" i="19" s="1"/>
  <c r="H104" i="19"/>
  <c r="H105" i="19" s="1"/>
  <c r="K104" i="19"/>
  <c r="K105" i="19"/>
  <c r="K91" i="19"/>
  <c r="L96" i="19" s="1"/>
  <c r="K58" i="19"/>
  <c r="K57" i="19"/>
  <c r="H58" i="19"/>
  <c r="K93" i="19"/>
  <c r="K94" i="19"/>
  <c r="K92" i="19"/>
  <c r="K95" i="19"/>
  <c r="K109" i="19"/>
  <c r="L109" i="19" s="1"/>
  <c r="K113" i="19"/>
  <c r="K114" i="19"/>
  <c r="H83" i="19"/>
  <c r="H84" i="19" s="1"/>
  <c r="H85" i="19" s="1"/>
  <c r="H86" i="19" s="1"/>
  <c r="K112" i="19"/>
  <c r="K85" i="19"/>
  <c r="K86" i="19"/>
  <c r="K84" i="19"/>
  <c r="K83" i="19"/>
  <c r="K54" i="19"/>
  <c r="H53" i="19"/>
  <c r="H54" i="19" s="1"/>
  <c r="K53" i="19"/>
  <c r="K52" i="19"/>
  <c r="H43" i="19"/>
  <c r="H44" i="19" s="1"/>
  <c r="H45" i="19" s="1"/>
  <c r="H46" i="19" s="1"/>
  <c r="H47" i="19" s="1"/>
  <c r="H48" i="19" s="1"/>
  <c r="K96" i="19"/>
  <c r="K100" i="19"/>
  <c r="L100" i="19" s="1"/>
  <c r="K61" i="19"/>
  <c r="L61" i="19" s="1"/>
  <c r="L5" i="19"/>
  <c r="H35" i="19"/>
  <c r="H36" i="19" s="1"/>
  <c r="H37" i="19" s="1"/>
  <c r="H38" i="19" s="1"/>
  <c r="K103" i="19"/>
  <c r="L105" i="19" s="1"/>
  <c r="F4" i="18"/>
  <c r="G4" i="18" s="1"/>
  <c r="G67" i="18"/>
  <c r="F67" i="18"/>
  <c r="L54" i="19" l="1"/>
  <c r="L58" i="19"/>
  <c r="L118" i="19" l="1"/>
</calcChain>
</file>

<file path=xl/sharedStrings.xml><?xml version="1.0" encoding="utf-8"?>
<sst xmlns="http://schemas.openxmlformats.org/spreadsheetml/2006/main" count="959" uniqueCount="547">
  <si>
    <t>Description</t>
  </si>
  <si>
    <t>Debit</t>
  </si>
  <si>
    <t>Credit</t>
  </si>
  <si>
    <t>TRANSACT FOURNISSEUR</t>
  </si>
  <si>
    <t>C2201712</t>
  </si>
  <si>
    <t>ELINOIL1</t>
  </si>
  <si>
    <t>AV DU 19/04/22</t>
  </si>
  <si>
    <t>SOVEMA3</t>
  </si>
  <si>
    <t>VR 12/12/2022</t>
  </si>
  <si>
    <t>FN220102</t>
  </si>
  <si>
    <t>FN220028</t>
  </si>
  <si>
    <t>E10001</t>
  </si>
  <si>
    <t>E80042</t>
  </si>
  <si>
    <t>SOVEMA</t>
  </si>
  <si>
    <t>E80018</t>
  </si>
  <si>
    <t>E60031</t>
  </si>
  <si>
    <t>E30002</t>
  </si>
  <si>
    <t>E20013</t>
  </si>
  <si>
    <t>E10086</t>
  </si>
  <si>
    <t>E10085</t>
  </si>
  <si>
    <t>E10084</t>
  </si>
  <si>
    <t>E10083</t>
  </si>
  <si>
    <t>E10078</t>
  </si>
  <si>
    <t>HEMPE</t>
  </si>
  <si>
    <t>E10077</t>
  </si>
  <si>
    <t>A C C U M A</t>
  </si>
  <si>
    <t>Variation</t>
  </si>
  <si>
    <t>Tiers</t>
  </si>
  <si>
    <t>NomFRS</t>
  </si>
  <si>
    <t>Date</t>
  </si>
  <si>
    <t>Piece</t>
  </si>
  <si>
    <t>Solde</t>
  </si>
  <si>
    <t>Total E10001</t>
  </si>
  <si>
    <t>S1902771</t>
  </si>
  <si>
    <t xml:space="preserve">TRANSACT FOURNISSEUR </t>
  </si>
  <si>
    <t>Total E10077</t>
  </si>
  <si>
    <t>MICROPOROUS GmbH</t>
  </si>
  <si>
    <t>Total E10078</t>
  </si>
  <si>
    <t>S.I.A INDUSTRIA ACCUMULATORI</t>
  </si>
  <si>
    <t xml:space="preserve">A0201820 </t>
  </si>
  <si>
    <t>Total E10083</t>
  </si>
  <si>
    <t>MONBAT BATTERIES</t>
  </si>
  <si>
    <t>Total E10084</t>
  </si>
  <si>
    <t>SARL GNR INDUSTRIES</t>
  </si>
  <si>
    <t>P2102935</t>
  </si>
  <si>
    <t>Total E10085</t>
  </si>
  <si>
    <t>ELINOIL HELLENIC PETROLEUM</t>
  </si>
  <si>
    <t>A0202407</t>
  </si>
  <si>
    <t>Total E20013</t>
  </si>
  <si>
    <t>MED ENERGY BATTERY</t>
  </si>
  <si>
    <t>B0002527</t>
  </si>
  <si>
    <t>MED ENERGY</t>
  </si>
  <si>
    <t>dossier de compensation qui va être déposé auprés de la bct</t>
  </si>
  <si>
    <t>Total E30002</t>
  </si>
  <si>
    <t>Nour Akkumulatoren GmbH</t>
  </si>
  <si>
    <t xml:space="preserve">S1900518  </t>
  </si>
  <si>
    <t>Total E60031</t>
  </si>
  <si>
    <t>N0000832</t>
  </si>
  <si>
    <t>frs qui ne va pas être payée : à ne pas actualiser</t>
  </si>
  <si>
    <t>A0000047</t>
  </si>
  <si>
    <t>A0000117</t>
  </si>
  <si>
    <t>A0001575</t>
  </si>
  <si>
    <t>SOVEMA-10</t>
  </si>
  <si>
    <t>G0000631</t>
  </si>
  <si>
    <t>G0000609</t>
  </si>
  <si>
    <t>sovema1-11</t>
  </si>
  <si>
    <t>L0000680</t>
  </si>
  <si>
    <t>E0001097</t>
  </si>
  <si>
    <t xml:space="preserve">F1800219  </t>
  </si>
  <si>
    <t xml:space="preserve">SOVEMA1 </t>
  </si>
  <si>
    <t>Total E80018</t>
  </si>
  <si>
    <t>NANJING YAT FEI IMP AND EXP</t>
  </si>
  <si>
    <t>P2102360</t>
  </si>
  <si>
    <t xml:space="preserve">NANJING YAT </t>
  </si>
  <si>
    <t>ARBITRAGE CNY/EURO</t>
  </si>
  <si>
    <t>Total E80042</t>
  </si>
  <si>
    <t>USD</t>
  </si>
  <si>
    <t>CNY</t>
  </si>
  <si>
    <t>Cours Moyens des Devises Cotées en dinar tunisien</t>
  </si>
  <si>
    <t>sur le Marché des Changes interbancaire</t>
  </si>
  <si>
    <t>(Opérations en Compte et au Comptant)      </t>
  </si>
  <si>
    <t>Journée</t>
  </si>
  <si>
    <t>Code devise</t>
  </si>
  <si>
    <t>Monnaie</t>
  </si>
  <si>
    <t>Sigle</t>
  </si>
  <si>
    <t>Unité</t>
  </si>
  <si>
    <t>Valeur</t>
  </si>
  <si>
    <t>DOLLAR DES USA</t>
  </si>
  <si>
    <t>LIVRE STERLING</t>
  </si>
  <si>
    <t>GBP</t>
  </si>
  <si>
    <t>EURO</t>
  </si>
  <si>
    <t>EUR</t>
  </si>
  <si>
    <t>Yuan Chinois</t>
  </si>
  <si>
    <t>Actualisation</t>
  </si>
  <si>
    <t>voir solde client</t>
  </si>
  <si>
    <t>CompteAux</t>
  </si>
  <si>
    <t>Libelle</t>
  </si>
  <si>
    <t>SoldeDebut</t>
  </si>
  <si>
    <t>SoldeFin</t>
  </si>
  <si>
    <t>E10036</t>
  </si>
  <si>
    <t>ACCUMALUX</t>
  </si>
  <si>
    <t>VR DU 04/01/23</t>
  </si>
  <si>
    <t>5723570006</t>
  </si>
  <si>
    <t>VR DU 04/001/23</t>
  </si>
  <si>
    <t>5723570007</t>
  </si>
  <si>
    <t>D2300834</t>
  </si>
  <si>
    <t>D2300012</t>
  </si>
  <si>
    <t>5723570034</t>
  </si>
  <si>
    <t>VR DU 07/04/2023</t>
  </si>
  <si>
    <t>Montant DEVISE</t>
  </si>
  <si>
    <t>non reglé puisque son compte client est débiteur</t>
  </si>
  <si>
    <t>X033001</t>
  </si>
  <si>
    <t>LITTORAL BATTERIES</t>
  </si>
  <si>
    <t>X033004</t>
  </si>
  <si>
    <t>PROXITECH SAS</t>
  </si>
  <si>
    <t>X039003</t>
  </si>
  <si>
    <t>X039005</t>
  </si>
  <si>
    <t>SIA INDUSTRIA ACCUMULATORI</t>
  </si>
  <si>
    <t>X049002</t>
  </si>
  <si>
    <t>X049003</t>
  </si>
  <si>
    <t>NOUR AKKUMULATOREN GmbH</t>
  </si>
  <si>
    <t>MARIBAT</t>
  </si>
  <si>
    <t>X213004</t>
  </si>
  <si>
    <t>X218004</t>
  </si>
  <si>
    <t>X222001</t>
  </si>
  <si>
    <t>SIMTEC SARL</t>
  </si>
  <si>
    <t>X225001</t>
  </si>
  <si>
    <t>MONBAT AD</t>
  </si>
  <si>
    <t>X964002</t>
  </si>
  <si>
    <t>X966001</t>
  </si>
  <si>
    <t>X966002</t>
  </si>
  <si>
    <t>X973001</t>
  </si>
  <si>
    <t>NADHEERA TRADING EST</t>
  </si>
  <si>
    <t>X212010</t>
  </si>
  <si>
    <t>X213002</t>
  </si>
  <si>
    <t>EURL EL HARAMAIENE</t>
  </si>
  <si>
    <t>X216002</t>
  </si>
  <si>
    <t>X359001</t>
  </si>
  <si>
    <t>X216003</t>
  </si>
  <si>
    <t>FN200047</t>
  </si>
  <si>
    <t>FN190076</t>
  </si>
  <si>
    <t>FN190068</t>
  </si>
  <si>
    <t>Référence</t>
  </si>
  <si>
    <t>Client</t>
  </si>
  <si>
    <t>Eff Date</t>
  </si>
  <si>
    <t>Montant</t>
  </si>
  <si>
    <t>Montant appliqué</t>
  </si>
  <si>
    <t>Montant ouvert</t>
  </si>
  <si>
    <t>solde Fin</t>
  </si>
  <si>
    <t>Montant en devise</t>
  </si>
  <si>
    <t>G/P CHANGE</t>
  </si>
  <si>
    <t>MED ENERGY BATTERIES</t>
  </si>
  <si>
    <t>FN190017</t>
  </si>
  <si>
    <t>FN170058</t>
  </si>
  <si>
    <t>FN170025</t>
  </si>
  <si>
    <t>déclaré en faillite le 11/02/2022</t>
  </si>
  <si>
    <t>Il s'agit d'un frs aussi,</t>
  </si>
  <si>
    <t>FN190038</t>
  </si>
  <si>
    <t>BATTERIEDIENST UWEHEMPE</t>
  </si>
  <si>
    <t>FN180005</t>
  </si>
  <si>
    <t>FN220024</t>
  </si>
  <si>
    <t>FN220022</t>
  </si>
  <si>
    <t>FN220016</t>
  </si>
  <si>
    <t>FN110017</t>
  </si>
  <si>
    <t>FN160077</t>
  </si>
  <si>
    <t>FN160024</t>
  </si>
  <si>
    <t>[SCIT]</t>
  </si>
  <si>
    <t>ND200001</t>
  </si>
  <si>
    <t>ITN</t>
  </si>
  <si>
    <t>ERRAFIK ELDAYEM</t>
  </si>
  <si>
    <t>FN190001</t>
  </si>
  <si>
    <t>SIMTEL SARL</t>
  </si>
  <si>
    <t>AC210011</t>
  </si>
  <si>
    <t>MONBAT</t>
  </si>
  <si>
    <t>FN210047</t>
  </si>
  <si>
    <t>FN190058</t>
  </si>
  <si>
    <t>FN140001</t>
  </si>
  <si>
    <t>STEF CO GENERAL TRA DE BATTER</t>
  </si>
  <si>
    <t xml:space="preserve">en litige avec le client </t>
  </si>
  <si>
    <t>X973001 22582002</t>
  </si>
  <si>
    <t>GAIN DE CHANGE</t>
  </si>
  <si>
    <t>FN230001</t>
  </si>
  <si>
    <t>FN230033</t>
  </si>
  <si>
    <t>E80049</t>
  </si>
  <si>
    <t>Zibo Xinxu Power Technology</t>
  </si>
  <si>
    <t>5823580009</t>
  </si>
  <si>
    <t>8823889029</t>
  </si>
  <si>
    <t>D2302941</t>
  </si>
  <si>
    <t>VR DU 25/04/23</t>
  </si>
  <si>
    <t>ARBITRAGE EURO/$</t>
  </si>
  <si>
    <t>ZIBO1</t>
  </si>
  <si>
    <t>X213005</t>
  </si>
  <si>
    <t>E10052</t>
  </si>
  <si>
    <t>METACONCEPT</t>
  </si>
  <si>
    <t>MICROPOROUS Gm</t>
  </si>
  <si>
    <t>S.I.A INDUSTRI</t>
  </si>
  <si>
    <t>MONBAT BATTERI</t>
  </si>
  <si>
    <t>SARL GNR INDUS</t>
  </si>
  <si>
    <t>METALSA STANGO</t>
  </si>
  <si>
    <t>E10087</t>
  </si>
  <si>
    <t>DIXON PREMIUM</t>
  </si>
  <si>
    <t>ELINOIL HELLEN</t>
  </si>
  <si>
    <t>MED ENERGY BAT</t>
  </si>
  <si>
    <t>Nour Akkumulat</t>
  </si>
  <si>
    <t>E80039</t>
  </si>
  <si>
    <t>WUXI HUANFA  E</t>
  </si>
  <si>
    <t>NANJING YAT FE</t>
  </si>
  <si>
    <t>Zibo Xinxu Pow</t>
  </si>
  <si>
    <t>Total E10052</t>
  </si>
  <si>
    <t>Total E10036</t>
  </si>
  <si>
    <t>AP090624001135</t>
  </si>
  <si>
    <t>Total E80039</t>
  </si>
  <si>
    <t>AP221226009363</t>
  </si>
  <si>
    <t>D2301983</t>
  </si>
  <si>
    <t>AP230630005673</t>
  </si>
  <si>
    <t>AP230630005797</t>
  </si>
  <si>
    <t>LITTORAL BATTE</t>
  </si>
  <si>
    <t>X033007</t>
  </si>
  <si>
    <t>ACM Technologi</t>
  </si>
  <si>
    <t>SIA INDUSTRIA</t>
  </si>
  <si>
    <t>BATTERIEDIENST</t>
  </si>
  <si>
    <t>NOUR AKKUMULAT</t>
  </si>
  <si>
    <t>EURL EL HARAMA</t>
  </si>
  <si>
    <t>FILS AMOURI TR</t>
  </si>
  <si>
    <t>STE COM.INT.TU</t>
  </si>
  <si>
    <t>INTERNAT.TUNIS</t>
  </si>
  <si>
    <t>ERRAFIK EL DAY</t>
  </si>
  <si>
    <t>ORIGINAL PNEUM</t>
  </si>
  <si>
    <t>STEF CO GENERA</t>
  </si>
  <si>
    <t>BIN-SHIHON GRO</t>
  </si>
  <si>
    <t>BIN-SHIHON TRA</t>
  </si>
  <si>
    <t>NADHEERA TRADI</t>
  </si>
  <si>
    <t>FN200059</t>
  </si>
  <si>
    <t>FN190091</t>
  </si>
  <si>
    <t>FN190089</t>
  </si>
  <si>
    <t>STE TNNE DES A</t>
  </si>
  <si>
    <t>FONDERIE EL HA</t>
  </si>
  <si>
    <t>STE NOUR DISTR</t>
  </si>
  <si>
    <t>STE.TECH.ET IN</t>
  </si>
  <si>
    <t>NOUR BATTERIES</t>
  </si>
  <si>
    <t>MED OIL COMPAG</t>
  </si>
  <si>
    <t>SOCIETE ACHREF</t>
  </si>
  <si>
    <t>STE ECOPLAST T</t>
  </si>
  <si>
    <t>SOCIETE MEDEX</t>
  </si>
  <si>
    <t>STE DAMMAK SER</t>
  </si>
  <si>
    <t>SOCIETE NOUR R</t>
  </si>
  <si>
    <t>RayaEzedine be</t>
  </si>
  <si>
    <t>START AD</t>
  </si>
  <si>
    <t>SOCIETE AKUMPL</t>
  </si>
  <si>
    <t>PESONNEL SNA</t>
  </si>
  <si>
    <t>1A11012</t>
  </si>
  <si>
    <t>MINISTERE DEFE</t>
  </si>
  <si>
    <t>7S01001</t>
  </si>
  <si>
    <t>CIE DE PHOSPHA</t>
  </si>
  <si>
    <t>7S19002</t>
  </si>
  <si>
    <t>7S19011</t>
  </si>
  <si>
    <t>STE TNNE TRANS</t>
  </si>
  <si>
    <t>X033002</t>
  </si>
  <si>
    <t>ACCUSPLUS</t>
  </si>
  <si>
    <t>X033003</t>
  </si>
  <si>
    <t>OUEST BATTERIE</t>
  </si>
  <si>
    <t>X033005</t>
  </si>
  <si>
    <t>DT BATTERIES D</t>
  </si>
  <si>
    <t>X033006</t>
  </si>
  <si>
    <t>WILMOT</t>
  </si>
  <si>
    <t>X033008</t>
  </si>
  <si>
    <t>Direct batteri</t>
  </si>
  <si>
    <t>X044001</t>
  </si>
  <si>
    <t>UROMET LTD</t>
  </si>
  <si>
    <t>X048001</t>
  </si>
  <si>
    <t>BATCAR Sp.J</t>
  </si>
  <si>
    <t>X049004</t>
  </si>
  <si>
    <t>HYSY TECHNICK</t>
  </si>
  <si>
    <t>X086001</t>
  </si>
  <si>
    <t>X212011</t>
  </si>
  <si>
    <t>STE SUD-EST D'</t>
  </si>
  <si>
    <t>X213001</t>
  </si>
  <si>
    <t>EURL BOUSBA TR</t>
  </si>
  <si>
    <t>X213003</t>
  </si>
  <si>
    <t>SPA OLYMPIA IN</t>
  </si>
  <si>
    <t>SARL NEXT POWE</t>
  </si>
  <si>
    <t>X213006</t>
  </si>
  <si>
    <t>AMOURI TRANSPO</t>
  </si>
  <si>
    <t>X213007</t>
  </si>
  <si>
    <t>MATADOR FABRIC</t>
  </si>
  <si>
    <t>X216001</t>
  </si>
  <si>
    <t>TUNISIA INTERN</t>
  </si>
  <si>
    <t>X216005</t>
  </si>
  <si>
    <t>COMPAGNIE GLE</t>
  </si>
  <si>
    <t>X218005</t>
  </si>
  <si>
    <t>TACHAROUKIET A</t>
  </si>
  <si>
    <t>X221001</t>
  </si>
  <si>
    <t>AGL ENGINEERIN</t>
  </si>
  <si>
    <t>X352001</t>
  </si>
  <si>
    <t>LUBATEX GROUP</t>
  </si>
  <si>
    <t>X359002</t>
  </si>
  <si>
    <t>START BATTERIE</t>
  </si>
  <si>
    <t>X962001</t>
  </si>
  <si>
    <t>SOCIETE OCTONI</t>
  </si>
  <si>
    <t>FN220035</t>
  </si>
  <si>
    <t>060819 FN190058 I 06082019                220.000        220.000</t>
  </si>
  <si>
    <t>MATADOR FAB</t>
  </si>
  <si>
    <t>FN240022</t>
  </si>
  <si>
    <t>FN240066</t>
  </si>
  <si>
    <t>Code Clt</t>
  </si>
  <si>
    <t>SOCIETE MED EN</t>
  </si>
  <si>
    <t>X033009</t>
  </si>
  <si>
    <t>ENERGYS BATTER</t>
  </si>
  <si>
    <t>X218006</t>
  </si>
  <si>
    <t>ALPHADEAL</t>
  </si>
  <si>
    <t>FN240239</t>
  </si>
  <si>
    <t>FN240187</t>
  </si>
  <si>
    <t>FN240188</t>
  </si>
  <si>
    <t>FN240189</t>
  </si>
  <si>
    <t>FN240219</t>
  </si>
  <si>
    <t>FN240220</t>
  </si>
  <si>
    <t>FN240221</t>
  </si>
  <si>
    <t>FN240238</t>
  </si>
  <si>
    <t>OUEST BATTERIES</t>
  </si>
  <si>
    <t>FN240208</t>
  </si>
  <si>
    <t>FN240209</t>
  </si>
  <si>
    <t>FN240210</t>
  </si>
  <si>
    <t>FN240195</t>
  </si>
  <si>
    <t>FN240196</t>
  </si>
  <si>
    <t>FN240212</t>
  </si>
  <si>
    <t>FN240213</t>
  </si>
  <si>
    <t>FN240236</t>
  </si>
  <si>
    <t>FN240207</t>
  </si>
  <si>
    <t>FN240243</t>
  </si>
  <si>
    <t>FN240242</t>
  </si>
  <si>
    <t>FN240226</t>
  </si>
  <si>
    <t>FN240227</t>
  </si>
  <si>
    <t>FN240228</t>
  </si>
  <si>
    <t>FN240229</t>
  </si>
  <si>
    <t>FN240230</t>
  </si>
  <si>
    <t>FN240231</t>
  </si>
  <si>
    <t>FN240232</t>
  </si>
  <si>
    <t>FN240222</t>
  </si>
  <si>
    <t>FN240205</t>
  </si>
  <si>
    <t>FN240234</t>
  </si>
  <si>
    <t>FN240145</t>
  </si>
  <si>
    <t>FN240206</t>
  </si>
  <si>
    <t>FN240186</t>
  </si>
  <si>
    <t>FN240211</t>
  </si>
  <si>
    <t>FN240233</t>
  </si>
  <si>
    <t>FN240240</t>
  </si>
  <si>
    <t>FN240241</t>
  </si>
  <si>
    <t>FN240244</t>
  </si>
  <si>
    <t>FN240245</t>
  </si>
  <si>
    <t>FN240246</t>
  </si>
  <si>
    <t>E10032</t>
  </si>
  <si>
    <t>AKÜMSAN</t>
  </si>
  <si>
    <t>E10045</t>
  </si>
  <si>
    <t>GLATFELTER</t>
  </si>
  <si>
    <t>E10050</t>
  </si>
  <si>
    <t>KRINES EOOD</t>
  </si>
  <si>
    <t>E10081</t>
  </si>
  <si>
    <t>QUANZHOU YUCRY</t>
  </si>
  <si>
    <t>E10088</t>
  </si>
  <si>
    <t>AKUMPLAST JSC</t>
  </si>
  <si>
    <t>E10089</t>
  </si>
  <si>
    <t>ELBAT</t>
  </si>
  <si>
    <t>E80052</t>
  </si>
  <si>
    <t>CHANGXING JIGU</t>
  </si>
  <si>
    <t>E80053</t>
  </si>
  <si>
    <t>V-EFFICHARGE P</t>
  </si>
  <si>
    <t>E80054</t>
  </si>
  <si>
    <t>J&amp;L TECH   CO.</t>
  </si>
  <si>
    <t>E80057</t>
  </si>
  <si>
    <t>SHANDONG XINXU</t>
  </si>
  <si>
    <t>E80058</t>
  </si>
  <si>
    <t>BETTER TECHNOL</t>
  </si>
  <si>
    <t>E80059</t>
  </si>
  <si>
    <t>EFFICHARGE</t>
  </si>
  <si>
    <t>A2403000</t>
  </si>
  <si>
    <t>AP240828008046</t>
  </si>
  <si>
    <t>A2403039</t>
  </si>
  <si>
    <t>AP240828008061</t>
  </si>
  <si>
    <t>A2403053</t>
  </si>
  <si>
    <t>AP240829008081</t>
  </si>
  <si>
    <t>A2403065</t>
  </si>
  <si>
    <t>AP240829008102</t>
  </si>
  <si>
    <t>A2403314</t>
  </si>
  <si>
    <t>AP240918008784</t>
  </si>
  <si>
    <t>A2403316</t>
  </si>
  <si>
    <t>AP240918008786</t>
  </si>
  <si>
    <t>A2403613</t>
  </si>
  <si>
    <t>AP240930009614</t>
  </si>
  <si>
    <t>A2403824</t>
  </si>
  <si>
    <t>AP241017010070</t>
  </si>
  <si>
    <t>A2404859</t>
  </si>
  <si>
    <t>AP241225012717</t>
  </si>
  <si>
    <t>A2404865</t>
  </si>
  <si>
    <t>AP241225012723</t>
  </si>
  <si>
    <t>A2404712</t>
  </si>
  <si>
    <t>AP241218012268</t>
  </si>
  <si>
    <t>Total E10032</t>
  </si>
  <si>
    <t>A2404381</t>
  </si>
  <si>
    <t>AP241130011696</t>
  </si>
  <si>
    <t>A2404821</t>
  </si>
  <si>
    <t>AP241224012683</t>
  </si>
  <si>
    <t>Total E10045</t>
  </si>
  <si>
    <t>A2404790</t>
  </si>
  <si>
    <t>AP241223012598</t>
  </si>
  <si>
    <t>A2404878</t>
  </si>
  <si>
    <t>AP241225012746</t>
  </si>
  <si>
    <t>Total E10050</t>
  </si>
  <si>
    <t>A2404809</t>
  </si>
  <si>
    <t>AP241224012671</t>
  </si>
  <si>
    <t>A2404139</t>
  </si>
  <si>
    <t>AP241031010951</t>
  </si>
  <si>
    <t>A2404207</t>
  </si>
  <si>
    <t>AP241114011112</t>
  </si>
  <si>
    <t>A2404405</t>
  </si>
  <si>
    <t>AP241130011725</t>
  </si>
  <si>
    <t>A2404835</t>
  </si>
  <si>
    <t>AP241224012696</t>
  </si>
  <si>
    <t>Total E10081</t>
  </si>
  <si>
    <t>A2401523</t>
  </si>
  <si>
    <t>AP240521004372</t>
  </si>
  <si>
    <t>A2401720</t>
  </si>
  <si>
    <t>AP240531005005</t>
  </si>
  <si>
    <t>A2402600</t>
  </si>
  <si>
    <t>AP240724007005</t>
  </si>
  <si>
    <t>A2403142</t>
  </si>
  <si>
    <t>AP240830008375</t>
  </si>
  <si>
    <t>A2401355</t>
  </si>
  <si>
    <t>AP240430003855</t>
  </si>
  <si>
    <t>AP240704006380</t>
  </si>
  <si>
    <t>AP241128011673</t>
  </si>
  <si>
    <t>A2401963</t>
  </si>
  <si>
    <t>AP240531005452</t>
  </si>
  <si>
    <t>A2402205</t>
  </si>
  <si>
    <t>AP240628005959</t>
  </si>
  <si>
    <t>A2402208</t>
  </si>
  <si>
    <t>AP240628005960</t>
  </si>
  <si>
    <t>A2402211</t>
  </si>
  <si>
    <t>AP240628005964</t>
  </si>
  <si>
    <t>A2402209</t>
  </si>
  <si>
    <t>AP240628005962</t>
  </si>
  <si>
    <t>AP240823007807</t>
  </si>
  <si>
    <t>A2403418</t>
  </si>
  <si>
    <t>AP240924009123</t>
  </si>
  <si>
    <t>A2403419</t>
  </si>
  <si>
    <t>AP240924009124</t>
  </si>
  <si>
    <t>A2403641</t>
  </si>
  <si>
    <t>AP240930009643</t>
  </si>
  <si>
    <t>A2403857</t>
  </si>
  <si>
    <t>AP241018010098</t>
  </si>
  <si>
    <t>A2403856</t>
  </si>
  <si>
    <t>AP241018010099</t>
  </si>
  <si>
    <t>A2403858</t>
  </si>
  <si>
    <t>AP241018010100</t>
  </si>
  <si>
    <t>A2403860</t>
  </si>
  <si>
    <t>AP241018010101</t>
  </si>
  <si>
    <t>A2403859</t>
  </si>
  <si>
    <t>AP241018010102</t>
  </si>
  <si>
    <t>A2403861</t>
  </si>
  <si>
    <t>AP241018010103</t>
  </si>
  <si>
    <t>A2403863</t>
  </si>
  <si>
    <t>AP241018010104</t>
  </si>
  <si>
    <t>A2403864</t>
  </si>
  <si>
    <t>AP241018010105</t>
  </si>
  <si>
    <t>A2403862</t>
  </si>
  <si>
    <t>AP241018010106</t>
  </si>
  <si>
    <t>A2403865</t>
  </si>
  <si>
    <t>AP241018010107</t>
  </si>
  <si>
    <t>A2404402</t>
  </si>
  <si>
    <t>AP241130011721</t>
  </si>
  <si>
    <t>A2404406</t>
  </si>
  <si>
    <t>AP241130011722</t>
  </si>
  <si>
    <t>A2404407</t>
  </si>
  <si>
    <t>AP241130011723</t>
  </si>
  <si>
    <t>A2404408</t>
  </si>
  <si>
    <t>AP241130011724</t>
  </si>
  <si>
    <t>A2404409</t>
  </si>
  <si>
    <t>AP241130011726</t>
  </si>
  <si>
    <t>A2404412</t>
  </si>
  <si>
    <t>AP241130011729</t>
  </si>
  <si>
    <t>A2404430</t>
  </si>
  <si>
    <t>AP241130011750</t>
  </si>
  <si>
    <t>Total E10087</t>
  </si>
  <si>
    <t>A2404947</t>
  </si>
  <si>
    <t>AP241230013047</t>
  </si>
  <si>
    <t>Total E10088</t>
  </si>
  <si>
    <t>A2404117</t>
  </si>
  <si>
    <t>AP241031010939</t>
  </si>
  <si>
    <t>A2404129</t>
  </si>
  <si>
    <t>AP241031010942</t>
  </si>
  <si>
    <t>A2404617</t>
  </si>
  <si>
    <t>AP241130012105</t>
  </si>
  <si>
    <t>A2404736</t>
  </si>
  <si>
    <t>AP241219012337</t>
  </si>
  <si>
    <t>A2404738</t>
  </si>
  <si>
    <t>AP241219012338</t>
  </si>
  <si>
    <t>A2404739</t>
  </si>
  <si>
    <t>AP241219012340</t>
  </si>
  <si>
    <t>Total E10089</t>
  </si>
  <si>
    <t>A2404206</t>
  </si>
  <si>
    <t>AP241114011113</t>
  </si>
  <si>
    <t>A2404868</t>
  </si>
  <si>
    <t>AP241225012726</t>
  </si>
  <si>
    <t>AP241225012745</t>
  </si>
  <si>
    <t>A2405046</t>
  </si>
  <si>
    <t>AP241231013155</t>
  </si>
  <si>
    <t>AP240430003923</t>
  </si>
  <si>
    <t>AP240919008920</t>
  </si>
  <si>
    <t>A2404332</t>
  </si>
  <si>
    <t>AP241126011548</t>
  </si>
  <si>
    <t>A2405074</t>
  </si>
  <si>
    <t>AP241231013207</t>
  </si>
  <si>
    <t>AP240229002157</t>
  </si>
  <si>
    <t>AP240430003912</t>
  </si>
  <si>
    <t>AP240919008933</t>
  </si>
  <si>
    <t>A2403663</t>
  </si>
  <si>
    <t>AP240930009666</t>
  </si>
  <si>
    <t>A2405038</t>
  </si>
  <si>
    <t>AP241231013148</t>
  </si>
  <si>
    <t>Total E80058</t>
  </si>
  <si>
    <t>AP241030010612</t>
  </si>
  <si>
    <t>A2404852</t>
  </si>
  <si>
    <t>AP241225012710</t>
  </si>
  <si>
    <t>V-EFFICHARGE</t>
  </si>
  <si>
    <t>AP240430003919</t>
  </si>
  <si>
    <t>A2404391</t>
  </si>
  <si>
    <t>AP241130011706</t>
  </si>
  <si>
    <t>AP241216012251</t>
  </si>
  <si>
    <t>AP241218012315</t>
  </si>
  <si>
    <t>Total E80059</t>
  </si>
  <si>
    <t>311218 F1802282  V DIFF DE RE 010319            842.160       842.16</t>
  </si>
  <si>
    <t>DateEffet</t>
  </si>
  <si>
    <t>RefPiece</t>
  </si>
  <si>
    <t>PROV CLTS:7S19011</t>
  </si>
  <si>
    <t>PROV CLTS:X039003</t>
  </si>
  <si>
    <t>PROV CLTS:X039005</t>
  </si>
  <si>
    <t>PROV CLTS:X049002</t>
  </si>
  <si>
    <t>PROV CLTS:X212010</t>
  </si>
  <si>
    <t>PROV CLTS:X213002</t>
  </si>
  <si>
    <t>PROV CLTS:X216002</t>
  </si>
  <si>
    <t>PROV CLTS:X222001</t>
  </si>
  <si>
    <t>PROV CLTS:X359001</t>
  </si>
  <si>
    <t>PROV CLTS:X964002</t>
  </si>
  <si>
    <t>PROVISIONNEE</t>
  </si>
  <si>
    <t>PROV CLTS:X049003</t>
  </si>
  <si>
    <t>%</t>
  </si>
  <si>
    <t>PROV CLTS:X208004</t>
  </si>
  <si>
    <t>ETAT DES PROVISIONS CLIENTS SNA AU 31-12-2024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</si>
</sst>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0"/>
    <numFmt numFmtId="165" formatCode="_ [$¥-804]* #,##0.00_ ;_ [$¥-804]* \-#,##0.00_ ;_ [$¥-804]* &quot;-&quot;??_ ;_ @_ "/>
    <numFmt numFmtId="166" formatCode="#,##0.00_ ;\-#,##0.00\ "/>
    <numFmt numFmtId="167" formatCode="#,##0.00000000"/>
    <numFmt numFmtId="168" formatCode="_-* #,##0.000\ &quot;€&quot;_-;\-* #,##0.000\ &quot;€&quot;_-;_-* &quot;-&quot;???\ &quot;€&quot;_-;_-@_-"/>
    <numFmt numFmtId="169" formatCode="_-* #,##0.000000\ &quot;€&quot;_-;\-* #,##0.000000\ &quot;€&quot;_-;_-* &quot;-&quot;???\ &quot;€&quot;_-;_-@_-"/>
    <numFmt numFmtId="170" formatCode="#,##0.0000"/>
    <numFmt numFmtId="171" formatCode="_-* #,##0.00\ [$USD]_-;\-* #,##0.00\ [$USD]_-;_-* &quot;-&quot;??\ [$USD]_-;_-@_-"/>
    <numFmt numFmtId="174" formatCode="#,##0.00000"/>
    <numFmt numFmtId="175" formatCode="[$$-409]#,##0.00_ ;\-[$$-409]#,##0.00\ "/>
    <numFmt numFmtId="176" formatCode="[$$-409]#,##0.00"/>
    <numFmt numFmtId="177" formatCode="[$$-409]#,##0.000"/>
    <numFmt numFmtId="178" formatCode="_-* #,##0.00\ &quot;D&quot;_-;\-* #,##0.00\ &quot;D&quot;_-;_-* &quot;-&quot;??\ &quot;D&quot;_-;_-@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8"/>
      <color theme="1"/>
      <name val="Times New Roman"/>
      <family val="1"/>
    </font>
    <font>
      <b/>
      <sz val="8"/>
      <color rgb="FF0070C0"/>
      <name val="Arial"/>
      <family val="2"/>
    </font>
    <font>
      <sz val="8"/>
      <color rgb="FF0070C0"/>
      <name val="Arial"/>
      <family val="2"/>
    </font>
    <font>
      <sz val="8"/>
      <color rgb="FF0070C0"/>
      <name val="Times New Roman"/>
      <family val="1"/>
    </font>
    <font>
      <b/>
      <sz val="8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color rgb="FF0070C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u/>
      <sz val="10"/>
      <color indexed="62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indexed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6" fillId="0" borderId="0"/>
    <xf numFmtId="178" fontId="32" fillId="0" borderId="0" applyFont="0" applyFill="0" applyBorder="0" applyAlignment="0" applyProtection="0"/>
    <xf numFmtId="0" fontId="32" fillId="0" borderId="0" applyBorder="0"/>
    <xf numFmtId="9" fontId="1" fillId="0" borderId="0" applyFont="0" applyFill="0" applyBorder="0" applyAlignment="0" applyProtection="0"/>
  </cellStyleXfs>
  <cellXfs count="9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9" fillId="0" borderId="0" xfId="0" applyFont="1"/>
    <xf numFmtId="0" fontId="21" fillId="0" borderId="0" xfId="0" applyFont="1"/>
    <xf numFmtId="14" fontId="21" fillId="0" borderId="0" xfId="0" applyNumberFormat="1" applyFont="1"/>
    <xf numFmtId="164" fontId="21" fillId="0" borderId="0" xfId="0" applyNumberFormat="1" applyFont="1"/>
    <xf numFmtId="0" fontId="24" fillId="0" borderId="0" xfId="0" applyFont="1"/>
    <xf numFmtId="164" fontId="24" fillId="0" borderId="0" xfId="0" applyNumberFormat="1" applyFont="1"/>
    <xf numFmtId="0" fontId="27" fillId="0" borderId="0" xfId="0" applyFont="1"/>
    <xf numFmtId="164" fontId="27" fillId="0" borderId="0" xfId="0" applyNumberFormat="1" applyFont="1"/>
    <xf numFmtId="164" fontId="19" fillId="0" borderId="0" xfId="0" applyNumberFormat="1" applyFont="1"/>
    <xf numFmtId="14" fontId="21" fillId="0" borderId="0" xfId="46" applyNumberFormat="1"/>
    <xf numFmtId="0" fontId="21" fillId="0" borderId="0" xfId="46"/>
    <xf numFmtId="164" fontId="21" fillId="0" borderId="0" xfId="46" applyNumberFormat="1"/>
    <xf numFmtId="44" fontId="21" fillId="0" borderId="0" xfId="0" applyNumberFormat="1" applyFont="1"/>
    <xf numFmtId="0" fontId="30" fillId="0" borderId="0" xfId="47" applyFont="1" applyAlignment="1">
      <alignment horizontal="center" vertical="center"/>
    </xf>
    <xf numFmtId="0" fontId="30" fillId="0" borderId="11" xfId="47" applyFont="1" applyBorder="1" applyAlignment="1">
      <alignment horizontal="center" vertical="center" wrapText="1"/>
    </xf>
    <xf numFmtId="14" fontId="30" fillId="0" borderId="11" xfId="47" applyNumberFormat="1" applyFont="1" applyBorder="1" applyAlignment="1">
      <alignment horizontal="center" vertical="center" wrapText="1"/>
    </xf>
    <xf numFmtId="164" fontId="23" fillId="0" borderId="0" xfId="0" applyNumberFormat="1" applyFont="1"/>
    <xf numFmtId="166" fontId="24" fillId="0" borderId="0" xfId="0" applyNumberFormat="1" applyFont="1"/>
    <xf numFmtId="164" fontId="32" fillId="0" borderId="0" xfId="73" applyNumberFormat="1"/>
    <xf numFmtId="49" fontId="33" fillId="37" borderId="0" xfId="73" applyNumberFormat="1" applyFont="1" applyFill="1" applyAlignment="1">
      <alignment horizontal="left"/>
    </xf>
    <xf numFmtId="164" fontId="33" fillId="37" borderId="0" xfId="73" applyNumberFormat="1" applyFont="1" applyFill="1" applyAlignment="1">
      <alignment horizontal="left"/>
    </xf>
    <xf numFmtId="0" fontId="32" fillId="0" borderId="0" xfId="73"/>
    <xf numFmtId="14" fontId="32" fillId="0" borderId="0" xfId="73" applyNumberFormat="1"/>
    <xf numFmtId="0" fontId="34" fillId="0" borderId="0" xfId="73" applyFont="1"/>
    <xf numFmtId="0" fontId="19" fillId="36" borderId="12" xfId="0" applyFont="1" applyFill="1" applyBorder="1"/>
    <xf numFmtId="14" fontId="19" fillId="36" borderId="12" xfId="0" applyNumberFormat="1" applyFont="1" applyFill="1" applyBorder="1"/>
    <xf numFmtId="164" fontId="19" fillId="36" borderId="12" xfId="0" applyNumberFormat="1" applyFont="1" applyFill="1" applyBorder="1"/>
    <xf numFmtId="44" fontId="20" fillId="0" borderId="12" xfId="0" applyNumberFormat="1" applyFont="1" applyBorder="1"/>
    <xf numFmtId="0" fontId="23" fillId="35" borderId="12" xfId="0" applyFont="1" applyFill="1" applyBorder="1"/>
    <xf numFmtId="0" fontId="24" fillId="35" borderId="12" xfId="0" applyFont="1" applyFill="1" applyBorder="1"/>
    <xf numFmtId="14" fontId="24" fillId="35" borderId="12" xfId="0" applyNumberFormat="1" applyFont="1" applyFill="1" applyBorder="1"/>
    <xf numFmtId="164" fontId="24" fillId="35" borderId="12" xfId="0" applyNumberFormat="1" applyFont="1" applyFill="1" applyBorder="1"/>
    <xf numFmtId="164" fontId="24" fillId="0" borderId="12" xfId="0" applyNumberFormat="1" applyFont="1" applyBorder="1"/>
    <xf numFmtId="44" fontId="28" fillId="0" borderId="12" xfId="0" applyNumberFormat="1" applyFont="1" applyBorder="1"/>
    <xf numFmtId="44" fontId="25" fillId="0" borderId="12" xfId="42" applyFont="1" applyBorder="1"/>
    <xf numFmtId="167" fontId="35" fillId="0" borderId="0" xfId="73" applyNumberFormat="1" applyFont="1"/>
    <xf numFmtId="168" fontId="21" fillId="0" borderId="0" xfId="0" applyNumberFormat="1" applyFont="1"/>
    <xf numFmtId="169" fontId="21" fillId="0" borderId="0" xfId="0" applyNumberFormat="1" applyFont="1"/>
    <xf numFmtId="165" fontId="25" fillId="0" borderId="12" xfId="42" applyNumberFormat="1" applyFont="1" applyBorder="1"/>
    <xf numFmtId="164" fontId="0" fillId="33" borderId="0" xfId="0" applyNumberFormat="1" applyFill="1"/>
    <xf numFmtId="164" fontId="0" fillId="38" borderId="0" xfId="0" applyNumberFormat="1" applyFill="1"/>
    <xf numFmtId="164" fontId="0" fillId="34" borderId="0" xfId="0" applyNumberFormat="1" applyFill="1"/>
    <xf numFmtId="1" fontId="0" fillId="0" borderId="0" xfId="0" applyNumberFormat="1"/>
    <xf numFmtId="164" fontId="37" fillId="0" borderId="0" xfId="0" applyNumberFormat="1" applyFont="1"/>
    <xf numFmtId="171" fontId="25" fillId="0" borderId="12" xfId="42" applyNumberFormat="1" applyFont="1" applyBorder="1"/>
    <xf numFmtId="44" fontId="0" fillId="0" borderId="0" xfId="42" applyFont="1" applyFill="1"/>
    <xf numFmtId="170" fontId="0" fillId="34" borderId="0" xfId="0" applyNumberFormat="1" applyFill="1"/>
    <xf numFmtId="164" fontId="16" fillId="0" borderId="0" xfId="0" applyNumberFormat="1" applyFont="1"/>
    <xf numFmtId="4" fontId="0" fillId="0" borderId="0" xfId="0" applyNumberFormat="1"/>
    <xf numFmtId="0" fontId="0" fillId="34" borderId="0" xfId="0" applyFill="1"/>
    <xf numFmtId="174" fontId="0" fillId="0" borderId="0" xfId="0" applyNumberFormat="1"/>
    <xf numFmtId="0" fontId="0" fillId="0" borderId="0" xfId="0" applyAlignment="1">
      <alignment horizontal="left"/>
    </xf>
    <xf numFmtId="14" fontId="0" fillId="34" borderId="0" xfId="0" applyNumberFormat="1" applyFill="1"/>
    <xf numFmtId="44" fontId="0" fillId="34" borderId="0" xfId="42" applyFont="1" applyFill="1"/>
    <xf numFmtId="49" fontId="33" fillId="37" borderId="0" xfId="45" applyNumberFormat="1" applyFont="1" applyFill="1"/>
    <xf numFmtId="164" fontId="33" fillId="37" borderId="0" xfId="45" applyNumberFormat="1" applyFont="1" applyFill="1"/>
    <xf numFmtId="0" fontId="21" fillId="39" borderId="12" xfId="0" applyFont="1" applyFill="1" applyBorder="1"/>
    <xf numFmtId="14" fontId="21" fillId="39" borderId="12" xfId="45" applyNumberFormat="1" applyFill="1" applyBorder="1"/>
    <xf numFmtId="0" fontId="21" fillId="39" borderId="12" xfId="45" applyFill="1" applyBorder="1" applyAlignment="1">
      <alignment horizontal="left"/>
    </xf>
    <xf numFmtId="164" fontId="21" fillId="39" borderId="12" xfId="45" applyNumberFormat="1" applyFill="1" applyBorder="1"/>
    <xf numFmtId="164" fontId="21" fillId="39" borderId="12" xfId="0" applyNumberFormat="1" applyFont="1" applyFill="1" applyBorder="1"/>
    <xf numFmtId="0" fontId="21" fillId="39" borderId="0" xfId="0" applyFont="1" applyFill="1"/>
    <xf numFmtId="14" fontId="21" fillId="39" borderId="0" xfId="47" applyNumberFormat="1" applyFont="1" applyFill="1"/>
    <xf numFmtId="0" fontId="21" fillId="39" borderId="0" xfId="47" applyFont="1" applyFill="1" applyAlignment="1">
      <alignment horizontal="left"/>
    </xf>
    <xf numFmtId="164" fontId="21" fillId="39" borderId="0" xfId="47" applyNumberFormat="1" applyFont="1" applyFill="1"/>
    <xf numFmtId="0" fontId="21" fillId="39" borderId="12" xfId="47" applyFont="1" applyFill="1" applyBorder="1"/>
    <xf numFmtId="14" fontId="21" fillId="39" borderId="12" xfId="47" applyNumberFormat="1" applyFont="1" applyFill="1" applyBorder="1"/>
    <xf numFmtId="0" fontId="21" fillId="39" borderId="12" xfId="47" applyFont="1" applyFill="1" applyBorder="1" applyAlignment="1">
      <alignment horizontal="left"/>
    </xf>
    <xf numFmtId="164" fontId="21" fillId="39" borderId="12" xfId="47" applyNumberFormat="1" applyFont="1" applyFill="1" applyBorder="1"/>
    <xf numFmtId="14" fontId="21" fillId="39" borderId="12" xfId="0" applyNumberFormat="1" applyFont="1" applyFill="1" applyBorder="1"/>
    <xf numFmtId="44" fontId="22" fillId="39" borderId="12" xfId="42" applyFont="1" applyFill="1" applyBorder="1"/>
    <xf numFmtId="0" fontId="21" fillId="39" borderId="12" xfId="0" applyFont="1" applyFill="1" applyBorder="1" applyAlignment="1">
      <alignment horizontal="left"/>
    </xf>
    <xf numFmtId="165" fontId="22" fillId="39" borderId="12" xfId="42" applyNumberFormat="1" applyFont="1" applyFill="1" applyBorder="1"/>
    <xf numFmtId="171" fontId="22" fillId="39" borderId="12" xfId="42" applyNumberFormat="1" applyFont="1" applyFill="1" applyBorder="1"/>
    <xf numFmtId="164" fontId="24" fillId="38" borderId="0" xfId="0" applyNumberFormat="1" applyFont="1" applyFill="1"/>
    <xf numFmtId="164" fontId="24" fillId="34" borderId="0" xfId="0" applyNumberFormat="1" applyFont="1" applyFill="1"/>
    <xf numFmtId="176" fontId="21" fillId="39" borderId="12" xfId="0" applyNumberFormat="1" applyFont="1" applyFill="1" applyBorder="1"/>
    <xf numFmtId="176" fontId="25" fillId="0" borderId="12" xfId="42" applyNumberFormat="1" applyFont="1" applyBorder="1"/>
    <xf numFmtId="177" fontId="24" fillId="0" borderId="0" xfId="0" applyNumberFormat="1" applyFont="1"/>
    <xf numFmtId="7" fontId="22" fillId="39" borderId="12" xfId="42" applyNumberFormat="1" applyFont="1" applyFill="1" applyBorder="1"/>
    <xf numFmtId="7" fontId="25" fillId="0" borderId="12" xfId="42" applyNumberFormat="1" applyFont="1" applyBorder="1"/>
    <xf numFmtId="175" fontId="22" fillId="39" borderId="12" xfId="42" applyNumberFormat="1" applyFont="1" applyFill="1" applyBorder="1"/>
    <xf numFmtId="14" fontId="33" fillId="40" borderId="0" xfId="76" applyNumberFormat="1" applyFont="1" applyFill="1" applyAlignment="1">
      <alignment horizontal="center"/>
    </xf>
    <xf numFmtId="49" fontId="33" fillId="40" borderId="0" xfId="76" applyNumberFormat="1" applyFont="1" applyFill="1" applyAlignment="1">
      <alignment horizontal="center"/>
    </xf>
    <xf numFmtId="164" fontId="33" fillId="40" borderId="0" xfId="76" applyNumberFormat="1" applyFont="1" applyFill="1" applyAlignment="1">
      <alignment horizontal="center"/>
    </xf>
    <xf numFmtId="49" fontId="38" fillId="0" borderId="0" xfId="76" applyNumberFormat="1" applyFont="1" applyAlignment="1">
      <alignment horizontal="left"/>
    </xf>
    <xf numFmtId="14" fontId="38" fillId="0" borderId="0" xfId="76" applyNumberFormat="1" applyFont="1" applyAlignment="1">
      <alignment horizontal="left"/>
    </xf>
    <xf numFmtId="164" fontId="38" fillId="0" borderId="0" xfId="76" applyNumberFormat="1" applyFont="1" applyAlignment="1">
      <alignment horizontal="right"/>
    </xf>
    <xf numFmtId="9" fontId="38" fillId="0" borderId="0" xfId="76" applyNumberFormat="1" applyFont="1" applyAlignment="1">
      <alignment horizontal="right"/>
    </xf>
    <xf numFmtId="9" fontId="0" fillId="0" borderId="0" xfId="77" applyFont="1"/>
    <xf numFmtId="0" fontId="26" fillId="0" borderId="0" xfId="47" applyFont="1" applyAlignment="1">
      <alignment horizontal="center" vertical="center" wrapText="1"/>
    </xf>
    <xf numFmtId="0" fontId="30" fillId="0" borderId="0" xfId="47" applyFont="1" applyAlignment="1">
      <alignment horizontal="center" vertical="center" wrapText="1"/>
    </xf>
    <xf numFmtId="0" fontId="30" fillId="0" borderId="10" xfId="47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1" fillId="0" borderId="0" xfId="46" applyFill="1"/>
    <xf numFmtId="164" fontId="21" fillId="0" borderId="0" xfId="46" applyNumberFormat="1" applyFill="1"/>
  </cellXfs>
  <cellStyles count="7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" xfId="42" builtinId="4"/>
    <cellStyle name="Monétaire 2" xfId="75" xr:uid="{B9C2F121-2895-49A8-82A1-306CC1482589}"/>
    <cellStyle name="Neutre" xfId="8" builtinId="28" customBuiltin="1"/>
    <cellStyle name="Normal" xfId="0" builtinId="0"/>
    <cellStyle name="Normal 10" xfId="48" xr:uid="{00000000-0005-0000-0000-000021000000}"/>
    <cellStyle name="Normal 11" xfId="49" xr:uid="{00000000-0005-0000-0000-000022000000}"/>
    <cellStyle name="Normal 11 2" xfId="50" xr:uid="{00000000-0005-0000-0000-000023000000}"/>
    <cellStyle name="Normal 12" xfId="51" xr:uid="{00000000-0005-0000-0000-000024000000}"/>
    <cellStyle name="Normal 13" xfId="52" xr:uid="{00000000-0005-0000-0000-000025000000}"/>
    <cellStyle name="Normal 14" xfId="53" xr:uid="{00000000-0005-0000-0000-000026000000}"/>
    <cellStyle name="Normal 15" xfId="54" xr:uid="{00000000-0005-0000-0000-000027000000}"/>
    <cellStyle name="Normal 16" xfId="55" xr:uid="{00000000-0005-0000-0000-000028000000}"/>
    <cellStyle name="Normal 17" xfId="56" xr:uid="{00000000-0005-0000-0000-000029000000}"/>
    <cellStyle name="Normal 18" xfId="57" xr:uid="{00000000-0005-0000-0000-00002A000000}"/>
    <cellStyle name="Normal 19" xfId="58" xr:uid="{00000000-0005-0000-0000-00002B000000}"/>
    <cellStyle name="Normal 2" xfId="47" xr:uid="{00000000-0005-0000-0000-00002C000000}"/>
    <cellStyle name="Normal 20" xfId="59" xr:uid="{00000000-0005-0000-0000-00002D000000}"/>
    <cellStyle name="Normal 21" xfId="60" xr:uid="{00000000-0005-0000-0000-00002E000000}"/>
    <cellStyle name="Normal 22" xfId="61" xr:uid="{00000000-0005-0000-0000-00002F000000}"/>
    <cellStyle name="Normal 23" xfId="73" xr:uid="{53EA185B-F9D1-4459-AB04-B2D6AC499965}"/>
    <cellStyle name="Normal 24" xfId="62" xr:uid="{00000000-0005-0000-0000-000030000000}"/>
    <cellStyle name="Normal 25" xfId="63" xr:uid="{00000000-0005-0000-0000-000031000000}"/>
    <cellStyle name="Normal 26" xfId="64" xr:uid="{00000000-0005-0000-0000-000032000000}"/>
    <cellStyle name="Normal 27" xfId="65" xr:uid="{00000000-0005-0000-0000-000033000000}"/>
    <cellStyle name="Normal 28" xfId="66" xr:uid="{00000000-0005-0000-0000-000034000000}"/>
    <cellStyle name="Normal 29" xfId="67" xr:uid="{00000000-0005-0000-0000-000035000000}"/>
    <cellStyle name="Normal 3" xfId="45" xr:uid="{00000000-0005-0000-0000-000036000000}"/>
    <cellStyle name="Normal 30" xfId="68" xr:uid="{00000000-0005-0000-0000-000037000000}"/>
    <cellStyle name="Normal 31" xfId="74" xr:uid="{F45A264F-588A-45A3-B72F-C1DC59EF60E2}"/>
    <cellStyle name="Normal 37" xfId="43" xr:uid="{00000000-0005-0000-0000-000038000000}"/>
    <cellStyle name="Normal 4" xfId="46" xr:uid="{00000000-0005-0000-0000-000039000000}"/>
    <cellStyle name="Normal 5" xfId="44" xr:uid="{00000000-0005-0000-0000-00003A000000}"/>
    <cellStyle name="Normal 6" xfId="69" xr:uid="{00000000-0005-0000-0000-00003B000000}"/>
    <cellStyle name="Normal 7" xfId="70" xr:uid="{00000000-0005-0000-0000-00003C000000}"/>
    <cellStyle name="Normal 8" xfId="71" xr:uid="{00000000-0005-0000-0000-00003D000000}"/>
    <cellStyle name="Normal 9" xfId="72" xr:uid="{00000000-0005-0000-0000-00003E000000}"/>
    <cellStyle name="Normal_EtatsComptes4" xfId="76" xr:uid="{C12A5F47-D03C-486D-AA19-82D137C5BAAD}"/>
    <cellStyle name="Note" xfId="15" builtinId="10" customBuiltin="1"/>
    <cellStyle name="Pourcentage" xfId="77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4065-FF7D-4BC5-9E78-144586EB6049}">
  <dimension ref="A1:J67"/>
  <sheetViews>
    <sheetView workbookViewId="0">
      <selection activeCell="I13" sqref="I13"/>
    </sheetView>
  </sheetViews>
  <sheetFormatPr baseColWidth="10" defaultRowHeight="15" x14ac:dyDescent="0.25"/>
  <cols>
    <col min="2" max="2" width="33.28515625" customWidth="1"/>
    <col min="4" max="5" width="14.42578125" bestFit="1" customWidth="1"/>
    <col min="6" max="6" width="17.7109375" customWidth="1"/>
    <col min="7" max="7" width="15.85546875" customWidth="1"/>
    <col min="9" max="9" width="14.42578125" customWidth="1"/>
    <col min="10" max="10" width="12.5703125" bestFit="1" customWidth="1"/>
  </cols>
  <sheetData>
    <row r="1" spans="1:10" x14ac:dyDescent="0.25">
      <c r="A1" s="57" t="s">
        <v>304</v>
      </c>
      <c r="B1" s="58" t="s">
        <v>143</v>
      </c>
      <c r="C1" s="58" t="s">
        <v>97</v>
      </c>
      <c r="D1" s="58" t="s">
        <v>1</v>
      </c>
      <c r="E1" s="58" t="s">
        <v>2</v>
      </c>
      <c r="F1" s="58" t="s">
        <v>26</v>
      </c>
      <c r="G1" s="58" t="s">
        <v>98</v>
      </c>
    </row>
    <row r="2" spans="1:10" x14ac:dyDescent="0.25">
      <c r="A2" s="97">
        <v>10001</v>
      </c>
      <c r="B2" s="97" t="s">
        <v>235</v>
      </c>
      <c r="C2" s="98">
        <v>0</v>
      </c>
      <c r="D2" s="98">
        <v>8932897.0179999992</v>
      </c>
      <c r="E2" s="98">
        <v>8903523.4580000006</v>
      </c>
      <c r="F2" s="98">
        <f>D2-E2</f>
        <v>29373.559999998659</v>
      </c>
      <c r="G2" s="98">
        <f>C2+F2</f>
        <v>29373.559999998659</v>
      </c>
      <c r="I2" s="2"/>
    </row>
    <row r="3" spans="1:10" x14ac:dyDescent="0.25">
      <c r="A3" s="97">
        <v>10002</v>
      </c>
      <c r="B3" s="97" t="s">
        <v>236</v>
      </c>
      <c r="C3" s="98">
        <v>0</v>
      </c>
      <c r="D3" s="98">
        <v>2302931.0950000002</v>
      </c>
      <c r="E3" s="98">
        <v>2302931.0950000002</v>
      </c>
      <c r="F3" s="98">
        <f t="shared" ref="F3:F14" si="0">D3-E3</f>
        <v>0</v>
      </c>
      <c r="G3" s="98">
        <f t="shared" ref="G3:G14" si="1">C3+F3</f>
        <v>0</v>
      </c>
    </row>
    <row r="4" spans="1:10" x14ac:dyDescent="0.25">
      <c r="A4" s="97">
        <v>10003</v>
      </c>
      <c r="B4" s="97" t="s">
        <v>237</v>
      </c>
      <c r="C4" s="98">
        <v>0</v>
      </c>
      <c r="D4" s="98">
        <f>313196295.831+3183785.922</f>
        <v>316380081.75299996</v>
      </c>
      <c r="E4" s="98">
        <f>303281119.093+41931.024</f>
        <v>303323050.11699998</v>
      </c>
      <c r="F4" s="98">
        <f t="shared" si="0"/>
        <v>13057031.635999978</v>
      </c>
      <c r="G4" s="98">
        <f t="shared" si="1"/>
        <v>13057031.635999978</v>
      </c>
      <c r="I4" s="14"/>
      <c r="J4" s="14"/>
    </row>
    <row r="5" spans="1:10" x14ac:dyDescent="0.25">
      <c r="A5" s="97">
        <v>10006</v>
      </c>
      <c r="B5" s="97" t="s">
        <v>238</v>
      </c>
      <c r="C5" s="98">
        <v>0</v>
      </c>
      <c r="D5" s="98">
        <v>84628.441000000006</v>
      </c>
      <c r="E5" s="98">
        <v>67763.137000000002</v>
      </c>
      <c r="F5" s="98">
        <f t="shared" si="0"/>
        <v>16865.304000000004</v>
      </c>
      <c r="G5" s="98">
        <f t="shared" si="1"/>
        <v>16865.304000000004</v>
      </c>
    </row>
    <row r="6" spans="1:10" x14ac:dyDescent="0.25">
      <c r="A6" s="97">
        <v>10007</v>
      </c>
      <c r="B6" s="97" t="s">
        <v>239</v>
      </c>
      <c r="C6" s="98">
        <v>0</v>
      </c>
      <c r="D6" s="98">
        <v>714646.95299999998</v>
      </c>
      <c r="E6" s="98">
        <v>613621.07700000005</v>
      </c>
      <c r="F6" s="98">
        <f t="shared" si="0"/>
        <v>101025.87599999993</v>
      </c>
      <c r="G6" s="98">
        <f t="shared" si="1"/>
        <v>101025.87599999993</v>
      </c>
    </row>
    <row r="7" spans="1:10" x14ac:dyDescent="0.25">
      <c r="A7" s="97">
        <v>10008</v>
      </c>
      <c r="B7" s="97" t="s">
        <v>240</v>
      </c>
      <c r="C7" s="98">
        <v>0</v>
      </c>
      <c r="D7" s="98">
        <v>10299.625</v>
      </c>
      <c r="E7" s="98">
        <v>10299.625</v>
      </c>
      <c r="F7" s="98">
        <f t="shared" si="0"/>
        <v>0</v>
      </c>
      <c r="G7" s="98">
        <f t="shared" si="1"/>
        <v>0</v>
      </c>
    </row>
    <row r="8" spans="1:10" x14ac:dyDescent="0.25">
      <c r="A8" s="97">
        <v>10009</v>
      </c>
      <c r="B8" s="97" t="s">
        <v>241</v>
      </c>
      <c r="C8" s="98">
        <v>0</v>
      </c>
      <c r="D8" s="98">
        <v>7340.5559999999996</v>
      </c>
      <c r="E8" s="98">
        <v>6410.1310000000003</v>
      </c>
      <c r="F8" s="98">
        <f t="shared" si="0"/>
        <v>930.42499999999927</v>
      </c>
      <c r="G8" s="98">
        <f t="shared" si="1"/>
        <v>930.42499999999927</v>
      </c>
    </row>
    <row r="9" spans="1:10" x14ac:dyDescent="0.25">
      <c r="A9" s="97">
        <v>10010</v>
      </c>
      <c r="B9" s="97" t="s">
        <v>242</v>
      </c>
      <c r="C9" s="98">
        <v>0</v>
      </c>
      <c r="D9" s="98">
        <v>1279326.29</v>
      </c>
      <c r="E9" s="98">
        <v>1111207.4280000001</v>
      </c>
      <c r="F9" s="98">
        <f t="shared" si="0"/>
        <v>168118.86199999996</v>
      </c>
      <c r="G9" s="98">
        <f t="shared" si="1"/>
        <v>168118.86199999996</v>
      </c>
    </row>
    <row r="10" spans="1:10" x14ac:dyDescent="0.25">
      <c r="A10" s="97">
        <v>10011</v>
      </c>
      <c r="B10" s="97" t="s">
        <v>243</v>
      </c>
      <c r="C10" s="98">
        <v>0</v>
      </c>
      <c r="D10" s="98">
        <v>38031.120000000003</v>
      </c>
      <c r="E10" s="98">
        <v>38157.106</v>
      </c>
      <c r="F10" s="98">
        <f t="shared" si="0"/>
        <v>-125.98599999999715</v>
      </c>
      <c r="G10" s="98">
        <f t="shared" si="1"/>
        <v>-125.98599999999715</v>
      </c>
    </row>
    <row r="11" spans="1:10" x14ac:dyDescent="0.25">
      <c r="A11" s="97">
        <v>10012</v>
      </c>
      <c r="B11" s="97" t="s">
        <v>235</v>
      </c>
      <c r="C11" s="98">
        <v>0</v>
      </c>
      <c r="D11" s="98">
        <v>1304906.469</v>
      </c>
      <c r="E11" s="98">
        <v>1304630.0290000001</v>
      </c>
      <c r="F11" s="98">
        <f t="shared" si="0"/>
        <v>276.43999999994412</v>
      </c>
      <c r="G11" s="98">
        <f t="shared" si="1"/>
        <v>276.43999999994412</v>
      </c>
    </row>
    <row r="12" spans="1:10" x14ac:dyDescent="0.25">
      <c r="A12" s="97">
        <v>10014</v>
      </c>
      <c r="B12" s="97" t="s">
        <v>244</v>
      </c>
      <c r="C12" s="98">
        <v>0</v>
      </c>
      <c r="D12" s="98">
        <v>34204.266000000003</v>
      </c>
      <c r="E12" s="98">
        <v>34204.266000000003</v>
      </c>
      <c r="F12" s="98">
        <f t="shared" si="0"/>
        <v>0</v>
      </c>
      <c r="G12" s="98">
        <f t="shared" si="1"/>
        <v>0</v>
      </c>
    </row>
    <row r="13" spans="1:10" x14ac:dyDescent="0.25">
      <c r="A13" s="97">
        <v>10016</v>
      </c>
      <c r="B13" s="97" t="s">
        <v>245</v>
      </c>
      <c r="C13" s="98">
        <v>0</v>
      </c>
      <c r="D13" s="98">
        <v>691846.26300000004</v>
      </c>
      <c r="E13" s="98">
        <v>658001.049</v>
      </c>
      <c r="F13" s="98">
        <f t="shared" si="0"/>
        <v>33845.214000000036</v>
      </c>
      <c r="G13" s="98">
        <f t="shared" si="1"/>
        <v>33845.214000000036</v>
      </c>
    </row>
    <row r="14" spans="1:10" x14ac:dyDescent="0.25">
      <c r="A14" s="97">
        <v>10017</v>
      </c>
      <c r="B14" s="97" t="s">
        <v>246</v>
      </c>
      <c r="C14" s="98">
        <v>0</v>
      </c>
      <c r="D14" s="98">
        <v>22601</v>
      </c>
      <c r="E14" s="98">
        <v>22601</v>
      </c>
      <c r="F14" s="98">
        <f t="shared" si="0"/>
        <v>0</v>
      </c>
      <c r="G14" s="98">
        <f t="shared" si="1"/>
        <v>0</v>
      </c>
    </row>
    <row r="15" spans="1:10" x14ac:dyDescent="0.25">
      <c r="A15" s="97">
        <v>10018</v>
      </c>
      <c r="B15" s="97" t="s">
        <v>247</v>
      </c>
      <c r="C15" s="98">
        <v>0</v>
      </c>
      <c r="D15" s="98">
        <v>43044.374000000003</v>
      </c>
      <c r="E15" s="98">
        <v>0</v>
      </c>
      <c r="F15" s="98">
        <f>D15-E15</f>
        <v>43044.374000000003</v>
      </c>
      <c r="G15" s="98">
        <f>C15+F15</f>
        <v>43044.374000000003</v>
      </c>
    </row>
    <row r="16" spans="1:10" x14ac:dyDescent="0.25">
      <c r="A16" s="97">
        <v>10019</v>
      </c>
      <c r="B16" s="97" t="s">
        <v>248</v>
      </c>
      <c r="C16" s="98">
        <v>0</v>
      </c>
      <c r="D16" s="98">
        <v>297999.46799999999</v>
      </c>
      <c r="E16" s="98">
        <v>194597.416</v>
      </c>
      <c r="F16" s="98">
        <f t="shared" ref="F16:F21" si="2">D16-E16</f>
        <v>103402.052</v>
      </c>
      <c r="G16" s="98">
        <f t="shared" ref="G16:G21" si="3">C16+F16</f>
        <v>103402.052</v>
      </c>
    </row>
    <row r="17" spans="1:10" x14ac:dyDescent="0.25">
      <c r="A17" s="97">
        <v>10020</v>
      </c>
      <c r="B17" s="97" t="s">
        <v>305</v>
      </c>
      <c r="C17" s="98">
        <v>0</v>
      </c>
      <c r="D17" s="98">
        <v>581.95799999999997</v>
      </c>
      <c r="E17" s="98">
        <v>0</v>
      </c>
      <c r="F17" s="98">
        <f t="shared" si="2"/>
        <v>581.95799999999997</v>
      </c>
      <c r="G17" s="98">
        <f t="shared" si="3"/>
        <v>581.95799999999997</v>
      </c>
    </row>
    <row r="18" spans="1:10" x14ac:dyDescent="0.25">
      <c r="A18" s="97">
        <v>19999</v>
      </c>
      <c r="B18" s="97" t="s">
        <v>249</v>
      </c>
      <c r="C18" s="98">
        <v>0</v>
      </c>
      <c r="D18" s="98">
        <v>1.8</v>
      </c>
      <c r="E18" s="98">
        <v>0</v>
      </c>
      <c r="F18" s="98">
        <f t="shared" si="2"/>
        <v>1.8</v>
      </c>
      <c r="G18" s="98">
        <f t="shared" si="3"/>
        <v>1.8</v>
      </c>
    </row>
    <row r="19" spans="1:10" x14ac:dyDescent="0.25">
      <c r="A19" s="97" t="s">
        <v>250</v>
      </c>
      <c r="B19" s="97" t="s">
        <v>251</v>
      </c>
      <c r="C19" s="98">
        <v>0</v>
      </c>
      <c r="D19" s="98">
        <v>98178.57</v>
      </c>
      <c r="E19" s="98">
        <v>98178.57</v>
      </c>
      <c r="F19" s="98">
        <f t="shared" si="2"/>
        <v>0</v>
      </c>
      <c r="G19" s="98">
        <f t="shared" si="3"/>
        <v>0</v>
      </c>
    </row>
    <row r="20" spans="1:10" x14ac:dyDescent="0.25">
      <c r="A20" s="97" t="s">
        <v>252</v>
      </c>
      <c r="B20" s="97" t="s">
        <v>253</v>
      </c>
      <c r="C20" s="98">
        <v>0</v>
      </c>
      <c r="D20" s="98">
        <v>98364.183999999994</v>
      </c>
      <c r="E20" s="98">
        <v>73501.89</v>
      </c>
      <c r="F20" s="98">
        <f t="shared" si="2"/>
        <v>24862.293999999994</v>
      </c>
      <c r="G20" s="98">
        <f t="shared" si="3"/>
        <v>24862.293999999994</v>
      </c>
    </row>
    <row r="21" spans="1:10" x14ac:dyDescent="0.25">
      <c r="A21" s="97" t="s">
        <v>254</v>
      </c>
      <c r="B21" s="97" t="s">
        <v>253</v>
      </c>
      <c r="C21" s="98">
        <v>0</v>
      </c>
      <c r="D21" s="98">
        <v>788662.10800000001</v>
      </c>
      <c r="E21" s="98">
        <v>706392.86100000003</v>
      </c>
      <c r="F21" s="98">
        <f t="shared" si="2"/>
        <v>82269.246999999974</v>
      </c>
      <c r="G21" s="98">
        <f t="shared" si="3"/>
        <v>82269.246999999974</v>
      </c>
    </row>
    <row r="22" spans="1:10" x14ac:dyDescent="0.25">
      <c r="A22" s="97" t="s">
        <v>255</v>
      </c>
      <c r="B22" s="97" t="s">
        <v>256</v>
      </c>
      <c r="C22" s="98">
        <v>0</v>
      </c>
      <c r="D22" s="98">
        <v>149709.70000000001</v>
      </c>
      <c r="E22" s="98">
        <v>149648.20000000001</v>
      </c>
      <c r="F22" s="98">
        <f>D22-E22</f>
        <v>61.5</v>
      </c>
      <c r="G22" s="98">
        <f>C22+F22</f>
        <v>61.5</v>
      </c>
      <c r="I22" t="s">
        <v>542</v>
      </c>
      <c r="J22" s="2">
        <f>+G22</f>
        <v>61.5</v>
      </c>
    </row>
    <row r="23" spans="1:10" x14ac:dyDescent="0.25">
      <c r="A23" s="97" t="s">
        <v>111</v>
      </c>
      <c r="B23" s="97" t="s">
        <v>216</v>
      </c>
      <c r="C23" s="98">
        <v>0</v>
      </c>
      <c r="D23" s="98">
        <v>8297507.5599999996</v>
      </c>
      <c r="E23" s="98">
        <v>7087086.4199999999</v>
      </c>
      <c r="F23" s="98">
        <f t="shared" ref="F23:F34" si="4">D23-E23</f>
        <v>1210421.1399999997</v>
      </c>
      <c r="G23" s="98">
        <f t="shared" ref="G23:G34" si="5">C23+F23</f>
        <v>1210421.1399999997</v>
      </c>
    </row>
    <row r="24" spans="1:10" x14ac:dyDescent="0.25">
      <c r="A24" s="97" t="s">
        <v>257</v>
      </c>
      <c r="B24" s="97" t="s">
        <v>258</v>
      </c>
      <c r="C24" s="98">
        <v>0</v>
      </c>
      <c r="D24" s="98">
        <v>189414.91699999999</v>
      </c>
      <c r="E24" s="98">
        <v>189414.91699999999</v>
      </c>
      <c r="F24" s="98">
        <f t="shared" si="4"/>
        <v>0</v>
      </c>
      <c r="G24" s="98">
        <f t="shared" si="5"/>
        <v>0</v>
      </c>
    </row>
    <row r="25" spans="1:10" x14ac:dyDescent="0.25">
      <c r="A25" s="97" t="s">
        <v>259</v>
      </c>
      <c r="B25" s="97" t="s">
        <v>260</v>
      </c>
      <c r="C25" s="98">
        <v>0</v>
      </c>
      <c r="D25" s="98">
        <v>2360365.2030000002</v>
      </c>
      <c r="E25" s="98">
        <v>1837492.18</v>
      </c>
      <c r="F25" s="98">
        <f t="shared" si="4"/>
        <v>522873.02300000028</v>
      </c>
      <c r="G25" s="98">
        <f t="shared" si="5"/>
        <v>522873.02300000028</v>
      </c>
    </row>
    <row r="26" spans="1:10" x14ac:dyDescent="0.25">
      <c r="A26" s="97" t="s">
        <v>113</v>
      </c>
      <c r="B26" s="97" t="s">
        <v>114</v>
      </c>
      <c r="C26" s="98">
        <v>0</v>
      </c>
      <c r="D26" s="98">
        <v>7952226.801</v>
      </c>
      <c r="E26" s="98">
        <v>7109567.1780000003</v>
      </c>
      <c r="F26" s="98">
        <f t="shared" si="4"/>
        <v>842659.62299999967</v>
      </c>
      <c r="G26" s="98">
        <f t="shared" si="5"/>
        <v>842659.62299999967</v>
      </c>
    </row>
    <row r="27" spans="1:10" x14ac:dyDescent="0.25">
      <c r="A27" s="97" t="s">
        <v>261</v>
      </c>
      <c r="B27" s="97" t="s">
        <v>262</v>
      </c>
      <c r="C27" s="98">
        <v>0</v>
      </c>
      <c r="D27" s="98">
        <v>892052.01</v>
      </c>
      <c r="E27" s="98">
        <v>715171.86100000003</v>
      </c>
      <c r="F27" s="98">
        <f t="shared" si="4"/>
        <v>176880.14899999998</v>
      </c>
      <c r="G27" s="98">
        <f t="shared" si="5"/>
        <v>176880.14899999998</v>
      </c>
    </row>
    <row r="28" spans="1:10" x14ac:dyDescent="0.25">
      <c r="A28" s="97" t="s">
        <v>263</v>
      </c>
      <c r="B28" s="97" t="s">
        <v>264</v>
      </c>
      <c r="C28" s="98">
        <v>0</v>
      </c>
      <c r="D28" s="98">
        <v>179106.59299999999</v>
      </c>
      <c r="E28" s="98">
        <v>179106.576</v>
      </c>
      <c r="F28" s="98">
        <f t="shared" si="4"/>
        <v>1.6999999992549419E-2</v>
      </c>
      <c r="G28" s="98">
        <f t="shared" si="5"/>
        <v>1.6999999992549419E-2</v>
      </c>
    </row>
    <row r="29" spans="1:10" x14ac:dyDescent="0.25">
      <c r="A29" s="97" t="s">
        <v>217</v>
      </c>
      <c r="B29" s="97" t="s">
        <v>218</v>
      </c>
      <c r="C29" s="98">
        <v>0</v>
      </c>
      <c r="D29" s="98">
        <v>542438.15700000001</v>
      </c>
      <c r="E29" s="98">
        <v>542438.15700000001</v>
      </c>
      <c r="F29" s="98">
        <f t="shared" si="4"/>
        <v>0</v>
      </c>
      <c r="G29" s="98">
        <f t="shared" si="5"/>
        <v>0</v>
      </c>
    </row>
    <row r="30" spans="1:10" x14ac:dyDescent="0.25">
      <c r="A30" s="97" t="s">
        <v>265</v>
      </c>
      <c r="B30" s="97" t="s">
        <v>266</v>
      </c>
      <c r="C30" s="98">
        <v>0</v>
      </c>
      <c r="D30" s="98">
        <v>538630.40599999996</v>
      </c>
      <c r="E30" s="98">
        <v>184258.09</v>
      </c>
      <c r="F30" s="98">
        <f t="shared" si="4"/>
        <v>354372.31599999999</v>
      </c>
      <c r="G30" s="98">
        <f t="shared" si="5"/>
        <v>354372.31599999999</v>
      </c>
    </row>
    <row r="31" spans="1:10" x14ac:dyDescent="0.25">
      <c r="A31" s="97" t="s">
        <v>306</v>
      </c>
      <c r="B31" s="97" t="s">
        <v>307</v>
      </c>
      <c r="C31" s="98">
        <v>0</v>
      </c>
      <c r="D31" s="98">
        <v>350501.83899999998</v>
      </c>
      <c r="E31" s="98">
        <v>172753.693</v>
      </c>
      <c r="F31" s="98">
        <f t="shared" si="4"/>
        <v>177748.14599999998</v>
      </c>
      <c r="G31" s="98">
        <f t="shared" si="5"/>
        <v>177748.14599999998</v>
      </c>
    </row>
    <row r="32" spans="1:10" x14ac:dyDescent="0.25">
      <c r="A32" s="97" t="s">
        <v>115</v>
      </c>
      <c r="B32" s="97" t="s">
        <v>202</v>
      </c>
      <c r="C32" s="98">
        <v>0</v>
      </c>
      <c r="D32" s="98">
        <v>4617242.6160000004</v>
      </c>
      <c r="E32" s="98">
        <v>4499087.5999999996</v>
      </c>
      <c r="F32" s="98">
        <f t="shared" si="4"/>
        <v>118155.01600000076</v>
      </c>
      <c r="G32" s="98">
        <f t="shared" si="5"/>
        <v>118155.01600000076</v>
      </c>
      <c r="I32" t="s">
        <v>542</v>
      </c>
      <c r="J32">
        <v>100409.939</v>
      </c>
    </row>
    <row r="33" spans="1:7" x14ac:dyDescent="0.25">
      <c r="A33" s="97" t="s">
        <v>116</v>
      </c>
      <c r="B33" s="97" t="s">
        <v>219</v>
      </c>
      <c r="C33" s="98">
        <v>0</v>
      </c>
      <c r="D33" s="98">
        <v>1996227.578</v>
      </c>
      <c r="E33" s="98">
        <v>1729052.145</v>
      </c>
      <c r="F33" s="98">
        <f t="shared" si="4"/>
        <v>267175.43299999996</v>
      </c>
      <c r="G33" s="98">
        <f t="shared" si="5"/>
        <v>267175.43299999996</v>
      </c>
    </row>
    <row r="34" spans="1:7" x14ac:dyDescent="0.25">
      <c r="A34" s="97" t="s">
        <v>267</v>
      </c>
      <c r="B34" s="97" t="s">
        <v>268</v>
      </c>
      <c r="C34" s="98">
        <v>0</v>
      </c>
      <c r="D34" s="98">
        <v>89.748000000000005</v>
      </c>
      <c r="E34" s="98">
        <v>89.748000000000005</v>
      </c>
      <c r="F34" s="98">
        <f t="shared" si="4"/>
        <v>0</v>
      </c>
      <c r="G34" s="98">
        <f t="shared" si="5"/>
        <v>0</v>
      </c>
    </row>
    <row r="35" spans="1:7" x14ac:dyDescent="0.25">
      <c r="A35" s="97" t="s">
        <v>269</v>
      </c>
      <c r="B35" s="97" t="s">
        <v>270</v>
      </c>
      <c r="C35" s="98">
        <v>0</v>
      </c>
      <c r="D35" s="98">
        <v>1067869.0460000001</v>
      </c>
      <c r="E35" s="98">
        <v>1067869.047</v>
      </c>
      <c r="F35" s="98">
        <f>D35-E35</f>
        <v>-9.9999993108212948E-4</v>
      </c>
      <c r="G35" s="98">
        <f>C35+F35</f>
        <v>-9.9999993108212948E-4</v>
      </c>
    </row>
    <row r="36" spans="1:7" x14ac:dyDescent="0.25">
      <c r="A36" s="97" t="s">
        <v>118</v>
      </c>
      <c r="B36" s="97" t="s">
        <v>220</v>
      </c>
      <c r="C36" s="98">
        <v>0</v>
      </c>
      <c r="D36" s="98">
        <v>1776924.2409999999</v>
      </c>
      <c r="E36" s="98">
        <v>1768213.9839999999</v>
      </c>
      <c r="F36" s="98">
        <f>D36-E36</f>
        <v>8710.2569999999832</v>
      </c>
      <c r="G36" s="98">
        <f>C36+F36</f>
        <v>8710.2569999999832</v>
      </c>
    </row>
    <row r="37" spans="1:7" x14ac:dyDescent="0.25">
      <c r="A37" s="97" t="s">
        <v>119</v>
      </c>
      <c r="B37" s="97" t="s">
        <v>221</v>
      </c>
      <c r="C37" s="98">
        <v>0</v>
      </c>
      <c r="D37" s="98">
        <v>5853408.9960000003</v>
      </c>
      <c r="E37" s="98">
        <v>5629648.2149999999</v>
      </c>
      <c r="F37" s="98">
        <f t="shared" ref="F37:F48" si="6">D37-E37</f>
        <v>223760.78100000042</v>
      </c>
      <c r="G37" s="98">
        <f t="shared" ref="G37:G48" si="7">C37+F37</f>
        <v>223760.78100000042</v>
      </c>
    </row>
    <row r="38" spans="1:7" x14ac:dyDescent="0.25">
      <c r="A38" s="97" t="s">
        <v>271</v>
      </c>
      <c r="B38" s="97" t="s">
        <v>272</v>
      </c>
      <c r="C38" s="98">
        <v>0</v>
      </c>
      <c r="D38" s="98">
        <v>81767.437000000005</v>
      </c>
      <c r="E38" s="98">
        <v>81767.437000000005</v>
      </c>
      <c r="F38" s="98">
        <f t="shared" si="6"/>
        <v>0</v>
      </c>
      <c r="G38" s="98">
        <f t="shared" si="7"/>
        <v>0</v>
      </c>
    </row>
    <row r="39" spans="1:7" x14ac:dyDescent="0.25">
      <c r="A39" s="97" t="s">
        <v>273</v>
      </c>
      <c r="B39" s="97" t="s">
        <v>206</v>
      </c>
      <c r="C39" s="98">
        <v>0</v>
      </c>
      <c r="D39" s="98">
        <v>1169.0530000000001</v>
      </c>
      <c r="E39" s="98">
        <v>1169.0530000000001</v>
      </c>
      <c r="F39" s="98">
        <f t="shared" si="6"/>
        <v>0</v>
      </c>
      <c r="G39" s="98">
        <f t="shared" si="7"/>
        <v>0</v>
      </c>
    </row>
    <row r="40" spans="1:7" x14ac:dyDescent="0.25">
      <c r="A40" s="97" t="s">
        <v>133</v>
      </c>
      <c r="B40" s="97" t="s">
        <v>121</v>
      </c>
      <c r="C40" s="98">
        <v>0</v>
      </c>
      <c r="D40" s="98">
        <v>19755166.478999998</v>
      </c>
      <c r="E40" s="98">
        <v>19745000.818</v>
      </c>
      <c r="F40" s="98">
        <f t="shared" si="6"/>
        <v>10165.66099999845</v>
      </c>
      <c r="G40" s="98">
        <f t="shared" si="7"/>
        <v>10165.66099999845</v>
      </c>
    </row>
    <row r="41" spans="1:7" x14ac:dyDescent="0.25">
      <c r="A41" s="97" t="s">
        <v>274</v>
      </c>
      <c r="B41" s="97" t="s">
        <v>275</v>
      </c>
      <c r="C41" s="98">
        <v>0</v>
      </c>
      <c r="D41" s="98">
        <v>9446380.9039999992</v>
      </c>
      <c r="E41" s="98">
        <v>9446380.9739999995</v>
      </c>
      <c r="F41" s="98">
        <f t="shared" si="6"/>
        <v>-7.0000000298023224E-2</v>
      </c>
      <c r="G41" s="98">
        <f t="shared" si="7"/>
        <v>-7.0000000298023224E-2</v>
      </c>
    </row>
    <row r="42" spans="1:7" x14ac:dyDescent="0.25">
      <c r="A42" s="97" t="s">
        <v>276</v>
      </c>
      <c r="B42" s="97" t="s">
        <v>277</v>
      </c>
      <c r="C42" s="98">
        <v>0</v>
      </c>
      <c r="D42" s="98">
        <v>94943.191999999995</v>
      </c>
      <c r="E42" s="98">
        <v>94943.191999999995</v>
      </c>
      <c r="F42" s="98">
        <f t="shared" si="6"/>
        <v>0</v>
      </c>
      <c r="G42" s="98">
        <f t="shared" si="7"/>
        <v>0</v>
      </c>
    </row>
    <row r="43" spans="1:7" x14ac:dyDescent="0.25">
      <c r="A43" s="97" t="s">
        <v>134</v>
      </c>
      <c r="B43" s="97" t="s">
        <v>222</v>
      </c>
      <c r="C43" s="98">
        <v>0</v>
      </c>
      <c r="D43" s="98">
        <v>2167652.2200000002</v>
      </c>
      <c r="E43" s="98">
        <v>2030190.612</v>
      </c>
      <c r="F43" s="98">
        <f t="shared" si="6"/>
        <v>137461.60800000024</v>
      </c>
      <c r="G43" s="98">
        <f t="shared" si="7"/>
        <v>137461.60800000024</v>
      </c>
    </row>
    <row r="44" spans="1:7" x14ac:dyDescent="0.25">
      <c r="A44" s="97" t="s">
        <v>278</v>
      </c>
      <c r="B44" s="97" t="s">
        <v>279</v>
      </c>
      <c r="C44" s="98">
        <v>0</v>
      </c>
      <c r="D44" s="98">
        <v>145589.6</v>
      </c>
      <c r="E44" s="98">
        <v>145589.6</v>
      </c>
      <c r="F44" s="98">
        <f t="shared" si="6"/>
        <v>0</v>
      </c>
      <c r="G44" s="98">
        <f t="shared" si="7"/>
        <v>0</v>
      </c>
    </row>
    <row r="45" spans="1:7" x14ac:dyDescent="0.25">
      <c r="A45" s="97" t="s">
        <v>122</v>
      </c>
      <c r="B45" s="97" t="s">
        <v>280</v>
      </c>
      <c r="C45" s="98">
        <v>0</v>
      </c>
      <c r="D45" s="98">
        <v>945325.57400000002</v>
      </c>
      <c r="E45" s="98">
        <v>945325.57400000002</v>
      </c>
      <c r="F45" s="98">
        <f t="shared" si="6"/>
        <v>0</v>
      </c>
      <c r="G45" s="98">
        <f t="shared" si="7"/>
        <v>0</v>
      </c>
    </row>
    <row r="46" spans="1:7" x14ac:dyDescent="0.25">
      <c r="A46" s="97" t="s">
        <v>191</v>
      </c>
      <c r="B46" s="97" t="s">
        <v>223</v>
      </c>
      <c r="C46" s="98">
        <v>0</v>
      </c>
      <c r="D46" s="98">
        <v>185732.079</v>
      </c>
      <c r="E46" s="98">
        <v>185732.17800000001</v>
      </c>
      <c r="F46" s="98">
        <f t="shared" si="6"/>
        <v>-9.9000000016530976E-2</v>
      </c>
      <c r="G46" s="98">
        <f t="shared" si="7"/>
        <v>-9.9000000016530976E-2</v>
      </c>
    </row>
    <row r="47" spans="1:7" x14ac:dyDescent="0.25">
      <c r="A47" s="97" t="s">
        <v>281</v>
      </c>
      <c r="B47" s="97" t="s">
        <v>282</v>
      </c>
      <c r="C47" s="98">
        <v>0</v>
      </c>
      <c r="D47" s="98">
        <v>156615.23000000001</v>
      </c>
      <c r="E47" s="98">
        <v>156615.23000000001</v>
      </c>
      <c r="F47" s="98">
        <f t="shared" si="6"/>
        <v>0</v>
      </c>
      <c r="G47" s="98">
        <f t="shared" si="7"/>
        <v>0</v>
      </c>
    </row>
    <row r="48" spans="1:7" x14ac:dyDescent="0.25">
      <c r="A48" s="97" t="s">
        <v>283</v>
      </c>
      <c r="B48" s="97" t="s">
        <v>284</v>
      </c>
      <c r="C48" s="98">
        <v>0</v>
      </c>
      <c r="D48" s="98">
        <v>16049789.033</v>
      </c>
      <c r="E48" s="98">
        <v>14115208.279999999</v>
      </c>
      <c r="F48" s="98">
        <f t="shared" si="6"/>
        <v>1934580.7530000005</v>
      </c>
      <c r="G48" s="98">
        <f t="shared" si="7"/>
        <v>1934580.7530000005</v>
      </c>
    </row>
    <row r="49" spans="1:7" x14ac:dyDescent="0.25">
      <c r="A49" s="97" t="s">
        <v>285</v>
      </c>
      <c r="B49" s="97" t="s">
        <v>286</v>
      </c>
      <c r="C49" s="98">
        <v>0</v>
      </c>
      <c r="D49" s="98">
        <v>453690.53399999999</v>
      </c>
      <c r="E49" s="98">
        <v>453690.53399999999</v>
      </c>
      <c r="F49" s="98">
        <f>D49-E49</f>
        <v>0</v>
      </c>
      <c r="G49" s="98">
        <f>C49+F49</f>
        <v>0</v>
      </c>
    </row>
    <row r="50" spans="1:7" x14ac:dyDescent="0.25">
      <c r="A50" s="97" t="s">
        <v>136</v>
      </c>
      <c r="B50" s="97" t="s">
        <v>224</v>
      </c>
      <c r="C50" s="98">
        <v>0</v>
      </c>
      <c r="D50" s="98">
        <v>97834.41</v>
      </c>
      <c r="E50" s="98">
        <v>97345.237999999998</v>
      </c>
      <c r="F50" s="98">
        <f t="shared" ref="F50" si="8">D50-E50</f>
        <v>489.17200000000594</v>
      </c>
      <c r="G50" s="98">
        <f t="shared" ref="G50" si="9">C50+F50</f>
        <v>489.17200000000594</v>
      </c>
    </row>
    <row r="51" spans="1:7" x14ac:dyDescent="0.25">
      <c r="A51" s="97" t="s">
        <v>138</v>
      </c>
      <c r="B51" s="97" t="s">
        <v>225</v>
      </c>
      <c r="C51" s="98">
        <v>0</v>
      </c>
      <c r="D51" s="98">
        <v>9387612.0739999991</v>
      </c>
      <c r="E51" s="98">
        <v>9397112.0739999991</v>
      </c>
      <c r="F51" s="98">
        <f>D51-E51</f>
        <v>-9500</v>
      </c>
      <c r="G51" s="98">
        <f>C51+F51</f>
        <v>-9500</v>
      </c>
    </row>
    <row r="52" spans="1:7" x14ac:dyDescent="0.25">
      <c r="A52" s="97" t="s">
        <v>287</v>
      </c>
      <c r="B52" s="97" t="s">
        <v>288</v>
      </c>
      <c r="C52" s="98">
        <v>0</v>
      </c>
      <c r="D52" s="98">
        <v>315974.65500000003</v>
      </c>
      <c r="E52" s="98">
        <v>315974.65500000003</v>
      </c>
      <c r="F52" s="98">
        <f t="shared" ref="F52:F63" si="10">D52-E52</f>
        <v>0</v>
      </c>
      <c r="G52" s="98">
        <f t="shared" ref="G52:G63" si="11">C52+F52</f>
        <v>0</v>
      </c>
    </row>
    <row r="53" spans="1:7" x14ac:dyDescent="0.25">
      <c r="A53" s="97" t="s">
        <v>123</v>
      </c>
      <c r="B53" s="97" t="s">
        <v>226</v>
      </c>
      <c r="C53" s="98">
        <v>0</v>
      </c>
      <c r="D53" s="98">
        <v>96629197.761999995</v>
      </c>
      <c r="E53" s="98">
        <v>96020556.091000006</v>
      </c>
      <c r="F53" s="98">
        <f t="shared" si="10"/>
        <v>608641.67099998891</v>
      </c>
      <c r="G53" s="98">
        <f t="shared" si="11"/>
        <v>608641.67099998891</v>
      </c>
    </row>
    <row r="54" spans="1:7" x14ac:dyDescent="0.25">
      <c r="A54" s="97" t="s">
        <v>289</v>
      </c>
      <c r="B54" s="97" t="s">
        <v>290</v>
      </c>
      <c r="C54" s="98">
        <v>0</v>
      </c>
      <c r="D54" s="98">
        <v>167549.465</v>
      </c>
      <c r="E54" s="98">
        <v>167549.465</v>
      </c>
      <c r="F54" s="98">
        <f t="shared" si="10"/>
        <v>0</v>
      </c>
      <c r="G54" s="98">
        <f t="shared" si="11"/>
        <v>0</v>
      </c>
    </row>
    <row r="55" spans="1:7" x14ac:dyDescent="0.25">
      <c r="A55" s="97" t="s">
        <v>308</v>
      </c>
      <c r="B55" s="97" t="s">
        <v>309</v>
      </c>
      <c r="C55" s="98">
        <v>0</v>
      </c>
      <c r="D55" s="98">
        <v>3555019.2009999999</v>
      </c>
      <c r="E55" s="98">
        <v>2428073.9190000002</v>
      </c>
      <c r="F55" s="98">
        <f t="shared" si="10"/>
        <v>1126945.2819999997</v>
      </c>
      <c r="G55" s="98">
        <f t="shared" si="11"/>
        <v>1126945.2819999997</v>
      </c>
    </row>
    <row r="56" spans="1:7" x14ac:dyDescent="0.25">
      <c r="A56" s="97" t="s">
        <v>291</v>
      </c>
      <c r="B56" s="97" t="s">
        <v>292</v>
      </c>
      <c r="C56" s="98">
        <v>0</v>
      </c>
      <c r="D56" s="98">
        <v>106673.658</v>
      </c>
      <c r="E56" s="98">
        <v>106673.658</v>
      </c>
      <c r="F56" s="98">
        <f t="shared" si="10"/>
        <v>0</v>
      </c>
      <c r="G56" s="98">
        <f t="shared" si="11"/>
        <v>0</v>
      </c>
    </row>
    <row r="57" spans="1:7" x14ac:dyDescent="0.25">
      <c r="A57" s="97" t="s">
        <v>124</v>
      </c>
      <c r="B57" s="97" t="s">
        <v>125</v>
      </c>
      <c r="C57" s="98">
        <v>0</v>
      </c>
      <c r="D57" s="98">
        <v>173045.261</v>
      </c>
      <c r="E57" s="98">
        <v>79240.75</v>
      </c>
      <c r="F57" s="98">
        <f t="shared" si="10"/>
        <v>93804.510999999999</v>
      </c>
      <c r="G57" s="98">
        <f t="shared" si="11"/>
        <v>93804.510999999999</v>
      </c>
    </row>
    <row r="58" spans="1:7" x14ac:dyDescent="0.25">
      <c r="A58" s="97" t="s">
        <v>126</v>
      </c>
      <c r="B58" s="97" t="s">
        <v>227</v>
      </c>
      <c r="C58" s="98">
        <v>0</v>
      </c>
      <c r="D58" s="98">
        <v>415231.299</v>
      </c>
      <c r="E58" s="98">
        <v>416443.989</v>
      </c>
      <c r="F58" s="98">
        <f t="shared" si="10"/>
        <v>-1212.6900000000023</v>
      </c>
      <c r="G58" s="98">
        <f t="shared" si="11"/>
        <v>-1212.6900000000023</v>
      </c>
    </row>
    <row r="59" spans="1:7" x14ac:dyDescent="0.25">
      <c r="A59" s="97" t="s">
        <v>293</v>
      </c>
      <c r="B59" s="97" t="s">
        <v>294</v>
      </c>
      <c r="C59" s="98">
        <v>0</v>
      </c>
      <c r="D59" s="98">
        <v>813569.61800000002</v>
      </c>
      <c r="E59" s="98">
        <v>813569.61699999997</v>
      </c>
      <c r="F59" s="98">
        <f t="shared" si="10"/>
        <v>1.0000000474974513E-3</v>
      </c>
      <c r="G59" s="98">
        <f t="shared" si="11"/>
        <v>1.0000000474974513E-3</v>
      </c>
    </row>
    <row r="60" spans="1:7" x14ac:dyDescent="0.25">
      <c r="A60" s="97" t="s">
        <v>137</v>
      </c>
      <c r="B60" s="97" t="s">
        <v>127</v>
      </c>
      <c r="C60" s="98">
        <v>0</v>
      </c>
      <c r="D60" s="98">
        <v>17428650.315000001</v>
      </c>
      <c r="E60" s="98">
        <v>15323784.455</v>
      </c>
      <c r="F60" s="98">
        <f t="shared" si="10"/>
        <v>2104865.8600000013</v>
      </c>
      <c r="G60" s="98">
        <f t="shared" si="11"/>
        <v>2104865.8600000013</v>
      </c>
    </row>
    <row r="61" spans="1:7" x14ac:dyDescent="0.25">
      <c r="A61" s="97" t="s">
        <v>295</v>
      </c>
      <c r="B61" s="97" t="s">
        <v>296</v>
      </c>
      <c r="C61" s="98">
        <v>0</v>
      </c>
      <c r="D61" s="98">
        <v>71769.383000000002</v>
      </c>
      <c r="E61" s="98">
        <v>0</v>
      </c>
      <c r="F61" s="98">
        <f t="shared" si="10"/>
        <v>71769.383000000002</v>
      </c>
      <c r="G61" s="98">
        <f t="shared" si="11"/>
        <v>71769.383000000002</v>
      </c>
    </row>
    <row r="62" spans="1:7" x14ac:dyDescent="0.25">
      <c r="A62" s="97" t="s">
        <v>297</v>
      </c>
      <c r="B62" s="97" t="s">
        <v>298</v>
      </c>
      <c r="C62" s="98">
        <v>0</v>
      </c>
      <c r="D62" s="98">
        <v>28414.507000000001</v>
      </c>
      <c r="E62" s="98">
        <v>28414.507000000001</v>
      </c>
      <c r="F62" s="98">
        <f t="shared" si="10"/>
        <v>0</v>
      </c>
      <c r="G62" s="98">
        <f t="shared" si="11"/>
        <v>0</v>
      </c>
    </row>
    <row r="63" spans="1:7" x14ac:dyDescent="0.25">
      <c r="A63" s="97" t="s">
        <v>128</v>
      </c>
      <c r="B63" s="97" t="s">
        <v>228</v>
      </c>
      <c r="C63" s="98">
        <v>0</v>
      </c>
      <c r="D63" s="98">
        <v>95331.107999999993</v>
      </c>
      <c r="E63" s="98">
        <v>0</v>
      </c>
      <c r="F63" s="98">
        <f t="shared" si="10"/>
        <v>95331.107999999993</v>
      </c>
      <c r="G63" s="98">
        <f t="shared" si="11"/>
        <v>95331.107999999993</v>
      </c>
    </row>
    <row r="64" spans="1:7" x14ac:dyDescent="0.25">
      <c r="A64" s="97" t="s">
        <v>129</v>
      </c>
      <c r="B64" s="97" t="s">
        <v>229</v>
      </c>
      <c r="C64" s="98">
        <v>0</v>
      </c>
      <c r="D64" s="98">
        <v>1868677.1240000001</v>
      </c>
      <c r="E64" s="98">
        <v>1887449.7</v>
      </c>
      <c r="F64" s="98">
        <f>D64-E64</f>
        <v>-18772.575999999885</v>
      </c>
      <c r="G64" s="98">
        <f>C64+F64</f>
        <v>-18772.575999999885</v>
      </c>
    </row>
    <row r="65" spans="1:7" x14ac:dyDescent="0.25">
      <c r="A65" s="97" t="s">
        <v>130</v>
      </c>
      <c r="B65" s="97" t="s">
        <v>230</v>
      </c>
      <c r="C65" s="98">
        <v>0</v>
      </c>
      <c r="D65" s="98">
        <v>849255.57499999995</v>
      </c>
      <c r="E65" s="98">
        <v>848993.62300000002</v>
      </c>
      <c r="F65" s="98">
        <f t="shared" ref="F65:F66" si="12">D65-E65</f>
        <v>261.95199999993201</v>
      </c>
      <c r="G65" s="98">
        <f t="shared" ref="G65:G66" si="13">C65+F65</f>
        <v>261.95199999993201</v>
      </c>
    </row>
    <row r="66" spans="1:7" x14ac:dyDescent="0.25">
      <c r="A66" s="97" t="s">
        <v>131</v>
      </c>
      <c r="B66" s="97" t="s">
        <v>231</v>
      </c>
      <c r="C66" s="98">
        <v>0</v>
      </c>
      <c r="D66" s="98">
        <v>241753.93100000001</v>
      </c>
      <c r="E66" s="98">
        <v>246069.56299999999</v>
      </c>
      <c r="F66" s="98">
        <f t="shared" si="12"/>
        <v>-4315.6319999999832</v>
      </c>
      <c r="G66" s="98">
        <f t="shared" si="13"/>
        <v>-4315.6319999999832</v>
      </c>
    </row>
    <row r="67" spans="1:7" x14ac:dyDescent="0.25">
      <c r="C67" s="2">
        <f>SUM(C2:C66)</f>
        <v>0</v>
      </c>
      <c r="D67" s="2">
        <f t="shared" ref="D67:G67" si="14">SUM(D2:D66)</f>
        <v>551623669.40299976</v>
      </c>
      <c r="E67" s="2">
        <f t="shared" si="14"/>
        <v>527908833.05199981</v>
      </c>
      <c r="F67" s="2">
        <f t="shared" si="14"/>
        <v>23714836.350999959</v>
      </c>
      <c r="G67" s="2">
        <f t="shared" si="14"/>
        <v>23714836.350999959</v>
      </c>
    </row>
  </sheetData>
  <autoFilter ref="A1:G1" xr:uid="{AF2C4065-FF7D-4BC5-9E78-144586EB604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EBA57-0279-48C2-891A-2DBD79C0F5B4}">
  <dimension ref="A1:Q119"/>
  <sheetViews>
    <sheetView topLeftCell="A16" zoomScale="82" zoomScaleNormal="82" workbookViewId="0">
      <pane ySplit="480" activePane="bottomLeft"/>
      <selection pane="bottomLeft" activeCell="F24" sqref="F24"/>
    </sheetView>
  </sheetViews>
  <sheetFormatPr baseColWidth="10" defaultRowHeight="15" x14ac:dyDescent="0.25"/>
  <cols>
    <col min="1" max="1" width="13.42578125" customWidth="1"/>
    <col min="3" max="3" width="35.28515625" customWidth="1"/>
    <col min="4" max="4" width="11.42578125" customWidth="1"/>
    <col min="5" max="5" width="13.42578125" style="2" bestFit="1" customWidth="1"/>
    <col min="6" max="6" width="19.85546875" style="2" customWidth="1"/>
    <col min="7" max="7" width="17.140625" style="2" customWidth="1"/>
    <col min="8" max="8" width="14.85546875" style="2" customWidth="1"/>
    <col min="9" max="9" width="21.85546875" customWidth="1"/>
    <col min="10" max="10" width="14.42578125" style="2" customWidth="1"/>
    <col min="11" max="11" width="17" bestFit="1" customWidth="1"/>
    <col min="12" max="12" width="14.7109375" customWidth="1"/>
    <col min="13" max="13" width="29.42578125" customWidth="1"/>
    <col min="14" max="14" width="12.28515625" customWidth="1"/>
    <col min="15" max="15" width="7.28515625" customWidth="1"/>
    <col min="16" max="16" width="3.7109375" customWidth="1"/>
    <col min="17" max="17" width="19.7109375" bestFit="1" customWidth="1"/>
  </cols>
  <sheetData>
    <row r="1" spans="1:17" x14ac:dyDescent="0.25">
      <c r="A1" t="s">
        <v>142</v>
      </c>
      <c r="B1" t="s">
        <v>143</v>
      </c>
      <c r="D1" t="s">
        <v>144</v>
      </c>
      <c r="E1" s="2" t="s">
        <v>145</v>
      </c>
      <c r="F1" s="2" t="s">
        <v>146</v>
      </c>
      <c r="G1" s="2" t="s">
        <v>147</v>
      </c>
      <c r="H1" s="2" t="s">
        <v>148</v>
      </c>
      <c r="I1" s="2" t="s">
        <v>149</v>
      </c>
      <c r="J1" s="49">
        <v>3.3209</v>
      </c>
      <c r="K1" s="2" t="s">
        <v>150</v>
      </c>
    </row>
    <row r="3" spans="1:17" x14ac:dyDescent="0.25">
      <c r="A3" s="52" t="s">
        <v>152</v>
      </c>
      <c r="B3" s="52" t="s">
        <v>115</v>
      </c>
      <c r="C3" s="52" t="s">
        <v>151</v>
      </c>
      <c r="D3" s="55">
        <v>43542</v>
      </c>
      <c r="E3" s="44">
        <v>205221.62700000001</v>
      </c>
      <c r="F3" s="44">
        <v>138770.04800000001</v>
      </c>
      <c r="G3" s="44">
        <v>66451.577999999994</v>
      </c>
      <c r="H3" s="44">
        <f>+H2+G3</f>
        <v>66451.577999999994</v>
      </c>
      <c r="I3" s="56">
        <v>19565.009999999998</v>
      </c>
      <c r="J3" s="44">
        <f>+I3*$J$1</f>
        <v>64973.441708999992</v>
      </c>
      <c r="K3" s="44">
        <f>+J3-G3</f>
        <v>-1478.1362910000025</v>
      </c>
    </row>
    <row r="4" spans="1:17" x14ac:dyDescent="0.25">
      <c r="A4" s="52" t="s">
        <v>153</v>
      </c>
      <c r="B4" s="52" t="s">
        <v>115</v>
      </c>
      <c r="C4" s="52" t="s">
        <v>151</v>
      </c>
      <c r="D4" s="55">
        <v>43075</v>
      </c>
      <c r="E4" s="44">
        <v>42680.114000000001</v>
      </c>
      <c r="F4" s="44">
        <v>0</v>
      </c>
      <c r="G4" s="44">
        <v>42680.114000000001</v>
      </c>
      <c r="H4" s="44">
        <f t="shared" ref="H4:H5" si="0">+G4+H3</f>
        <v>109131.692</v>
      </c>
      <c r="I4" s="56">
        <v>14634.52</v>
      </c>
      <c r="J4" s="44">
        <f t="shared" ref="J4:J10" si="1">+I4*$J$1</f>
        <v>48599.777468</v>
      </c>
      <c r="K4" s="44">
        <f>+J4-G4</f>
        <v>5919.6634679999988</v>
      </c>
    </row>
    <row r="5" spans="1:17" x14ac:dyDescent="0.25">
      <c r="A5" t="s">
        <v>154</v>
      </c>
      <c r="B5" t="s">
        <v>115</v>
      </c>
      <c r="C5" t="s">
        <v>151</v>
      </c>
      <c r="D5" s="1">
        <v>42906</v>
      </c>
      <c r="E5" s="2">
        <v>145078.11499999999</v>
      </c>
      <c r="F5" s="2">
        <v>136054.79199999999</v>
      </c>
      <c r="G5" s="2">
        <v>9023.3220000000001</v>
      </c>
      <c r="H5" s="2">
        <f t="shared" si="0"/>
        <v>118155.014</v>
      </c>
      <c r="I5" s="48">
        <v>3295.95</v>
      </c>
      <c r="J5" s="2">
        <f t="shared" si="1"/>
        <v>10945.520354999999</v>
      </c>
      <c r="K5" s="2">
        <f>+J5-G5</f>
        <v>1922.1983549999986</v>
      </c>
      <c r="L5" s="43">
        <f>SUM(K3:K5)</f>
        <v>6363.7255319999949</v>
      </c>
    </row>
    <row r="6" spans="1:17" x14ac:dyDescent="0.25">
      <c r="D6" s="1"/>
      <c r="I6" s="48"/>
      <c r="K6" s="2"/>
      <c r="L6" s="2"/>
    </row>
    <row r="8" spans="1:17" x14ac:dyDescent="0.25">
      <c r="A8" s="52" t="s">
        <v>139</v>
      </c>
      <c r="B8" s="52" t="s">
        <v>116</v>
      </c>
      <c r="C8" s="52" t="s">
        <v>117</v>
      </c>
      <c r="D8" s="55">
        <v>44083</v>
      </c>
      <c r="E8" s="44">
        <v>146611.948</v>
      </c>
      <c r="F8" s="44">
        <v>132340.87599999999</v>
      </c>
      <c r="G8" s="44">
        <v>14271.072</v>
      </c>
      <c r="H8" s="44">
        <f>+G8+H7</f>
        <v>14271.072</v>
      </c>
      <c r="I8" s="56">
        <v>4379.04</v>
      </c>
      <c r="J8" s="44">
        <f t="shared" si="1"/>
        <v>14542.353936</v>
      </c>
      <c r="K8" s="44">
        <f t="shared" ref="K8:K10" si="2">+J8-G8</f>
        <v>271.2819359999994</v>
      </c>
    </row>
    <row r="9" spans="1:17" x14ac:dyDescent="0.25">
      <c r="A9" s="52" t="s">
        <v>140</v>
      </c>
      <c r="B9" s="52" t="s">
        <v>116</v>
      </c>
      <c r="C9" s="52" t="s">
        <v>117</v>
      </c>
      <c r="D9" s="55">
        <v>43767</v>
      </c>
      <c r="E9" s="44">
        <v>188554.15700000001</v>
      </c>
      <c r="F9" s="44">
        <v>0</v>
      </c>
      <c r="G9" s="44">
        <v>188554.15700000001</v>
      </c>
      <c r="H9" s="44">
        <f>+H8+G9</f>
        <v>202825.22899999999</v>
      </c>
      <c r="I9" s="56">
        <v>59886.98</v>
      </c>
      <c r="J9" s="44">
        <f t="shared" si="1"/>
        <v>198878.671882</v>
      </c>
      <c r="K9" s="44">
        <f t="shared" si="2"/>
        <v>10324.514881999989</v>
      </c>
    </row>
    <row r="10" spans="1:17" x14ac:dyDescent="0.25">
      <c r="A10" s="52" t="s">
        <v>141</v>
      </c>
      <c r="B10" s="52" t="s">
        <v>116</v>
      </c>
      <c r="C10" s="52" t="s">
        <v>117</v>
      </c>
      <c r="D10" s="55">
        <v>43721</v>
      </c>
      <c r="E10" s="44">
        <v>174730.70800000001</v>
      </c>
      <c r="F10" s="44">
        <v>110380.526</v>
      </c>
      <c r="G10" s="44">
        <v>64350.180999999997</v>
      </c>
      <c r="H10" s="44">
        <f t="shared" ref="H10:H11" si="3">+G10+H9</f>
        <v>267175.40999999997</v>
      </c>
      <c r="I10" s="56">
        <v>20336.63</v>
      </c>
      <c r="J10" s="44">
        <f t="shared" si="1"/>
        <v>67535.914567</v>
      </c>
      <c r="K10" s="44">
        <f t="shared" si="2"/>
        <v>3185.7335670000029</v>
      </c>
      <c r="L10" s="2"/>
      <c r="M10" t="s">
        <v>155</v>
      </c>
      <c r="Q10" t="s">
        <v>156</v>
      </c>
    </row>
    <row r="11" spans="1:17" x14ac:dyDescent="0.25">
      <c r="A11" s="52" t="s">
        <v>157</v>
      </c>
      <c r="B11" s="52" t="s">
        <v>116</v>
      </c>
      <c r="C11" s="52" t="s">
        <v>117</v>
      </c>
      <c r="D11" s="55">
        <v>43629</v>
      </c>
      <c r="E11" s="44">
        <v>179570.36900000001</v>
      </c>
      <c r="F11" s="44">
        <v>179570.342</v>
      </c>
      <c r="G11" s="44">
        <v>2.7E-2</v>
      </c>
      <c r="H11" s="44">
        <f t="shared" si="3"/>
        <v>267175.43699999998</v>
      </c>
      <c r="I11" s="52"/>
      <c r="J11" s="44"/>
      <c r="K11" s="52"/>
    </row>
    <row r="12" spans="1:17" x14ac:dyDescent="0.25">
      <c r="D12" s="1"/>
    </row>
    <row r="13" spans="1:17" x14ac:dyDescent="0.25">
      <c r="D13" s="1"/>
    </row>
    <row r="14" spans="1:17" x14ac:dyDescent="0.25">
      <c r="A14" s="52" t="s">
        <v>159</v>
      </c>
      <c r="B14" s="52" t="s">
        <v>118</v>
      </c>
      <c r="C14" s="52" t="s">
        <v>158</v>
      </c>
      <c r="D14" s="55">
        <v>43147</v>
      </c>
      <c r="E14" s="44">
        <v>215508.462</v>
      </c>
      <c r="F14" s="44">
        <v>206311</v>
      </c>
      <c r="G14" s="44">
        <v>9197.4619999999995</v>
      </c>
      <c r="H14" s="44">
        <f>+G14</f>
        <v>9197.4619999999995</v>
      </c>
      <c r="I14" s="56">
        <v>3120.64</v>
      </c>
      <c r="J14" s="44">
        <f t="shared" ref="J14:J21" si="4">+I14*$J$1</f>
        <v>10363.333375999999</v>
      </c>
      <c r="K14" s="44">
        <f t="shared" ref="K14" si="5">+J14-G14</f>
        <v>1165.8713759999991</v>
      </c>
      <c r="L14" s="43">
        <f>SUM(K14:K14)</f>
        <v>1165.8713759999991</v>
      </c>
    </row>
    <row r="15" spans="1:17" x14ac:dyDescent="0.25">
      <c r="D15" s="1"/>
      <c r="I15" s="51"/>
      <c r="K15" s="2"/>
      <c r="L15" s="2"/>
    </row>
    <row r="16" spans="1:17" x14ac:dyDescent="0.25">
      <c r="D16" s="1"/>
      <c r="I16" s="51"/>
      <c r="K16" s="2"/>
      <c r="L16" s="2"/>
    </row>
    <row r="17" spans="1:12" x14ac:dyDescent="0.25">
      <c r="A17" s="52" t="s">
        <v>299</v>
      </c>
      <c r="B17" s="52" t="s">
        <v>119</v>
      </c>
      <c r="C17" s="52" t="s">
        <v>120</v>
      </c>
      <c r="D17" s="55">
        <v>44720</v>
      </c>
      <c r="E17" s="44">
        <v>48778.83</v>
      </c>
      <c r="F17" s="44">
        <v>0</v>
      </c>
      <c r="G17" s="44">
        <v>48778.83</v>
      </c>
      <c r="H17" s="44">
        <f>+G17</f>
        <v>48778.83</v>
      </c>
      <c r="I17" s="56">
        <v>15019.5</v>
      </c>
      <c r="J17" s="44">
        <f>+I17*$J$1</f>
        <v>49878.257550000002</v>
      </c>
      <c r="K17" s="44">
        <f t="shared" ref="K17:K21" si="6">+J17-G17</f>
        <v>1099.4275500000003</v>
      </c>
    </row>
    <row r="18" spans="1:12" x14ac:dyDescent="0.25">
      <c r="A18" s="52" t="s">
        <v>10</v>
      </c>
      <c r="B18" s="52" t="s">
        <v>119</v>
      </c>
      <c r="C18" s="52" t="s">
        <v>120</v>
      </c>
      <c r="D18" s="55">
        <v>44700</v>
      </c>
      <c r="E18" s="44">
        <v>63853.824000000001</v>
      </c>
      <c r="F18" s="44">
        <v>0</v>
      </c>
      <c r="G18" s="44">
        <v>63853.824000000001</v>
      </c>
      <c r="H18" s="44">
        <f>+G18+H17</f>
        <v>112632.65400000001</v>
      </c>
      <c r="I18" s="56">
        <v>19835</v>
      </c>
      <c r="J18" s="44">
        <f t="shared" si="4"/>
        <v>65870.051500000001</v>
      </c>
      <c r="K18" s="44">
        <f t="shared" si="6"/>
        <v>2016.2275000000009</v>
      </c>
    </row>
    <row r="19" spans="1:12" x14ac:dyDescent="0.25">
      <c r="A19" s="52" t="s">
        <v>160</v>
      </c>
      <c r="B19" s="52" t="s">
        <v>119</v>
      </c>
      <c r="C19" s="52" t="s">
        <v>120</v>
      </c>
      <c r="D19" s="55">
        <v>44678</v>
      </c>
      <c r="E19" s="44">
        <v>56624.368000000002</v>
      </c>
      <c r="F19" s="44">
        <v>0</v>
      </c>
      <c r="G19" s="44">
        <v>56624.368000000002</v>
      </c>
      <c r="H19" s="44">
        <f t="shared" ref="H19:H21" si="7">+G19+H18</f>
        <v>169257.022</v>
      </c>
      <c r="I19" s="56">
        <v>17521</v>
      </c>
      <c r="J19" s="44">
        <f t="shared" si="4"/>
        <v>58185.488899999997</v>
      </c>
      <c r="K19" s="44">
        <f t="shared" si="6"/>
        <v>1561.1208999999944</v>
      </c>
    </row>
    <row r="20" spans="1:12" x14ac:dyDescent="0.25">
      <c r="A20" s="52" t="s">
        <v>161</v>
      </c>
      <c r="B20" s="52" t="s">
        <v>119</v>
      </c>
      <c r="C20" s="52" t="s">
        <v>120</v>
      </c>
      <c r="D20" s="55">
        <v>44652</v>
      </c>
      <c r="E20" s="44">
        <v>52045.514000000003</v>
      </c>
      <c r="F20" s="44">
        <v>0</v>
      </c>
      <c r="G20" s="44">
        <v>52045.514000000003</v>
      </c>
      <c r="H20" s="44">
        <f t="shared" si="7"/>
        <v>221302.53599999999</v>
      </c>
      <c r="I20" s="56">
        <v>15884</v>
      </c>
      <c r="J20" s="44">
        <f t="shared" si="4"/>
        <v>52749.175600000002</v>
      </c>
      <c r="K20" s="44">
        <f t="shared" si="6"/>
        <v>703.66159999999945</v>
      </c>
    </row>
    <row r="21" spans="1:12" x14ac:dyDescent="0.25">
      <c r="A21" s="52" t="s">
        <v>162</v>
      </c>
      <c r="B21" s="52" t="s">
        <v>119</v>
      </c>
      <c r="C21" s="52" t="s">
        <v>120</v>
      </c>
      <c r="D21" s="55">
        <v>44636</v>
      </c>
      <c r="E21" s="44">
        <v>74895.570000000007</v>
      </c>
      <c r="F21" s="44">
        <v>72437.323000000004</v>
      </c>
      <c r="G21" s="44">
        <v>2458.2469999999998</v>
      </c>
      <c r="H21" s="44">
        <f t="shared" si="7"/>
        <v>223760.783</v>
      </c>
      <c r="I21" s="56">
        <v>755.57</v>
      </c>
      <c r="J21" s="44">
        <f t="shared" si="4"/>
        <v>2509.1724130000002</v>
      </c>
      <c r="K21" s="44">
        <f t="shared" si="6"/>
        <v>50.92541300000039</v>
      </c>
      <c r="L21" s="43">
        <f>SUM(K17:K21)</f>
        <v>5431.3629629999959</v>
      </c>
    </row>
    <row r="22" spans="1:12" x14ac:dyDescent="0.25">
      <c r="D22" s="1"/>
      <c r="I22" s="48"/>
      <c r="K22" s="2"/>
    </row>
    <row r="23" spans="1:12" x14ac:dyDescent="0.25">
      <c r="D23" s="1"/>
      <c r="I23" s="48"/>
      <c r="K23" s="2"/>
    </row>
    <row r="25" spans="1:12" x14ac:dyDescent="0.25">
      <c r="A25" s="52" t="s">
        <v>163</v>
      </c>
      <c r="B25" s="52" t="s">
        <v>133</v>
      </c>
      <c r="C25" s="52" t="s">
        <v>121</v>
      </c>
      <c r="D25" s="55">
        <v>40680</v>
      </c>
      <c r="E25" s="44">
        <v>10165.661</v>
      </c>
      <c r="F25" s="44">
        <v>0</v>
      </c>
      <c r="G25" s="44">
        <v>10165.661</v>
      </c>
      <c r="H25" s="44">
        <f>+G25</f>
        <v>10165.661</v>
      </c>
      <c r="I25" s="56">
        <v>3095.79</v>
      </c>
      <c r="J25" s="44">
        <f t="shared" ref="J25" si="8">+I25*$J$1</f>
        <v>10280.809010999999</v>
      </c>
      <c r="K25" s="44">
        <f t="shared" ref="K25" si="9">+J25-G25</f>
        <v>115.14801099999931</v>
      </c>
      <c r="L25" s="43">
        <f>SUM(K25:K25)</f>
        <v>115.14801099999931</v>
      </c>
    </row>
    <row r="27" spans="1:12" x14ac:dyDescent="0.25">
      <c r="A27" s="52" t="s">
        <v>164</v>
      </c>
      <c r="B27" s="52" t="s">
        <v>134</v>
      </c>
      <c r="C27" s="52" t="s">
        <v>135</v>
      </c>
      <c r="D27" s="55">
        <v>42703</v>
      </c>
      <c r="E27" s="44">
        <v>137461.60800000001</v>
      </c>
      <c r="F27" s="44">
        <v>0</v>
      </c>
      <c r="G27" s="44">
        <v>137461.60800000001</v>
      </c>
      <c r="H27" s="44">
        <f t="shared" ref="H27" si="10">+G27+H26</f>
        <v>137461.60800000001</v>
      </c>
      <c r="I27" s="56">
        <v>41861.800000000003</v>
      </c>
      <c r="J27" s="44">
        <f t="shared" ref="J27" si="11">+I27*$J$1</f>
        <v>139018.85162</v>
      </c>
      <c r="K27" s="44">
        <f t="shared" ref="K27" si="12">+J27-G27</f>
        <v>1557.2436199999938</v>
      </c>
      <c r="L27" s="43">
        <f>SUM(K27:K27)</f>
        <v>1557.2436199999938</v>
      </c>
    </row>
    <row r="29" spans="1:12" x14ac:dyDescent="0.25">
      <c r="A29" s="52" t="s">
        <v>165</v>
      </c>
      <c r="B29" s="52" t="s">
        <v>136</v>
      </c>
      <c r="C29" s="52" t="s">
        <v>166</v>
      </c>
      <c r="D29" s="55">
        <v>42472</v>
      </c>
      <c r="E29" s="44">
        <v>97834.41</v>
      </c>
      <c r="F29" s="44">
        <v>97345.237999999998</v>
      </c>
      <c r="G29" s="44">
        <v>489.17200000000003</v>
      </c>
      <c r="H29" s="44">
        <f t="shared" ref="H29" si="13">+G29+H28</f>
        <v>489.17200000000003</v>
      </c>
    </row>
    <row r="31" spans="1:12" x14ac:dyDescent="0.25">
      <c r="A31" t="s">
        <v>167</v>
      </c>
      <c r="B31" t="s">
        <v>138</v>
      </c>
      <c r="C31" t="s">
        <v>168</v>
      </c>
      <c r="D31" s="1">
        <v>44104</v>
      </c>
      <c r="E31" s="2">
        <v>-9500</v>
      </c>
      <c r="F31" s="2">
        <v>0</v>
      </c>
      <c r="G31" s="2">
        <v>-9500</v>
      </c>
      <c r="H31" s="2">
        <f t="shared" ref="H31" si="14">+G31+H30</f>
        <v>-9500</v>
      </c>
    </row>
    <row r="34" spans="1:12" x14ac:dyDescent="0.25">
      <c r="A34" s="52" t="s">
        <v>232</v>
      </c>
      <c r="B34" s="52" t="s">
        <v>123</v>
      </c>
      <c r="C34" s="52" t="s">
        <v>169</v>
      </c>
      <c r="D34" s="55">
        <v>44137</v>
      </c>
      <c r="E34" s="44">
        <v>270754.75900000002</v>
      </c>
      <c r="F34" s="44">
        <v>257997.201</v>
      </c>
      <c r="G34" s="44">
        <f>+E34-F34</f>
        <v>12757.558000000019</v>
      </c>
      <c r="H34" s="44">
        <f>+G34+H33</f>
        <v>12757.558000000019</v>
      </c>
      <c r="I34" s="56">
        <v>3944.64</v>
      </c>
      <c r="J34" s="44">
        <f t="shared" ref="J34:J38" si="15">+I34*$J$1</f>
        <v>13099.754976</v>
      </c>
      <c r="K34" s="44">
        <f>+J34-G34</f>
        <v>342.19697599998108</v>
      </c>
      <c r="L34" s="2"/>
    </row>
    <row r="35" spans="1:12" x14ac:dyDescent="0.25">
      <c r="A35" s="52" t="s">
        <v>233</v>
      </c>
      <c r="B35" s="52" t="s">
        <v>123</v>
      </c>
      <c r="C35" s="52" t="s">
        <v>169</v>
      </c>
      <c r="D35" s="55">
        <v>43820</v>
      </c>
      <c r="E35" s="44">
        <v>219328.17</v>
      </c>
      <c r="F35" s="44">
        <v>0</v>
      </c>
      <c r="G35" s="44">
        <f t="shared" ref="G35:G38" si="16">+E35-F35</f>
        <v>219328.17</v>
      </c>
      <c r="H35" s="44">
        <f t="shared" ref="H35:H38" si="17">+G35+H34</f>
        <v>232085.72800000003</v>
      </c>
      <c r="I35" s="56">
        <v>69278.3</v>
      </c>
      <c r="J35" s="44">
        <f t="shared" si="15"/>
        <v>230066.30647000001</v>
      </c>
      <c r="K35" s="44">
        <f>+J35-G35</f>
        <v>10738.136469999998</v>
      </c>
      <c r="L35" s="2"/>
    </row>
    <row r="36" spans="1:12" x14ac:dyDescent="0.25">
      <c r="A36" s="52" t="s">
        <v>234</v>
      </c>
      <c r="B36" s="52" t="s">
        <v>123</v>
      </c>
      <c r="C36" s="52" t="s">
        <v>169</v>
      </c>
      <c r="D36" s="55">
        <v>43808</v>
      </c>
      <c r="E36" s="44">
        <v>228295.902</v>
      </c>
      <c r="F36" s="44">
        <v>210153.82199999999</v>
      </c>
      <c r="G36" s="44">
        <f t="shared" si="16"/>
        <v>18142.080000000016</v>
      </c>
      <c r="H36" s="44">
        <f t="shared" si="17"/>
        <v>250227.80800000005</v>
      </c>
      <c r="I36" s="56">
        <v>5721.7</v>
      </c>
      <c r="J36" s="44">
        <f t="shared" si="15"/>
        <v>19001.19353</v>
      </c>
      <c r="K36" s="44">
        <f>+J36-G36</f>
        <v>859.11352999998417</v>
      </c>
      <c r="L36" s="2"/>
    </row>
    <row r="37" spans="1:12" x14ac:dyDescent="0.25">
      <c r="A37" t="s">
        <v>181</v>
      </c>
      <c r="B37" t="s">
        <v>123</v>
      </c>
      <c r="C37" t="s">
        <v>169</v>
      </c>
      <c r="D37" s="1">
        <v>44935</v>
      </c>
      <c r="E37" s="2">
        <v>287480.03600000002</v>
      </c>
      <c r="F37" s="2">
        <v>253732.45699999999</v>
      </c>
      <c r="G37" s="2">
        <v>33747.578999999998</v>
      </c>
      <c r="H37" s="2">
        <f t="shared" si="17"/>
        <v>283975.38700000005</v>
      </c>
      <c r="I37" s="48">
        <v>10256.219999999999</v>
      </c>
      <c r="J37" s="2">
        <f t="shared" si="15"/>
        <v>34059.880998000001</v>
      </c>
      <c r="K37" s="2">
        <f>+J37-G37</f>
        <v>312.30199800000264</v>
      </c>
      <c r="L37" s="2"/>
    </row>
    <row r="38" spans="1:12" x14ac:dyDescent="0.25">
      <c r="A38" t="s">
        <v>182</v>
      </c>
      <c r="B38" t="s">
        <v>123</v>
      </c>
      <c r="C38" t="s">
        <v>169</v>
      </c>
      <c r="D38" s="1">
        <v>45002</v>
      </c>
      <c r="E38" s="2">
        <v>325344.92300000001</v>
      </c>
      <c r="F38" s="2">
        <v>0</v>
      </c>
      <c r="G38" s="2">
        <f t="shared" si="16"/>
        <v>325344.92300000001</v>
      </c>
      <c r="H38" s="2">
        <f t="shared" si="17"/>
        <v>609320.31000000006</v>
      </c>
      <c r="I38" s="48">
        <v>99130.08</v>
      </c>
      <c r="J38" s="2">
        <f t="shared" si="15"/>
        <v>329201.08267199999</v>
      </c>
      <c r="K38" s="2">
        <f>+J38-G38</f>
        <v>3856.1596719999798</v>
      </c>
      <c r="L38" s="43">
        <f>SUM(K34:K38)</f>
        <v>16107.908645999945</v>
      </c>
    </row>
    <row r="39" spans="1:12" x14ac:dyDescent="0.25">
      <c r="D39" s="1"/>
      <c r="E39"/>
      <c r="F39"/>
      <c r="G39"/>
      <c r="I39" s="2"/>
      <c r="K39" s="2"/>
    </row>
    <row r="42" spans="1:12" ht="13.5" customHeight="1" x14ac:dyDescent="0.25">
      <c r="A42" t="s">
        <v>311</v>
      </c>
      <c r="B42" t="s">
        <v>111</v>
      </c>
      <c r="C42" t="s">
        <v>112</v>
      </c>
      <c r="D42" s="1">
        <v>45589</v>
      </c>
      <c r="E42" s="2">
        <v>175789.239</v>
      </c>
      <c r="F42" s="2">
        <v>0</v>
      </c>
      <c r="G42" s="21">
        <f t="shared" ref="G42" si="18">E42</f>
        <v>175789.239</v>
      </c>
      <c r="H42" s="2">
        <f>+H41+G42</f>
        <v>175789.239</v>
      </c>
      <c r="I42" s="48">
        <v>52250.58</v>
      </c>
      <c r="J42" s="2">
        <f t="shared" ref="J42" si="19">+I42*$J$1</f>
        <v>173518.951122</v>
      </c>
      <c r="K42" s="2">
        <f t="shared" ref="K42:K48" si="20">+J42-G42</f>
        <v>-2270.2878780000028</v>
      </c>
      <c r="L42" s="2"/>
    </row>
    <row r="43" spans="1:12" x14ac:dyDescent="0.25">
      <c r="A43" t="s">
        <v>312</v>
      </c>
      <c r="B43" t="s">
        <v>111</v>
      </c>
      <c r="C43" t="s">
        <v>112</v>
      </c>
      <c r="D43" s="1">
        <v>45589</v>
      </c>
      <c r="E43" s="2">
        <v>178953.71299999999</v>
      </c>
      <c r="F43" s="2">
        <v>0</v>
      </c>
      <c r="G43" s="21">
        <f t="shared" ref="G43:G48" si="21">E43</f>
        <v>178953.71299999999</v>
      </c>
      <c r="H43" s="2">
        <f t="shared" ref="H43:H48" si="22">+H42+G43</f>
        <v>354742.95199999999</v>
      </c>
      <c r="I43" s="48">
        <v>53191.17</v>
      </c>
      <c r="J43" s="2">
        <f t="shared" ref="J43:J48" si="23">+I43*$J$1</f>
        <v>176642.556453</v>
      </c>
      <c r="K43" s="2">
        <f t="shared" si="20"/>
        <v>-2311.1565469999914</v>
      </c>
      <c r="L43" s="2"/>
    </row>
    <row r="44" spans="1:12" x14ac:dyDescent="0.25">
      <c r="A44" t="s">
        <v>313</v>
      </c>
      <c r="B44" t="s">
        <v>111</v>
      </c>
      <c r="C44" t="s">
        <v>112</v>
      </c>
      <c r="D44" s="1">
        <v>45589</v>
      </c>
      <c r="E44" s="2">
        <v>178457.74</v>
      </c>
      <c r="F44" s="2">
        <v>0</v>
      </c>
      <c r="G44" s="21">
        <f t="shared" si="21"/>
        <v>178457.74</v>
      </c>
      <c r="H44" s="2">
        <f t="shared" si="22"/>
        <v>533200.69200000004</v>
      </c>
      <c r="I44" s="48">
        <v>53043.75</v>
      </c>
      <c r="J44" s="2">
        <f t="shared" si="23"/>
        <v>176152.989375</v>
      </c>
      <c r="K44" s="2">
        <f t="shared" si="20"/>
        <v>-2304.750624999986</v>
      </c>
      <c r="L44" s="2"/>
    </row>
    <row r="45" spans="1:12" x14ac:dyDescent="0.25">
      <c r="A45" t="s">
        <v>314</v>
      </c>
      <c r="B45" t="s">
        <v>111</v>
      </c>
      <c r="C45" t="s">
        <v>112</v>
      </c>
      <c r="D45" s="1">
        <v>45622</v>
      </c>
      <c r="E45" s="2">
        <v>168225.837</v>
      </c>
      <c r="F45" s="2">
        <v>0</v>
      </c>
      <c r="G45" s="21">
        <f t="shared" si="21"/>
        <v>168225.837</v>
      </c>
      <c r="H45" s="2">
        <f t="shared" si="22"/>
        <v>701426.5290000001</v>
      </c>
      <c r="I45" s="48">
        <v>50475.07</v>
      </c>
      <c r="J45" s="2">
        <f t="shared" si="23"/>
        <v>167622.65996299998</v>
      </c>
      <c r="K45" s="2">
        <f t="shared" si="20"/>
        <v>-603.17703700001584</v>
      </c>
      <c r="L45" s="2"/>
    </row>
    <row r="46" spans="1:12" x14ac:dyDescent="0.25">
      <c r="A46" t="s">
        <v>315</v>
      </c>
      <c r="B46" t="s">
        <v>111</v>
      </c>
      <c r="C46" t="s">
        <v>112</v>
      </c>
      <c r="D46" s="1">
        <v>45622</v>
      </c>
      <c r="E46" s="2">
        <v>169635.83300000001</v>
      </c>
      <c r="F46" s="2">
        <v>0</v>
      </c>
      <c r="G46" s="21">
        <f t="shared" si="21"/>
        <v>169635.83300000001</v>
      </c>
      <c r="H46" s="2">
        <f t="shared" si="22"/>
        <v>871062.36200000008</v>
      </c>
      <c r="I46" s="48">
        <v>50898.13</v>
      </c>
      <c r="J46" s="2">
        <f t="shared" si="23"/>
        <v>169027.59991699998</v>
      </c>
      <c r="K46" s="2">
        <f t="shared" si="20"/>
        <v>-608.23308300002827</v>
      </c>
      <c r="L46" s="2"/>
    </row>
    <row r="47" spans="1:12" x14ac:dyDescent="0.25">
      <c r="A47" t="s">
        <v>317</v>
      </c>
      <c r="B47" t="s">
        <v>111</v>
      </c>
      <c r="C47" t="s">
        <v>112</v>
      </c>
      <c r="D47" s="1">
        <v>45657</v>
      </c>
      <c r="E47" s="2">
        <v>169296.50700000001</v>
      </c>
      <c r="F47" s="2">
        <v>0</v>
      </c>
      <c r="G47" s="21">
        <f t="shared" si="21"/>
        <v>169296.50700000001</v>
      </c>
      <c r="H47" s="2">
        <f t="shared" si="22"/>
        <v>1040358.8690000001</v>
      </c>
      <c r="I47" s="48">
        <v>50854.3</v>
      </c>
      <c r="J47" s="2">
        <f t="shared" si="23"/>
        <v>168882.04487000001</v>
      </c>
      <c r="K47" s="2">
        <f t="shared" si="20"/>
        <v>-414.46212999999989</v>
      </c>
      <c r="L47" s="2"/>
    </row>
    <row r="48" spans="1:12" x14ac:dyDescent="0.25">
      <c r="A48" t="s">
        <v>310</v>
      </c>
      <c r="B48" t="s">
        <v>111</v>
      </c>
      <c r="C48" t="s">
        <v>112</v>
      </c>
      <c r="D48" s="1">
        <v>45657</v>
      </c>
      <c r="E48" s="2">
        <v>170616.01</v>
      </c>
      <c r="F48" s="2">
        <v>0</v>
      </c>
      <c r="G48" s="21">
        <f t="shared" si="21"/>
        <v>170616.01</v>
      </c>
      <c r="H48" s="2">
        <f t="shared" si="22"/>
        <v>1210974.8790000002</v>
      </c>
      <c r="I48" s="48">
        <v>51250.66</v>
      </c>
      <c r="J48" s="2">
        <f t="shared" si="23"/>
        <v>170198.31679400001</v>
      </c>
      <c r="K48" s="2">
        <f t="shared" si="20"/>
        <v>-417.69320599999628</v>
      </c>
      <c r="L48" s="44">
        <f>SUM(K42:K48)</f>
        <v>-8929.7605060000205</v>
      </c>
    </row>
    <row r="52" spans="1:12" ht="13.5" customHeight="1" x14ac:dyDescent="0.25">
      <c r="A52" t="s">
        <v>319</v>
      </c>
      <c r="B52" t="s">
        <v>259</v>
      </c>
      <c r="C52" t="s">
        <v>318</v>
      </c>
      <c r="D52" s="1">
        <v>45611</v>
      </c>
      <c r="E52" s="2">
        <v>173085.68400000001</v>
      </c>
      <c r="F52" s="2">
        <v>0</v>
      </c>
      <c r="G52" s="21">
        <f t="shared" ref="G52:G54" si="24">E52</f>
        <v>173085.68400000001</v>
      </c>
      <c r="H52" s="2">
        <f>+H51+G52</f>
        <v>173085.68400000001</v>
      </c>
      <c r="I52" s="48">
        <v>51635</v>
      </c>
      <c r="J52" s="2">
        <f>+I52*$J$1</f>
        <v>171474.6715</v>
      </c>
      <c r="K52" s="2">
        <f t="shared" ref="K52:K54" si="25">+J52-G52</f>
        <v>-1611.0125000000116</v>
      </c>
    </row>
    <row r="53" spans="1:12" x14ac:dyDescent="0.25">
      <c r="A53" t="s">
        <v>320</v>
      </c>
      <c r="B53" t="s">
        <v>259</v>
      </c>
      <c r="C53" t="s">
        <v>318</v>
      </c>
      <c r="D53" s="1">
        <v>45612</v>
      </c>
      <c r="E53" s="2">
        <v>171951.467</v>
      </c>
      <c r="F53" s="2">
        <v>0</v>
      </c>
      <c r="G53" s="21">
        <f t="shared" si="24"/>
        <v>171951.467</v>
      </c>
      <c r="H53" s="2">
        <f t="shared" ref="H53:H54" si="26">+H52+G53</f>
        <v>345037.15100000001</v>
      </c>
      <c r="I53" s="48">
        <v>51296.639999999999</v>
      </c>
      <c r="J53" s="2">
        <f>+I53*$J$1</f>
        <v>170351.011776</v>
      </c>
      <c r="K53" s="2">
        <f t="shared" si="25"/>
        <v>-1600.4552240000048</v>
      </c>
    </row>
    <row r="54" spans="1:12" x14ac:dyDescent="0.25">
      <c r="A54" t="s">
        <v>321</v>
      </c>
      <c r="B54" t="s">
        <v>259</v>
      </c>
      <c r="C54" t="s">
        <v>318</v>
      </c>
      <c r="D54" s="1">
        <v>45612</v>
      </c>
      <c r="E54" s="2">
        <v>177835.87700000001</v>
      </c>
      <c r="F54" s="2">
        <v>0</v>
      </c>
      <c r="G54" s="21">
        <f t="shared" si="24"/>
        <v>177835.87700000001</v>
      </c>
      <c r="H54" s="2">
        <f t="shared" si="26"/>
        <v>522873.02800000005</v>
      </c>
      <c r="I54" s="48">
        <v>53052.08</v>
      </c>
      <c r="J54" s="2">
        <f>+I54*$J$1</f>
        <v>176180.65247200002</v>
      </c>
      <c r="K54" s="2">
        <f t="shared" si="25"/>
        <v>-1655.2245279999916</v>
      </c>
      <c r="L54" s="44">
        <f>SUM(K52:K54)</f>
        <v>-4866.692252000008</v>
      </c>
    </row>
    <row r="57" spans="1:12" x14ac:dyDescent="0.25">
      <c r="A57" t="s">
        <v>338</v>
      </c>
      <c r="B57" t="s">
        <v>308</v>
      </c>
      <c r="C57" t="s">
        <v>309</v>
      </c>
      <c r="D57" s="1">
        <v>45604</v>
      </c>
      <c r="E57" s="2">
        <v>712245.07200000004</v>
      </c>
      <c r="F57" s="2">
        <v>0</v>
      </c>
      <c r="G57" s="21">
        <f t="shared" ref="G57" si="27">E57</f>
        <v>712245.07200000004</v>
      </c>
      <c r="H57" s="2">
        <f t="shared" ref="H57" si="28">+H56+G57</f>
        <v>712245.07200000004</v>
      </c>
      <c r="I57" s="48">
        <v>212078.69</v>
      </c>
      <c r="J57" s="2">
        <f>+I57*$J$1</f>
        <v>704292.121621</v>
      </c>
      <c r="K57" s="2">
        <f t="shared" ref="K57" si="29">+J57-G57</f>
        <v>-7952.9503790000454</v>
      </c>
    </row>
    <row r="58" spans="1:12" x14ac:dyDescent="0.25">
      <c r="A58" t="s">
        <v>339</v>
      </c>
      <c r="B58" t="s">
        <v>308</v>
      </c>
      <c r="C58" t="s">
        <v>309</v>
      </c>
      <c r="D58" s="1">
        <v>45657</v>
      </c>
      <c r="E58" s="2">
        <v>414700.21</v>
      </c>
      <c r="F58" s="2">
        <v>0</v>
      </c>
      <c r="G58" s="21">
        <f t="shared" ref="G58" si="30">E58</f>
        <v>414700.21</v>
      </c>
      <c r="H58" s="2">
        <f t="shared" ref="H58" si="31">+H57+G58</f>
        <v>1126945.2820000001</v>
      </c>
      <c r="I58" s="48">
        <v>124661.88</v>
      </c>
      <c r="J58" s="2">
        <f>+I58*$J$1</f>
        <v>413989.637292</v>
      </c>
      <c r="K58" s="2">
        <f t="shared" ref="K58" si="32">+J58-G58</f>
        <v>-710.57270800002152</v>
      </c>
      <c r="L58" s="44">
        <f>SUM(K57:K58)</f>
        <v>-8663.5230870000669</v>
      </c>
    </row>
    <row r="61" spans="1:12" x14ac:dyDescent="0.25">
      <c r="A61" s="52" t="s">
        <v>170</v>
      </c>
      <c r="B61" s="52" t="s">
        <v>124</v>
      </c>
      <c r="C61" s="52" t="s">
        <v>171</v>
      </c>
      <c r="D61" s="55">
        <v>43480</v>
      </c>
      <c r="E61" s="44">
        <v>173045.261</v>
      </c>
      <c r="F61" s="44">
        <v>79240.75</v>
      </c>
      <c r="G61" s="44">
        <v>93804.510999999999</v>
      </c>
      <c r="H61" s="44">
        <f t="shared" ref="H61" si="33">+G61+H60</f>
        <v>93804.510999999999</v>
      </c>
      <c r="I61" s="56">
        <v>27227.200000000001</v>
      </c>
      <c r="J61" s="44">
        <f t="shared" ref="J61" si="34">+I61*$J$1</f>
        <v>90418.808480000007</v>
      </c>
      <c r="K61" s="44">
        <f t="shared" ref="K61" si="35">+J61-G61</f>
        <v>-3385.7025199999916</v>
      </c>
      <c r="L61" s="44">
        <f>SUM(K61)</f>
        <v>-3385.7025199999916</v>
      </c>
    </row>
    <row r="62" spans="1:12" x14ac:dyDescent="0.25">
      <c r="D62" s="1"/>
      <c r="I62" s="48"/>
      <c r="K62" s="2"/>
    </row>
    <row r="64" spans="1:12" x14ac:dyDescent="0.25">
      <c r="A64" s="52" t="s">
        <v>172</v>
      </c>
      <c r="B64" s="52" t="s">
        <v>137</v>
      </c>
      <c r="C64" s="52" t="s">
        <v>173</v>
      </c>
      <c r="D64" s="55">
        <v>44407</v>
      </c>
      <c r="E64" s="44">
        <v>-611.34500000000003</v>
      </c>
      <c r="F64" s="44">
        <v>0</v>
      </c>
      <c r="G64" s="44">
        <f>+E64-F64</f>
        <v>-611.34500000000003</v>
      </c>
      <c r="H64" s="44">
        <f>+H63+G64</f>
        <v>-611.34500000000003</v>
      </c>
      <c r="I64" s="56">
        <v>-186</v>
      </c>
      <c r="J64" s="44">
        <f>+I64*$J$1</f>
        <v>-617.68740000000003</v>
      </c>
      <c r="K64" s="44">
        <f t="shared" ref="K64:K75" si="36">+J64-G64</f>
        <v>-6.3423999999999978</v>
      </c>
    </row>
    <row r="65" spans="1:14" x14ac:dyDescent="0.25">
      <c r="A65" s="52" t="s">
        <v>174</v>
      </c>
      <c r="B65" s="52" t="s">
        <v>137</v>
      </c>
      <c r="C65" s="52" t="s">
        <v>173</v>
      </c>
      <c r="D65" s="55">
        <v>44385</v>
      </c>
      <c r="E65" s="44">
        <v>613.31700000000001</v>
      </c>
      <c r="F65" s="44">
        <v>0</v>
      </c>
      <c r="G65" s="44">
        <f t="shared" ref="G65" si="37">+E65-F65</f>
        <v>613.31700000000001</v>
      </c>
      <c r="H65" s="44">
        <f t="shared" ref="H65:H75" si="38">+H64+G65</f>
        <v>1.97199999999998</v>
      </c>
      <c r="I65" s="56">
        <v>186</v>
      </c>
      <c r="J65" s="44">
        <f t="shared" ref="J65:J75" si="39">+I65*$J$1</f>
        <v>617.68740000000003</v>
      </c>
      <c r="K65" s="44">
        <f t="shared" si="36"/>
        <v>4.3704000000000178</v>
      </c>
    </row>
    <row r="66" spans="1:14" x14ac:dyDescent="0.25">
      <c r="A66" s="52" t="s">
        <v>175</v>
      </c>
      <c r="B66" s="52" t="s">
        <v>137</v>
      </c>
      <c r="C66" s="52" t="s">
        <v>173</v>
      </c>
      <c r="D66" s="55">
        <v>43683</v>
      </c>
      <c r="E66" s="44">
        <v>699.76499999999999</v>
      </c>
      <c r="F66" s="44">
        <v>0</v>
      </c>
      <c r="G66" s="44">
        <f>+E66-F66</f>
        <v>699.76499999999999</v>
      </c>
      <c r="H66" s="44">
        <f t="shared" si="38"/>
        <v>701.73699999999997</v>
      </c>
      <c r="I66" s="56">
        <v>220</v>
      </c>
      <c r="J66" s="44">
        <f t="shared" si="39"/>
        <v>730.59799999999996</v>
      </c>
      <c r="K66" s="44">
        <f t="shared" si="36"/>
        <v>30.83299999999997</v>
      </c>
    </row>
    <row r="67" spans="1:14" x14ac:dyDescent="0.25">
      <c r="A67" t="s">
        <v>342</v>
      </c>
      <c r="B67" t="s">
        <v>137</v>
      </c>
      <c r="C67" t="s">
        <v>173</v>
      </c>
      <c r="D67" s="1">
        <v>45575</v>
      </c>
      <c r="E67" s="2">
        <v>226082.133</v>
      </c>
      <c r="F67" s="2">
        <v>0</v>
      </c>
      <c r="G67" s="2">
        <f>+E67-F67</f>
        <v>226082.133</v>
      </c>
      <c r="H67" s="2">
        <f t="shared" si="38"/>
        <v>226783.87</v>
      </c>
      <c r="I67" s="48">
        <v>66974.399999999994</v>
      </c>
      <c r="J67" s="2">
        <f t="shared" si="39"/>
        <v>222415.28495999999</v>
      </c>
      <c r="K67" s="2">
        <f t="shared" si="36"/>
        <v>-3666.8480400000117</v>
      </c>
    </row>
    <row r="68" spans="1:14" x14ac:dyDescent="0.25">
      <c r="A68" t="s">
        <v>343</v>
      </c>
      <c r="B68" t="s">
        <v>137</v>
      </c>
      <c r="C68" t="s">
        <v>173</v>
      </c>
      <c r="D68" s="1">
        <v>45614</v>
      </c>
      <c r="E68" s="2">
        <v>236087.83100000001</v>
      </c>
      <c r="F68" s="2">
        <v>0</v>
      </c>
      <c r="G68" s="2">
        <f>+E68-F68</f>
        <v>236087.83100000001</v>
      </c>
      <c r="H68" s="2">
        <f t="shared" si="38"/>
        <v>462871.701</v>
      </c>
      <c r="I68" s="48">
        <v>70664.88</v>
      </c>
      <c r="J68" s="2">
        <f t="shared" si="39"/>
        <v>234670.99999200003</v>
      </c>
      <c r="K68" s="2">
        <f t="shared" si="36"/>
        <v>-1416.8310079999792</v>
      </c>
    </row>
    <row r="69" spans="1:14" x14ac:dyDescent="0.25">
      <c r="A69" t="s">
        <v>337</v>
      </c>
      <c r="B69" t="s">
        <v>137</v>
      </c>
      <c r="C69" t="s">
        <v>173</v>
      </c>
      <c r="D69" s="1">
        <v>45624</v>
      </c>
      <c r="E69" s="2">
        <v>242310.03099999999</v>
      </c>
      <c r="F69" s="2">
        <v>0</v>
      </c>
      <c r="G69" s="2">
        <f>+E69-F69</f>
        <v>242310.03099999999</v>
      </c>
      <c r="H69" s="2">
        <f t="shared" si="38"/>
        <v>705181.73199999996</v>
      </c>
      <c r="I69" s="48">
        <v>72829.2</v>
      </c>
      <c r="J69" s="2">
        <f t="shared" si="39"/>
        <v>241858.49028</v>
      </c>
      <c r="K69" s="2">
        <f t="shared" si="36"/>
        <v>-451.54071999998996</v>
      </c>
    </row>
    <row r="70" spans="1:14" x14ac:dyDescent="0.25">
      <c r="A70" t="s">
        <v>344</v>
      </c>
      <c r="B70" t="s">
        <v>137</v>
      </c>
      <c r="C70" t="s">
        <v>173</v>
      </c>
      <c r="D70" s="1">
        <v>45657</v>
      </c>
      <c r="E70" s="2">
        <v>233313.09</v>
      </c>
      <c r="F70" s="2">
        <v>0</v>
      </c>
      <c r="G70" s="2">
        <f>+E70-F70</f>
        <v>233313.09</v>
      </c>
      <c r="H70" s="2">
        <f t="shared" si="38"/>
        <v>938494.82199999993</v>
      </c>
      <c r="I70" s="48">
        <v>70167.240000000005</v>
      </c>
      <c r="J70" s="2">
        <f t="shared" si="39"/>
        <v>233018.38731600001</v>
      </c>
      <c r="K70" s="2">
        <f t="shared" si="36"/>
        <v>-294.70268399998895</v>
      </c>
    </row>
    <row r="71" spans="1:14" x14ac:dyDescent="0.25">
      <c r="A71" t="s">
        <v>345</v>
      </c>
      <c r="B71" t="s">
        <v>137</v>
      </c>
      <c r="C71" t="s">
        <v>173</v>
      </c>
      <c r="D71" s="1">
        <v>45657</v>
      </c>
      <c r="E71" s="2">
        <v>232282.82500000001</v>
      </c>
      <c r="F71" s="2">
        <v>0</v>
      </c>
      <c r="G71" s="2">
        <f t="shared" ref="G71:G75" si="40">+E71-F71</f>
        <v>232282.82500000001</v>
      </c>
      <c r="H71" s="2">
        <f t="shared" si="38"/>
        <v>1170777.6469999999</v>
      </c>
      <c r="I71" s="48">
        <v>69933.11</v>
      </c>
      <c r="J71" s="2">
        <f t="shared" si="39"/>
        <v>232240.86499900001</v>
      </c>
      <c r="K71" s="2">
        <f t="shared" si="36"/>
        <v>-41.960000999999465</v>
      </c>
    </row>
    <row r="72" spans="1:14" x14ac:dyDescent="0.25">
      <c r="A72" t="s">
        <v>346</v>
      </c>
      <c r="B72" t="s">
        <v>137</v>
      </c>
      <c r="C72" t="s">
        <v>173</v>
      </c>
      <c r="D72" s="1">
        <v>45657</v>
      </c>
      <c r="E72" s="2">
        <v>235188.97099999999</v>
      </c>
      <c r="F72" s="2">
        <v>0</v>
      </c>
      <c r="G72" s="2">
        <f t="shared" si="40"/>
        <v>235188.97099999999</v>
      </c>
      <c r="H72" s="2">
        <f t="shared" si="38"/>
        <v>1405966.6179999998</v>
      </c>
      <c r="I72" s="48">
        <v>70808.06</v>
      </c>
      <c r="J72" s="2">
        <f t="shared" si="39"/>
        <v>235146.486454</v>
      </c>
      <c r="K72" s="2">
        <f t="shared" si="36"/>
        <v>-42.484545999992406</v>
      </c>
    </row>
    <row r="73" spans="1:14" x14ac:dyDescent="0.25">
      <c r="A73" t="s">
        <v>347</v>
      </c>
      <c r="B73" t="s">
        <v>137</v>
      </c>
      <c r="C73" t="s">
        <v>173</v>
      </c>
      <c r="D73" s="1">
        <v>45657</v>
      </c>
      <c r="E73" s="2">
        <v>231572.337</v>
      </c>
      <c r="F73" s="2">
        <v>0</v>
      </c>
      <c r="G73" s="2">
        <f t="shared" ref="G73:G74" si="41">+E73-F73</f>
        <v>231572.337</v>
      </c>
      <c r="H73" s="2">
        <f t="shared" si="38"/>
        <v>1637538.9549999998</v>
      </c>
      <c r="I73" s="48">
        <v>69652.100000000006</v>
      </c>
      <c r="J73" s="2">
        <f t="shared" ref="J73:J74" si="42">+I73*$J$1</f>
        <v>231307.65889000002</v>
      </c>
      <c r="K73" s="2">
        <f t="shared" si="36"/>
        <v>-264.67810999997891</v>
      </c>
    </row>
    <row r="74" spans="1:14" x14ac:dyDescent="0.25">
      <c r="A74" t="s">
        <v>348</v>
      </c>
      <c r="B74" t="s">
        <v>137</v>
      </c>
      <c r="C74" t="s">
        <v>173</v>
      </c>
      <c r="D74" s="1">
        <v>45657</v>
      </c>
      <c r="E74" s="2">
        <v>234661.31599999999</v>
      </c>
      <c r="F74" s="2">
        <v>0</v>
      </c>
      <c r="G74" s="2">
        <f t="shared" si="41"/>
        <v>234661.31599999999</v>
      </c>
      <c r="H74" s="2">
        <f t="shared" si="38"/>
        <v>1872200.2709999997</v>
      </c>
      <c r="I74" s="48">
        <v>70581.2</v>
      </c>
      <c r="J74" s="2">
        <f t="shared" si="42"/>
        <v>234393.10707999999</v>
      </c>
      <c r="K74" s="2">
        <f t="shared" si="36"/>
        <v>-268.20892000000458</v>
      </c>
    </row>
    <row r="75" spans="1:14" x14ac:dyDescent="0.25">
      <c r="A75" t="s">
        <v>349</v>
      </c>
      <c r="B75" t="s">
        <v>137</v>
      </c>
      <c r="C75" t="s">
        <v>173</v>
      </c>
      <c r="D75" s="1">
        <v>45657</v>
      </c>
      <c r="E75" s="2">
        <v>232667.59299999999</v>
      </c>
      <c r="F75" s="2">
        <v>0</v>
      </c>
      <c r="G75" s="2">
        <f t="shared" si="40"/>
        <v>232667.59299999999</v>
      </c>
      <c r="H75" s="2">
        <f t="shared" si="38"/>
        <v>2104867.8639999996</v>
      </c>
      <c r="I75" s="48">
        <v>69981.53</v>
      </c>
      <c r="J75" s="2">
        <f t="shared" si="39"/>
        <v>232401.662977</v>
      </c>
      <c r="K75" s="2">
        <f t="shared" si="36"/>
        <v>-265.93002299999353</v>
      </c>
      <c r="L75" s="44">
        <f>SUM(K64:K75)</f>
        <v>-6684.3230519999388</v>
      </c>
    </row>
    <row r="76" spans="1:14" x14ac:dyDescent="0.25">
      <c r="D76" s="1"/>
      <c r="I76" s="48"/>
      <c r="K76" s="2"/>
    </row>
    <row r="78" spans="1:14" x14ac:dyDescent="0.25">
      <c r="A78" s="52" t="s">
        <v>176</v>
      </c>
      <c r="B78" s="52" t="s">
        <v>128</v>
      </c>
      <c r="C78" s="52" t="s">
        <v>177</v>
      </c>
      <c r="D78" s="55">
        <v>41643</v>
      </c>
      <c r="E78" s="44">
        <v>95331.107999999993</v>
      </c>
      <c r="F78" s="44">
        <v>0</v>
      </c>
      <c r="G78" s="44">
        <v>95331.107999999993</v>
      </c>
      <c r="H78" s="44">
        <f t="shared" ref="H78" si="43">+G78+H77</f>
        <v>95331.107999999993</v>
      </c>
      <c r="I78" s="56">
        <v>29031.61</v>
      </c>
      <c r="J78" s="44">
        <f t="shared" ref="J78" si="44">+I78*$J$1</f>
        <v>96411.073648999998</v>
      </c>
      <c r="K78" s="44">
        <f t="shared" ref="K78" si="45">+J78-G78</f>
        <v>1079.9656490000052</v>
      </c>
      <c r="L78" s="43"/>
      <c r="M78" t="s">
        <v>300</v>
      </c>
      <c r="N78" t="s">
        <v>178</v>
      </c>
    </row>
    <row r="79" spans="1:14" x14ac:dyDescent="0.25">
      <c r="D79" s="1"/>
      <c r="I79" s="48"/>
      <c r="K79" s="2"/>
      <c r="L79" s="2"/>
    </row>
    <row r="80" spans="1:14" x14ac:dyDescent="0.25">
      <c r="D80" s="1"/>
      <c r="I80" s="48"/>
      <c r="K80" s="2"/>
      <c r="L80" s="2"/>
    </row>
    <row r="81" spans="1:12" x14ac:dyDescent="0.25">
      <c r="D81" s="1"/>
      <c r="I81" s="48"/>
      <c r="K81" s="2"/>
      <c r="L81" s="2"/>
    </row>
    <row r="82" spans="1:12" x14ac:dyDescent="0.25">
      <c r="A82" t="s">
        <v>322</v>
      </c>
      <c r="B82" t="s">
        <v>113</v>
      </c>
      <c r="C82" t="s">
        <v>114</v>
      </c>
      <c r="D82" s="1">
        <v>45596</v>
      </c>
      <c r="E82" s="2">
        <v>171151.337</v>
      </c>
      <c r="F82" s="2">
        <v>0</v>
      </c>
      <c r="G82" s="2">
        <f t="shared" ref="G82" si="46">+E82-F82</f>
        <v>171151.337</v>
      </c>
      <c r="H82" s="2">
        <f>+H81+G82</f>
        <v>171151.337</v>
      </c>
      <c r="I82" s="48">
        <v>48814</v>
      </c>
      <c r="J82" s="2">
        <f>+I82*$J$1</f>
        <v>162106.41260000001</v>
      </c>
      <c r="K82" s="2">
        <f>+J82-G82</f>
        <v>-9044.924399999989</v>
      </c>
      <c r="L82" s="2"/>
    </row>
    <row r="83" spans="1:12" x14ac:dyDescent="0.25">
      <c r="A83" t="s">
        <v>323</v>
      </c>
      <c r="B83" t="s">
        <v>113</v>
      </c>
      <c r="C83" t="s">
        <v>114</v>
      </c>
      <c r="D83" s="1">
        <v>45596</v>
      </c>
      <c r="E83" s="2">
        <v>170463.261</v>
      </c>
      <c r="F83" s="2">
        <v>0</v>
      </c>
      <c r="G83" s="2">
        <f t="shared" ref="G83:G86" si="47">+E83-F83</f>
        <v>170463.261</v>
      </c>
      <c r="H83" s="2">
        <f t="shared" ref="H83:H86" si="48">+H82+G83</f>
        <v>341614.598</v>
      </c>
      <c r="I83" s="48">
        <v>50586.66</v>
      </c>
      <c r="J83" s="2">
        <f>+I83*$J$1</f>
        <v>167993.23919400002</v>
      </c>
      <c r="K83" s="2">
        <f t="shared" ref="K83:K86" si="49">+J83-G83</f>
        <v>-2470.0218059999752</v>
      </c>
      <c r="L83" s="2"/>
    </row>
    <row r="84" spans="1:12" x14ac:dyDescent="0.25">
      <c r="A84" t="s">
        <v>324</v>
      </c>
      <c r="B84" t="s">
        <v>113</v>
      </c>
      <c r="C84" t="s">
        <v>114</v>
      </c>
      <c r="D84" s="1">
        <v>45615</v>
      </c>
      <c r="E84" s="2">
        <v>169701.68400000001</v>
      </c>
      <c r="F84" s="2">
        <v>0</v>
      </c>
      <c r="G84" s="2">
        <f t="shared" si="47"/>
        <v>169701.68400000001</v>
      </c>
      <c r="H84" s="2">
        <f t="shared" si="48"/>
        <v>511316.28200000001</v>
      </c>
      <c r="I84" s="48">
        <v>50794.44</v>
      </c>
      <c r="J84" s="2">
        <f>+I84*$J$1</f>
        <v>168683.25579600001</v>
      </c>
      <c r="K84" s="2">
        <f t="shared" si="49"/>
        <v>-1018.4282039999962</v>
      </c>
      <c r="L84" s="2"/>
    </row>
    <row r="85" spans="1:12" x14ac:dyDescent="0.25">
      <c r="A85" t="s">
        <v>325</v>
      </c>
      <c r="B85" t="s">
        <v>113</v>
      </c>
      <c r="C85" t="s">
        <v>114</v>
      </c>
      <c r="D85" s="1">
        <v>45615</v>
      </c>
      <c r="E85" s="2">
        <v>169007.50200000001</v>
      </c>
      <c r="F85" s="2">
        <v>0</v>
      </c>
      <c r="G85" s="2">
        <f t="shared" si="47"/>
        <v>169007.50200000001</v>
      </c>
      <c r="H85" s="2">
        <f t="shared" si="48"/>
        <v>680323.78399999999</v>
      </c>
      <c r="I85" s="48">
        <v>50657.73</v>
      </c>
      <c r="J85" s="2">
        <f>+I85*$J$1</f>
        <v>168229.255557</v>
      </c>
      <c r="K85" s="2">
        <f t="shared" si="49"/>
        <v>-778.24644300001091</v>
      </c>
      <c r="L85" s="2"/>
    </row>
    <row r="86" spans="1:12" x14ac:dyDescent="0.25">
      <c r="A86" t="s">
        <v>326</v>
      </c>
      <c r="B86" t="s">
        <v>113</v>
      </c>
      <c r="C86" t="s">
        <v>114</v>
      </c>
      <c r="D86" s="1">
        <v>45657</v>
      </c>
      <c r="E86" s="2">
        <v>162335.83799999999</v>
      </c>
      <c r="F86" s="2">
        <v>0</v>
      </c>
      <c r="G86" s="2">
        <f t="shared" si="47"/>
        <v>162335.83799999999</v>
      </c>
      <c r="H86" s="2">
        <f t="shared" si="48"/>
        <v>842659.62199999997</v>
      </c>
      <c r="I86" s="48">
        <v>50862.21</v>
      </c>
      <c r="J86" s="2">
        <f>+I86*$J$1</f>
        <v>168908.31318900001</v>
      </c>
      <c r="K86" s="2">
        <f t="shared" si="49"/>
        <v>6572.4751890000189</v>
      </c>
      <c r="L86" s="44">
        <f>SUM(K82:K86)</f>
        <v>-6739.1456639999524</v>
      </c>
    </row>
    <row r="87" spans="1:12" x14ac:dyDescent="0.25">
      <c r="D87" s="1"/>
      <c r="I87" s="48"/>
      <c r="K87" s="2"/>
      <c r="L87" s="2"/>
    </row>
    <row r="88" spans="1:12" x14ac:dyDescent="0.25">
      <c r="D88" s="1"/>
      <c r="I88" s="48"/>
      <c r="K88" s="2"/>
      <c r="L88" s="2"/>
    </row>
    <row r="89" spans="1:12" x14ac:dyDescent="0.25">
      <c r="D89" s="1"/>
      <c r="I89" s="48"/>
      <c r="K89" s="2"/>
      <c r="L89" s="2"/>
    </row>
    <row r="90" spans="1:12" x14ac:dyDescent="0.25">
      <c r="A90" t="s">
        <v>330</v>
      </c>
      <c r="B90" t="s">
        <v>283</v>
      </c>
      <c r="C90" t="s">
        <v>301</v>
      </c>
      <c r="D90" s="1">
        <v>45657</v>
      </c>
      <c r="E90" s="2">
        <v>276368.679</v>
      </c>
      <c r="F90" s="2">
        <v>0</v>
      </c>
      <c r="G90" s="2">
        <f t="shared" ref="G90:G95" si="50">+E90-F90</f>
        <v>276368.679</v>
      </c>
      <c r="H90" s="2">
        <f>+H89+G90</f>
        <v>276368.679</v>
      </c>
      <c r="I90" s="48">
        <v>83115.899999999994</v>
      </c>
      <c r="J90" s="2">
        <f>+I90*$J$1</f>
        <v>276019.59230999998</v>
      </c>
      <c r="K90" s="2">
        <f>+J90-G90</f>
        <v>-349.08669000002556</v>
      </c>
      <c r="L90" s="2"/>
    </row>
    <row r="91" spans="1:12" x14ac:dyDescent="0.25">
      <c r="A91" t="s">
        <v>331</v>
      </c>
      <c r="B91" t="s">
        <v>283</v>
      </c>
      <c r="C91" t="s">
        <v>301</v>
      </c>
      <c r="D91" s="1">
        <v>45657</v>
      </c>
      <c r="E91" s="2">
        <v>276368.679</v>
      </c>
      <c r="F91" s="2">
        <v>0</v>
      </c>
      <c r="G91" s="2">
        <f t="shared" si="50"/>
        <v>276368.679</v>
      </c>
      <c r="H91" s="2">
        <f t="shared" ref="H91:H95" si="51">+H90+G91</f>
        <v>552737.35800000001</v>
      </c>
      <c r="I91" s="48">
        <v>83115.899999999994</v>
      </c>
      <c r="J91" s="2">
        <f>+I91*$J$1</f>
        <v>276019.59230999998</v>
      </c>
      <c r="K91" s="2">
        <f t="shared" ref="K91:K95" si="52">+J91-G91</f>
        <v>-349.08669000002556</v>
      </c>
      <c r="L91" s="2"/>
    </row>
    <row r="92" spans="1:12" x14ac:dyDescent="0.25">
      <c r="A92" t="s">
        <v>332</v>
      </c>
      <c r="B92" t="s">
        <v>283</v>
      </c>
      <c r="C92" t="s">
        <v>301</v>
      </c>
      <c r="D92" s="1">
        <v>45657</v>
      </c>
      <c r="E92" s="2">
        <v>276368.679</v>
      </c>
      <c r="F92" s="2">
        <v>0</v>
      </c>
      <c r="G92" s="2">
        <f t="shared" si="50"/>
        <v>276368.679</v>
      </c>
      <c r="H92" s="2">
        <f t="shared" si="51"/>
        <v>829106.03700000001</v>
      </c>
      <c r="I92" s="48">
        <v>83115.899999999994</v>
      </c>
      <c r="J92" s="2">
        <f>+I92*$J$1</f>
        <v>276019.59230999998</v>
      </c>
      <c r="K92" s="2">
        <f t="shared" si="52"/>
        <v>-349.08669000002556</v>
      </c>
      <c r="L92" s="2"/>
    </row>
    <row r="93" spans="1:12" x14ac:dyDescent="0.25">
      <c r="A93" t="s">
        <v>333</v>
      </c>
      <c r="B93" t="s">
        <v>283</v>
      </c>
      <c r="C93" t="s">
        <v>301</v>
      </c>
      <c r="D93" s="1">
        <v>45657</v>
      </c>
      <c r="E93" s="2">
        <v>276368.679</v>
      </c>
      <c r="F93" s="2">
        <v>0</v>
      </c>
      <c r="G93" s="2">
        <f t="shared" si="50"/>
        <v>276368.679</v>
      </c>
      <c r="H93" s="2">
        <f t="shared" si="51"/>
        <v>1105474.716</v>
      </c>
      <c r="I93" s="48">
        <v>83115.899999999994</v>
      </c>
      <c r="J93" s="2">
        <f t="shared" ref="J93:J95" si="53">+I93*$J$1</f>
        <v>276019.59230999998</v>
      </c>
      <c r="K93" s="2">
        <f t="shared" si="52"/>
        <v>-349.08669000002556</v>
      </c>
      <c r="L93" s="2"/>
    </row>
    <row r="94" spans="1:12" x14ac:dyDescent="0.25">
      <c r="A94" t="s">
        <v>334</v>
      </c>
      <c r="B94" t="s">
        <v>283</v>
      </c>
      <c r="C94" t="s">
        <v>301</v>
      </c>
      <c r="D94" s="1">
        <v>45657</v>
      </c>
      <c r="E94" s="2">
        <v>276368.679</v>
      </c>
      <c r="F94" s="2">
        <v>0</v>
      </c>
      <c r="G94" s="2">
        <f t="shared" si="50"/>
        <v>276368.679</v>
      </c>
      <c r="H94" s="2">
        <f t="shared" si="51"/>
        <v>1381843.395</v>
      </c>
      <c r="I94" s="48">
        <v>83115.899999999994</v>
      </c>
      <c r="J94" s="2">
        <f t="shared" si="53"/>
        <v>276019.59230999998</v>
      </c>
      <c r="K94" s="2">
        <f t="shared" si="52"/>
        <v>-349.08669000002556</v>
      </c>
      <c r="L94" s="2"/>
    </row>
    <row r="95" spans="1:12" x14ac:dyDescent="0.25">
      <c r="A95" t="s">
        <v>335</v>
      </c>
      <c r="B95" t="s">
        <v>283</v>
      </c>
      <c r="C95" t="s">
        <v>301</v>
      </c>
      <c r="D95" s="1">
        <v>45657</v>
      </c>
      <c r="E95" s="2">
        <v>276368.679</v>
      </c>
      <c r="F95" s="2">
        <v>0</v>
      </c>
      <c r="G95" s="2">
        <f t="shared" si="50"/>
        <v>276368.679</v>
      </c>
      <c r="H95" s="2">
        <f t="shared" si="51"/>
        <v>1658212.074</v>
      </c>
      <c r="I95" s="48">
        <v>83115.899999999994</v>
      </c>
      <c r="J95" s="2">
        <f t="shared" si="53"/>
        <v>276019.59230999998</v>
      </c>
      <c r="K95" s="2">
        <f t="shared" si="52"/>
        <v>-349.08669000002556</v>
      </c>
      <c r="L95" s="2"/>
    </row>
    <row r="96" spans="1:12" x14ac:dyDescent="0.25">
      <c r="A96" t="s">
        <v>336</v>
      </c>
      <c r="B96" t="s">
        <v>283</v>
      </c>
      <c r="C96" t="s">
        <v>301</v>
      </c>
      <c r="D96" s="1">
        <v>45657</v>
      </c>
      <c r="E96" s="2">
        <v>276368.679</v>
      </c>
      <c r="F96" s="2">
        <v>0</v>
      </c>
      <c r="G96" s="2">
        <f t="shared" ref="G96" si="54">+E96-F96</f>
        <v>276368.679</v>
      </c>
      <c r="H96" s="2">
        <f>+H95+G96</f>
        <v>1934580.753</v>
      </c>
      <c r="I96" s="48">
        <v>83115.899999999994</v>
      </c>
      <c r="J96" s="2">
        <f t="shared" ref="J96" si="55">+I96*$J$1</f>
        <v>276019.59230999998</v>
      </c>
      <c r="K96" s="2">
        <f t="shared" ref="K96" si="56">+J96-G96</f>
        <v>-349.08669000002556</v>
      </c>
      <c r="L96" s="44">
        <f>SUM(K90:K96)</f>
        <v>-2443.6068300001789</v>
      </c>
    </row>
    <row r="97" spans="1:12" x14ac:dyDescent="0.25">
      <c r="D97" s="1"/>
      <c r="G97" s="53"/>
      <c r="I97" s="48"/>
      <c r="K97" s="2"/>
      <c r="L97" s="2"/>
    </row>
    <row r="98" spans="1:12" x14ac:dyDescent="0.25">
      <c r="D98" s="1"/>
      <c r="G98" s="53"/>
      <c r="I98" s="48"/>
      <c r="K98" s="2"/>
      <c r="L98" s="2"/>
    </row>
    <row r="99" spans="1:12" x14ac:dyDescent="0.25">
      <c r="D99" s="1"/>
      <c r="G99" s="53"/>
      <c r="I99" s="48"/>
      <c r="K99" s="2"/>
      <c r="L99" s="2"/>
    </row>
    <row r="100" spans="1:12" x14ac:dyDescent="0.25">
      <c r="A100" t="s">
        <v>316</v>
      </c>
      <c r="B100" s="54" t="s">
        <v>261</v>
      </c>
      <c r="C100" t="s">
        <v>262</v>
      </c>
      <c r="D100" s="1">
        <v>45624</v>
      </c>
      <c r="E100" s="2">
        <v>176880.149</v>
      </c>
      <c r="F100" s="2">
        <v>0</v>
      </c>
      <c r="G100" s="2">
        <f>E100-F100</f>
        <v>176880.149</v>
      </c>
      <c r="H100" s="2">
        <f>E100-F100</f>
        <v>176880.149</v>
      </c>
      <c r="I100" s="48">
        <v>53071.74</v>
      </c>
      <c r="J100" s="2">
        <f t="shared" ref="J100" si="57">+I100*$J$1</f>
        <v>176245.94136599998</v>
      </c>
      <c r="K100" s="2">
        <f>+J100-G100</f>
        <v>-634.20763400002033</v>
      </c>
      <c r="L100" s="44">
        <f>SUM(K100)</f>
        <v>-634.20763400002033</v>
      </c>
    </row>
    <row r="101" spans="1:12" x14ac:dyDescent="0.25">
      <c r="D101" s="1"/>
      <c r="G101" s="53"/>
      <c r="I101" s="48"/>
      <c r="K101" s="2"/>
      <c r="L101" s="2"/>
    </row>
    <row r="102" spans="1:12" x14ac:dyDescent="0.25">
      <c r="D102" s="1"/>
      <c r="G102" s="53"/>
      <c r="I102" s="48"/>
      <c r="K102" s="2"/>
      <c r="L102" s="2"/>
    </row>
    <row r="103" spans="1:12" x14ac:dyDescent="0.25">
      <c r="A103" t="s">
        <v>302</v>
      </c>
      <c r="B103" s="54" t="s">
        <v>295</v>
      </c>
      <c r="C103" t="s">
        <v>296</v>
      </c>
      <c r="D103" s="1">
        <v>45330</v>
      </c>
      <c r="E103" s="2">
        <v>44378.949000000001</v>
      </c>
      <c r="F103" s="2">
        <v>0</v>
      </c>
      <c r="G103" s="2">
        <f>E103-F103</f>
        <v>44378.949000000001</v>
      </c>
      <c r="H103" s="2">
        <f>+H102+G103</f>
        <v>44378.949000000001</v>
      </c>
      <c r="I103" s="48">
        <v>13154.97</v>
      </c>
      <c r="J103" s="2">
        <f t="shared" ref="J103" si="58">+I103*$J$1</f>
        <v>43686.339872999997</v>
      </c>
      <c r="K103" s="2">
        <f>+J103-G103</f>
        <v>-692.60912700000335</v>
      </c>
      <c r="L103" s="2"/>
    </row>
    <row r="104" spans="1:12" x14ac:dyDescent="0.25">
      <c r="A104" t="s">
        <v>340</v>
      </c>
      <c r="B104" s="54" t="s">
        <v>295</v>
      </c>
      <c r="C104" t="s">
        <v>296</v>
      </c>
      <c r="D104" s="1">
        <v>45478</v>
      </c>
      <c r="E104" s="2">
        <v>10763.432000000001</v>
      </c>
      <c r="F104" s="2">
        <v>0</v>
      </c>
      <c r="G104" s="2">
        <f t="shared" ref="G104:G105" si="59">E104-F104</f>
        <v>10763.432000000001</v>
      </c>
      <c r="H104" s="2">
        <f t="shared" ref="H104:H105" si="60">+H103+G104</f>
        <v>55142.381000000001</v>
      </c>
      <c r="I104" s="48">
        <v>3196.6</v>
      </c>
      <c r="J104" s="2">
        <f t="shared" ref="J104:J105" si="61">+I104*$J$1</f>
        <v>10615.58894</v>
      </c>
      <c r="K104" s="2">
        <f t="shared" ref="K104:K105" si="62">+J104-G104</f>
        <v>-147.84306000000106</v>
      </c>
      <c r="L104" s="2"/>
    </row>
    <row r="105" spans="1:12" x14ac:dyDescent="0.25">
      <c r="A105" t="s">
        <v>341</v>
      </c>
      <c r="B105" s="54" t="s">
        <v>295</v>
      </c>
      <c r="C105" t="s">
        <v>296</v>
      </c>
      <c r="D105" s="1">
        <v>45597</v>
      </c>
      <c r="E105" s="2">
        <v>16627.002</v>
      </c>
      <c r="F105" s="2">
        <v>0</v>
      </c>
      <c r="G105" s="2">
        <f t="shared" si="59"/>
        <v>16627.002</v>
      </c>
      <c r="H105" s="2">
        <f t="shared" si="60"/>
        <v>71769.383000000002</v>
      </c>
      <c r="I105" s="48">
        <v>4935</v>
      </c>
      <c r="J105" s="2">
        <f t="shared" si="61"/>
        <v>16388.641500000002</v>
      </c>
      <c r="K105" s="2">
        <f t="shared" si="62"/>
        <v>-238.36049999999886</v>
      </c>
      <c r="L105" s="44">
        <f>SUM(K103:K105)</f>
        <v>-1078.8126870000033</v>
      </c>
    </row>
    <row r="106" spans="1:12" x14ac:dyDescent="0.25">
      <c r="D106" s="1"/>
      <c r="G106" s="53"/>
      <c r="I106" s="48"/>
      <c r="K106" s="2"/>
      <c r="L106" s="2"/>
    </row>
    <row r="107" spans="1:12" x14ac:dyDescent="0.25">
      <c r="D107" s="1"/>
      <c r="G107" s="53"/>
      <c r="I107" s="48"/>
      <c r="K107" s="2"/>
      <c r="L107" s="2"/>
    </row>
    <row r="108" spans="1:12" x14ac:dyDescent="0.25">
      <c r="D108" s="1"/>
      <c r="I108" s="48"/>
      <c r="K108" s="2"/>
      <c r="L108" s="2"/>
    </row>
    <row r="109" spans="1:12" x14ac:dyDescent="0.25">
      <c r="A109" t="s">
        <v>329</v>
      </c>
      <c r="B109" s="54" t="s">
        <v>306</v>
      </c>
      <c r="C109" t="s">
        <v>307</v>
      </c>
      <c r="D109" s="1">
        <v>45657</v>
      </c>
      <c r="E109" s="2">
        <v>177748.14600000001</v>
      </c>
      <c r="F109" s="2">
        <v>0</v>
      </c>
      <c r="G109" s="2">
        <f t="shared" ref="G109" si="63">+E109-F109</f>
        <v>177748.14600000001</v>
      </c>
      <c r="H109" s="2">
        <f>H108+G109</f>
        <v>177748.14600000001</v>
      </c>
      <c r="I109" s="48">
        <v>53514.42</v>
      </c>
      <c r="J109" s="2">
        <f t="shared" ref="J109" si="64">+I109*$J$1</f>
        <v>177716.03737799998</v>
      </c>
      <c r="K109" s="2">
        <f>+J109-G109</f>
        <v>-32.108622000028845</v>
      </c>
      <c r="L109" s="44">
        <f>SUM(K109)</f>
        <v>-32.108622000028845</v>
      </c>
    </row>
    <row r="110" spans="1:12" x14ac:dyDescent="0.25">
      <c r="B110" s="54"/>
      <c r="D110" s="1"/>
      <c r="I110" s="48"/>
      <c r="K110" s="2"/>
      <c r="L110" s="2"/>
    </row>
    <row r="111" spans="1:12" x14ac:dyDescent="0.25">
      <c r="D111" s="1"/>
      <c r="I111" s="48"/>
      <c r="K111" s="2"/>
      <c r="L111" s="2"/>
    </row>
    <row r="112" spans="1:12" x14ac:dyDescent="0.25">
      <c r="A112" t="s">
        <v>303</v>
      </c>
      <c r="B112" s="54" t="s">
        <v>265</v>
      </c>
      <c r="C112" t="s">
        <v>266</v>
      </c>
      <c r="D112" s="1">
        <v>45386</v>
      </c>
      <c r="E112" s="2">
        <v>188652.86799999999</v>
      </c>
      <c r="F112" s="2">
        <v>184258.08499999999</v>
      </c>
      <c r="G112" s="2">
        <f t="shared" ref="G112" si="65">+E112-F112</f>
        <v>4394.7829999999958</v>
      </c>
      <c r="H112" s="2">
        <f>+H108+G112</f>
        <v>4394.7829999999958</v>
      </c>
      <c r="I112" s="48">
        <v>1302.93</v>
      </c>
      <c r="J112" s="2">
        <f t="shared" ref="J112" si="66">+I112*$J$1</f>
        <v>4326.9002369999998</v>
      </c>
      <c r="K112" s="2">
        <f>+J112-G112</f>
        <v>-67.882762999995975</v>
      </c>
      <c r="L112" s="2"/>
    </row>
    <row r="113" spans="1:12" x14ac:dyDescent="0.25">
      <c r="A113" t="s">
        <v>327</v>
      </c>
      <c r="B113" s="54" t="s">
        <v>265</v>
      </c>
      <c r="C113" t="s">
        <v>266</v>
      </c>
      <c r="D113" s="1">
        <v>45601</v>
      </c>
      <c r="E113" s="2">
        <v>176529.63800000001</v>
      </c>
      <c r="F113" s="2">
        <v>0</v>
      </c>
      <c r="G113" s="2">
        <f t="shared" ref="G113:G114" si="67">+E113-F113</f>
        <v>176529.63800000001</v>
      </c>
      <c r="H113" s="2">
        <f t="shared" ref="H113:H114" si="68">+H112+G113</f>
        <v>180924.421</v>
      </c>
      <c r="I113" s="48">
        <v>52395.12</v>
      </c>
      <c r="J113" s="2">
        <f t="shared" ref="J113:J114" si="69">+I113*$J$1</f>
        <v>173998.954008</v>
      </c>
      <c r="K113" s="2">
        <f t="shared" ref="K113:K114" si="70">+J113-G113</f>
        <v>-2530.6839920000057</v>
      </c>
      <c r="L113" s="2"/>
    </row>
    <row r="114" spans="1:12" x14ac:dyDescent="0.25">
      <c r="A114" t="s">
        <v>328</v>
      </c>
      <c r="B114" s="54" t="s">
        <v>265</v>
      </c>
      <c r="C114" t="s">
        <v>266</v>
      </c>
      <c r="D114" s="1">
        <v>45657</v>
      </c>
      <c r="E114" s="2">
        <v>173447.9</v>
      </c>
      <c r="F114" s="2">
        <v>0</v>
      </c>
      <c r="G114" s="2">
        <f t="shared" si="67"/>
        <v>173447.9</v>
      </c>
      <c r="H114" s="2">
        <f t="shared" si="68"/>
        <v>354372.321</v>
      </c>
      <c r="I114" s="48">
        <v>52219.75</v>
      </c>
      <c r="J114" s="2">
        <f t="shared" si="69"/>
        <v>173416.567775</v>
      </c>
      <c r="K114" s="2">
        <f t="shared" si="70"/>
        <v>-31.332224999991013</v>
      </c>
      <c r="L114" s="44">
        <f>SUM(K112:K114)</f>
        <v>-2629.8989799999927</v>
      </c>
    </row>
    <row r="116" spans="1:12" x14ac:dyDescent="0.25">
      <c r="A116" t="s">
        <v>179</v>
      </c>
      <c r="B116" t="s">
        <v>131</v>
      </c>
      <c r="C116" t="s">
        <v>132</v>
      </c>
      <c r="D116" s="1">
        <v>44924</v>
      </c>
      <c r="E116" s="2">
        <v>-61334.027999999998</v>
      </c>
      <c r="F116" s="2">
        <v>0</v>
      </c>
      <c r="G116" s="2">
        <v>-61334.027999999998</v>
      </c>
      <c r="H116" s="2">
        <f>+G116+H115</f>
        <v>-61334.027999999998</v>
      </c>
    </row>
    <row r="117" spans="1:12" x14ac:dyDescent="0.25">
      <c r="A117" t="s">
        <v>9</v>
      </c>
      <c r="B117" t="s">
        <v>131</v>
      </c>
      <c r="C117" t="s">
        <v>132</v>
      </c>
      <c r="D117" s="1">
        <v>44921</v>
      </c>
      <c r="E117" s="2">
        <v>190515.06400000001</v>
      </c>
      <c r="F117" s="2">
        <v>133496.66800000001</v>
      </c>
      <c r="G117" s="2">
        <v>57018.396999999997</v>
      </c>
      <c r="H117" s="42">
        <f t="shared" ref="H117" si="71">+G117+H116</f>
        <v>-4315.6310000000012</v>
      </c>
    </row>
    <row r="118" spans="1:12" x14ac:dyDescent="0.25">
      <c r="B118" t="s">
        <v>126</v>
      </c>
      <c r="E118" s="45"/>
      <c r="H118" s="44">
        <v>-1212.69</v>
      </c>
      <c r="I118" s="46"/>
      <c r="K118" t="s">
        <v>180</v>
      </c>
      <c r="L118" s="2">
        <f>SUM(L1:L117)</f>
        <v>-15346.521686000273</v>
      </c>
    </row>
    <row r="119" spans="1:12" x14ac:dyDescent="0.25">
      <c r="L119" s="2"/>
    </row>
  </sheetData>
  <phoneticPr fontId="18" type="noConversion"/>
  <pageMargins left="0.7" right="0.7" top="0.75" bottom="0.75" header="0.3" footer="0.3"/>
  <pageSetup paperSize="9" orientation="portrait" horizontalDpi="0" verticalDpi="0" r:id="rId1"/>
  <ignoredErrors>
    <ignoredError sqref="H9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D0B54-A3DD-4E27-88A0-ACAF186CE2E6}">
  <dimension ref="A1:H17"/>
  <sheetViews>
    <sheetView workbookViewId="0">
      <selection activeCell="G11" sqref="G11"/>
    </sheetView>
  </sheetViews>
  <sheetFormatPr baseColWidth="10" defaultRowHeight="15" x14ac:dyDescent="0.25"/>
  <cols>
    <col min="2" max="2" width="19.42578125" bestFit="1" customWidth="1"/>
    <col min="3" max="3" width="32.7109375" customWidth="1"/>
  </cols>
  <sheetData>
    <row r="1" spans="1:5" x14ac:dyDescent="0.25">
      <c r="A1" s="96" t="s">
        <v>546</v>
      </c>
      <c r="B1" s="96"/>
      <c r="C1" s="96"/>
      <c r="D1" s="96"/>
      <c r="E1" s="96"/>
    </row>
    <row r="3" spans="1:5" x14ac:dyDescent="0.25">
      <c r="A3" s="85" t="s">
        <v>530</v>
      </c>
      <c r="B3" s="86" t="s">
        <v>96</v>
      </c>
      <c r="C3" s="86" t="s">
        <v>531</v>
      </c>
      <c r="D3" s="87" t="s">
        <v>544</v>
      </c>
      <c r="E3" s="87" t="s">
        <v>2</v>
      </c>
    </row>
    <row r="4" spans="1:5" x14ac:dyDescent="0.25">
      <c r="A4" s="89">
        <v>44561</v>
      </c>
      <c r="B4" s="88" t="s">
        <v>532</v>
      </c>
      <c r="C4" t="s">
        <v>256</v>
      </c>
      <c r="D4" s="91">
        <v>1</v>
      </c>
      <c r="E4" s="90">
        <v>61.5</v>
      </c>
    </row>
    <row r="5" spans="1:5" x14ac:dyDescent="0.25">
      <c r="A5" s="89">
        <v>44561</v>
      </c>
      <c r="B5" s="88" t="s">
        <v>533</v>
      </c>
      <c r="C5" t="s">
        <v>151</v>
      </c>
      <c r="D5" s="91">
        <v>1</v>
      </c>
      <c r="E5" s="90">
        <v>100409.939</v>
      </c>
    </row>
    <row r="6" spans="1:5" x14ac:dyDescent="0.25">
      <c r="A6" s="89">
        <v>44561</v>
      </c>
      <c r="B6" s="88" t="s">
        <v>534</v>
      </c>
      <c r="C6" t="s">
        <v>117</v>
      </c>
      <c r="D6" s="91">
        <v>1</v>
      </c>
      <c r="E6" s="90">
        <v>8092.6530000000002</v>
      </c>
    </row>
    <row r="7" spans="1:5" x14ac:dyDescent="0.25">
      <c r="A7" s="89">
        <v>44561</v>
      </c>
      <c r="B7" s="88" t="s">
        <v>535</v>
      </c>
      <c r="C7" t="s">
        <v>158</v>
      </c>
      <c r="D7" s="91">
        <v>1</v>
      </c>
      <c r="E7" s="90">
        <v>9197.4619999999995</v>
      </c>
    </row>
    <row r="8" spans="1:5" x14ac:dyDescent="0.25">
      <c r="A8" s="89">
        <v>44561</v>
      </c>
      <c r="B8" s="88" t="s">
        <v>536</v>
      </c>
      <c r="C8" t="s">
        <v>121</v>
      </c>
      <c r="D8" s="91">
        <v>1</v>
      </c>
      <c r="E8" s="90">
        <v>10260.171</v>
      </c>
    </row>
    <row r="9" spans="1:5" x14ac:dyDescent="0.25">
      <c r="A9" s="89">
        <v>44561</v>
      </c>
      <c r="B9" s="88" t="s">
        <v>537</v>
      </c>
      <c r="C9" t="s">
        <v>135</v>
      </c>
      <c r="D9" s="91">
        <v>1</v>
      </c>
      <c r="E9" s="90">
        <v>137461.60800000001</v>
      </c>
    </row>
    <row r="10" spans="1:5" x14ac:dyDescent="0.25">
      <c r="A10" s="89">
        <v>44561</v>
      </c>
      <c r="B10" s="88" t="s">
        <v>538</v>
      </c>
      <c r="C10" t="s">
        <v>166</v>
      </c>
      <c r="D10" s="91">
        <v>1</v>
      </c>
      <c r="E10" s="90">
        <v>489.17200000000003</v>
      </c>
    </row>
    <row r="11" spans="1:5" x14ac:dyDescent="0.25">
      <c r="A11" s="89">
        <v>44561</v>
      </c>
      <c r="B11" s="88" t="s">
        <v>539</v>
      </c>
      <c r="C11" t="s">
        <v>171</v>
      </c>
      <c r="D11" s="91">
        <v>1</v>
      </c>
      <c r="E11" s="90">
        <v>93804.510999999999</v>
      </c>
    </row>
    <row r="12" spans="1:5" x14ac:dyDescent="0.25">
      <c r="A12" s="89">
        <v>44561</v>
      </c>
      <c r="B12" s="88" t="s">
        <v>540</v>
      </c>
      <c r="C12" t="s">
        <v>173</v>
      </c>
      <c r="D12" s="91">
        <v>1</v>
      </c>
      <c r="E12" s="90">
        <v>699.76499999999999</v>
      </c>
    </row>
    <row r="13" spans="1:5" x14ac:dyDescent="0.25">
      <c r="A13" s="89">
        <v>44561</v>
      </c>
      <c r="B13" s="88" t="s">
        <v>541</v>
      </c>
      <c r="C13" t="s">
        <v>177</v>
      </c>
      <c r="D13" s="91">
        <v>1</v>
      </c>
      <c r="E13" s="90">
        <v>95331.107999999993</v>
      </c>
    </row>
    <row r="14" spans="1:5" x14ac:dyDescent="0.25">
      <c r="A14" s="89">
        <v>44926</v>
      </c>
      <c r="B14" s="88" t="s">
        <v>536</v>
      </c>
      <c r="C14" t="s">
        <v>121</v>
      </c>
      <c r="D14" s="91">
        <v>1</v>
      </c>
      <c r="E14" s="90">
        <v>1321.26</v>
      </c>
    </row>
    <row r="15" spans="1:5" x14ac:dyDescent="0.25">
      <c r="A15" s="89">
        <v>45657</v>
      </c>
      <c r="B15" s="88" t="s">
        <v>543</v>
      </c>
      <c r="C15" t="s">
        <v>120</v>
      </c>
      <c r="D15" s="91">
        <v>1</v>
      </c>
      <c r="E15" s="90">
        <v>223760.78100000042</v>
      </c>
    </row>
    <row r="16" spans="1:5" x14ac:dyDescent="0.25">
      <c r="A16" s="89">
        <v>45657</v>
      </c>
      <c r="B16" s="88" t="s">
        <v>545</v>
      </c>
      <c r="C16" t="s">
        <v>169</v>
      </c>
      <c r="D16" s="91">
        <v>0.41</v>
      </c>
      <c r="E16" s="90">
        <v>250227.80799999999</v>
      </c>
    </row>
    <row r="17" spans="5:8" x14ac:dyDescent="0.25">
      <c r="E17" s="50">
        <f>SUM(E4:E16)</f>
        <v>931117.73800000036</v>
      </c>
      <c r="H17" s="92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A8364-599E-435A-89F0-031560758DD9}">
  <sheetPr>
    <pageSetUpPr fitToPage="1"/>
  </sheetPr>
  <dimension ref="A3:G32"/>
  <sheetViews>
    <sheetView zoomScale="84" zoomScaleNormal="84" workbookViewId="0">
      <selection activeCell="J14" sqref="J14"/>
    </sheetView>
  </sheetViews>
  <sheetFormatPr baseColWidth="10" defaultRowHeight="15" x14ac:dyDescent="0.25"/>
  <cols>
    <col min="2" max="2" width="35.85546875" customWidth="1"/>
    <col min="3" max="3" width="16.28515625" customWidth="1"/>
    <col min="4" max="4" width="14.85546875" customWidth="1"/>
    <col min="5" max="5" width="13.85546875" bestFit="1" customWidth="1"/>
    <col min="6" max="6" width="18.42578125" customWidth="1"/>
    <col min="7" max="7" width="15.7109375" customWidth="1"/>
  </cols>
  <sheetData>
    <row r="3" spans="1:7" x14ac:dyDescent="0.25">
      <c r="A3" s="22" t="s">
        <v>95</v>
      </c>
      <c r="B3" s="22" t="s">
        <v>96</v>
      </c>
      <c r="C3" s="23" t="s">
        <v>97</v>
      </c>
      <c r="D3" s="23" t="s">
        <v>1</v>
      </c>
      <c r="E3" s="23" t="s">
        <v>2</v>
      </c>
      <c r="F3" s="23" t="s">
        <v>26</v>
      </c>
      <c r="G3" s="23" t="s">
        <v>98</v>
      </c>
    </row>
    <row r="4" spans="1:7" x14ac:dyDescent="0.25">
      <c r="A4" t="s">
        <v>11</v>
      </c>
      <c r="B4" t="s">
        <v>25</v>
      </c>
      <c r="C4" s="2">
        <v>0</v>
      </c>
      <c r="D4" s="2">
        <v>28951574.669</v>
      </c>
      <c r="E4" s="2">
        <v>29426024.004999999</v>
      </c>
      <c r="F4" s="2">
        <f t="shared" ref="F4:F21" si="0">+D4-E4</f>
        <v>-474449.3359999992</v>
      </c>
      <c r="G4" s="2">
        <f t="shared" ref="G4:G21" si="1">+C4+F4</f>
        <v>-474449.3359999992</v>
      </c>
    </row>
    <row r="5" spans="1:7" x14ac:dyDescent="0.25">
      <c r="A5" t="s">
        <v>350</v>
      </c>
      <c r="B5" t="s">
        <v>351</v>
      </c>
      <c r="C5" s="2">
        <v>0</v>
      </c>
      <c r="D5" s="2">
        <v>2787609.1150000002</v>
      </c>
      <c r="E5" s="2">
        <v>2890631.9840000002</v>
      </c>
      <c r="F5" s="2">
        <f t="shared" si="0"/>
        <v>-103022.86899999995</v>
      </c>
      <c r="G5" s="2">
        <f t="shared" si="1"/>
        <v>-103022.86899999995</v>
      </c>
    </row>
    <row r="6" spans="1:7" x14ac:dyDescent="0.25">
      <c r="A6" t="s">
        <v>99</v>
      </c>
      <c r="B6" t="s">
        <v>100</v>
      </c>
      <c r="C6" s="2">
        <v>0</v>
      </c>
      <c r="D6" s="2">
        <v>2606671.2480000001</v>
      </c>
      <c r="E6" s="2">
        <v>2836681.503</v>
      </c>
      <c r="F6" s="2">
        <f t="shared" si="0"/>
        <v>-230010.25499999989</v>
      </c>
      <c r="G6" s="2">
        <f t="shared" si="1"/>
        <v>-230010.25499999989</v>
      </c>
    </row>
    <row r="7" spans="1:7" x14ac:dyDescent="0.25">
      <c r="A7" t="s">
        <v>352</v>
      </c>
      <c r="B7" t="s">
        <v>353</v>
      </c>
      <c r="C7" s="2">
        <v>0</v>
      </c>
      <c r="D7" s="2">
        <v>1444104.5549999999</v>
      </c>
      <c r="E7" s="2">
        <v>1459713.5549999999</v>
      </c>
      <c r="F7" s="2">
        <f t="shared" si="0"/>
        <v>-15609</v>
      </c>
      <c r="G7" s="2">
        <f t="shared" si="1"/>
        <v>-15609</v>
      </c>
    </row>
    <row r="8" spans="1:7" x14ac:dyDescent="0.25">
      <c r="A8" t="s">
        <v>354</v>
      </c>
      <c r="B8" t="s">
        <v>355</v>
      </c>
      <c r="C8" s="2">
        <v>0</v>
      </c>
      <c r="D8" s="2">
        <v>28922.084999999999</v>
      </c>
      <c r="E8" s="2">
        <v>36946.644</v>
      </c>
      <c r="F8" s="2">
        <f t="shared" si="0"/>
        <v>-8024.5590000000011</v>
      </c>
      <c r="G8" s="2">
        <f t="shared" si="1"/>
        <v>-8024.5590000000011</v>
      </c>
    </row>
    <row r="9" spans="1:7" x14ac:dyDescent="0.25">
      <c r="A9" t="s">
        <v>192</v>
      </c>
      <c r="B9" t="s">
        <v>193</v>
      </c>
      <c r="C9" s="2">
        <v>0</v>
      </c>
      <c r="D9" s="2">
        <v>3131048.3509999998</v>
      </c>
      <c r="E9" s="2">
        <v>3507253.3160000001</v>
      </c>
      <c r="F9" s="2">
        <f t="shared" si="0"/>
        <v>-376204.96500000032</v>
      </c>
      <c r="G9" s="2">
        <f t="shared" si="1"/>
        <v>-376204.96500000032</v>
      </c>
    </row>
    <row r="10" spans="1:7" x14ac:dyDescent="0.25">
      <c r="A10" t="s">
        <v>24</v>
      </c>
      <c r="B10" t="s">
        <v>23</v>
      </c>
      <c r="C10" s="2">
        <v>0</v>
      </c>
      <c r="D10" s="2">
        <v>59081.2</v>
      </c>
      <c r="E10" s="2">
        <v>61371.254000000001</v>
      </c>
      <c r="F10" s="2">
        <f t="shared" si="0"/>
        <v>-2290.0540000000037</v>
      </c>
      <c r="G10" s="2">
        <f t="shared" si="1"/>
        <v>-2290.0540000000037</v>
      </c>
    </row>
    <row r="11" spans="1:7" x14ac:dyDescent="0.25">
      <c r="A11" t="s">
        <v>22</v>
      </c>
      <c r="B11" t="s">
        <v>194</v>
      </c>
      <c r="C11" s="2">
        <v>0</v>
      </c>
      <c r="D11" s="2">
        <v>4922943.8720000004</v>
      </c>
      <c r="E11" s="2">
        <v>5168742.8269999996</v>
      </c>
      <c r="F11" s="2">
        <f t="shared" si="0"/>
        <v>-245798.95499999914</v>
      </c>
      <c r="G11" s="2">
        <f t="shared" si="1"/>
        <v>-245798.95499999914</v>
      </c>
    </row>
    <row r="12" spans="1:7" x14ac:dyDescent="0.25">
      <c r="A12" t="s">
        <v>356</v>
      </c>
      <c r="B12" t="s">
        <v>357</v>
      </c>
      <c r="C12" s="2">
        <v>0</v>
      </c>
      <c r="D12" s="2">
        <v>341045.84299999999</v>
      </c>
      <c r="E12" s="2">
        <v>413138.70899999997</v>
      </c>
      <c r="F12" s="2">
        <f t="shared" si="0"/>
        <v>-72092.86599999998</v>
      </c>
      <c r="G12" s="2">
        <f t="shared" si="1"/>
        <v>-72092.86599999998</v>
      </c>
    </row>
    <row r="13" spans="1:7" x14ac:dyDescent="0.25">
      <c r="A13" t="s">
        <v>21</v>
      </c>
      <c r="B13" t="s">
        <v>195</v>
      </c>
      <c r="C13" s="2">
        <v>0</v>
      </c>
      <c r="D13" s="2">
        <v>0</v>
      </c>
      <c r="E13" s="2">
        <v>259568.147</v>
      </c>
      <c r="F13" s="2">
        <f t="shared" si="0"/>
        <v>-259568.147</v>
      </c>
      <c r="G13" s="2">
        <f t="shared" si="1"/>
        <v>-259568.147</v>
      </c>
    </row>
    <row r="14" spans="1:7" x14ac:dyDescent="0.25">
      <c r="A14" t="s">
        <v>20</v>
      </c>
      <c r="B14" t="s">
        <v>196</v>
      </c>
      <c r="C14" s="2">
        <v>0</v>
      </c>
      <c r="D14" s="2">
        <v>6099800.4110000003</v>
      </c>
      <c r="E14" s="2">
        <v>9221609.2559999991</v>
      </c>
      <c r="F14" s="2">
        <f t="shared" si="0"/>
        <v>-3121808.8449999988</v>
      </c>
      <c r="G14" s="2">
        <f t="shared" si="1"/>
        <v>-3121808.8449999988</v>
      </c>
    </row>
    <row r="15" spans="1:7" x14ac:dyDescent="0.25">
      <c r="A15" t="s">
        <v>19</v>
      </c>
      <c r="B15" t="s">
        <v>197</v>
      </c>
      <c r="C15" s="2">
        <v>0</v>
      </c>
      <c r="D15" s="2">
        <v>37195.802000000003</v>
      </c>
      <c r="E15" s="2">
        <v>39014.29</v>
      </c>
      <c r="F15" s="2">
        <f t="shared" si="0"/>
        <v>-1818.4879999999976</v>
      </c>
      <c r="G15" s="2">
        <f t="shared" si="1"/>
        <v>-1818.4879999999976</v>
      </c>
    </row>
    <row r="16" spans="1:7" x14ac:dyDescent="0.25">
      <c r="A16" t="s">
        <v>18</v>
      </c>
      <c r="B16" t="s">
        <v>198</v>
      </c>
      <c r="C16" s="2">
        <v>0</v>
      </c>
      <c r="D16" s="2">
        <v>100063.395</v>
      </c>
      <c r="E16" s="2">
        <v>100013.51700000001</v>
      </c>
      <c r="F16" s="2">
        <f t="shared" si="0"/>
        <v>49.877999999996973</v>
      </c>
      <c r="G16" s="2">
        <f t="shared" si="1"/>
        <v>49.877999999996973</v>
      </c>
    </row>
    <row r="17" spans="1:7" x14ac:dyDescent="0.25">
      <c r="A17" t="s">
        <v>199</v>
      </c>
      <c r="B17" t="s">
        <v>200</v>
      </c>
      <c r="C17" s="2">
        <v>0</v>
      </c>
      <c r="D17" s="2">
        <v>22496779.221999999</v>
      </c>
      <c r="E17" s="2">
        <v>23104248.094999999</v>
      </c>
      <c r="F17" s="2">
        <f t="shared" si="0"/>
        <v>-607468.87299999967</v>
      </c>
      <c r="G17" s="2">
        <f t="shared" si="1"/>
        <v>-607468.87299999967</v>
      </c>
    </row>
    <row r="18" spans="1:7" x14ac:dyDescent="0.25">
      <c r="A18" t="s">
        <v>358</v>
      </c>
      <c r="B18" t="s">
        <v>359</v>
      </c>
      <c r="C18" s="2">
        <v>0</v>
      </c>
      <c r="D18" s="2">
        <v>185447.22200000001</v>
      </c>
      <c r="E18" s="2">
        <v>407726.076</v>
      </c>
      <c r="F18" s="2">
        <f t="shared" si="0"/>
        <v>-222278.85399999999</v>
      </c>
      <c r="G18" s="2">
        <f t="shared" si="1"/>
        <v>-222278.85399999999</v>
      </c>
    </row>
    <row r="19" spans="1:7" x14ac:dyDescent="0.25">
      <c r="A19" t="s">
        <v>360</v>
      </c>
      <c r="B19" t="s">
        <v>361</v>
      </c>
      <c r="C19" s="2">
        <v>0</v>
      </c>
      <c r="D19" s="2">
        <v>3947895.6</v>
      </c>
      <c r="E19" s="2">
        <v>7354610.3789999997</v>
      </c>
      <c r="F19" s="2">
        <f t="shared" si="0"/>
        <v>-3406714.7789999996</v>
      </c>
      <c r="G19" s="2">
        <f t="shared" si="1"/>
        <v>-3406714.7789999996</v>
      </c>
    </row>
    <row r="20" spans="1:7" x14ac:dyDescent="0.25">
      <c r="A20" t="s">
        <v>17</v>
      </c>
      <c r="B20" t="s">
        <v>201</v>
      </c>
      <c r="C20" s="2">
        <v>0</v>
      </c>
      <c r="D20" s="2">
        <v>2308116.2379999999</v>
      </c>
      <c r="E20" s="2">
        <v>2321476.824</v>
      </c>
      <c r="F20" s="2">
        <f t="shared" si="0"/>
        <v>-13360.586000000127</v>
      </c>
      <c r="G20" s="2">
        <f t="shared" si="1"/>
        <v>-13360.586000000127</v>
      </c>
    </row>
    <row r="21" spans="1:7" x14ac:dyDescent="0.25">
      <c r="A21" t="s">
        <v>16</v>
      </c>
      <c r="B21" t="s">
        <v>202</v>
      </c>
      <c r="C21" s="2">
        <v>0</v>
      </c>
      <c r="D21" s="2">
        <v>0</v>
      </c>
      <c r="E21" s="2">
        <v>17745.075000000001</v>
      </c>
      <c r="F21" s="2">
        <f t="shared" si="0"/>
        <v>-17745.075000000001</v>
      </c>
      <c r="G21" s="2">
        <f t="shared" si="1"/>
        <v>-17745.075000000001</v>
      </c>
    </row>
    <row r="22" spans="1:7" x14ac:dyDescent="0.25">
      <c r="A22" t="s">
        <v>15</v>
      </c>
      <c r="B22" t="s">
        <v>203</v>
      </c>
      <c r="C22" s="2">
        <v>0</v>
      </c>
      <c r="D22" s="2">
        <v>25406.494999999999</v>
      </c>
      <c r="E22" s="2">
        <v>27827.879000000001</v>
      </c>
      <c r="F22" s="2">
        <f t="shared" ref="F22:F32" si="2">+D22-E22</f>
        <v>-2421.3840000000018</v>
      </c>
      <c r="G22" s="2">
        <f t="shared" ref="G22:G32" si="3">+C22+F22</f>
        <v>-2421.3840000000018</v>
      </c>
    </row>
    <row r="23" spans="1:7" x14ac:dyDescent="0.25">
      <c r="A23" t="s">
        <v>14</v>
      </c>
      <c r="B23" t="s">
        <v>13</v>
      </c>
      <c r="C23" s="2">
        <v>0</v>
      </c>
      <c r="D23" s="2">
        <v>11312474.453</v>
      </c>
      <c r="E23" s="2">
        <v>11307485.314999999</v>
      </c>
      <c r="F23" s="2">
        <f t="shared" si="2"/>
        <v>4989.1380000002682</v>
      </c>
      <c r="G23" s="2">
        <f t="shared" si="3"/>
        <v>4989.1380000002682</v>
      </c>
    </row>
    <row r="24" spans="1:7" x14ac:dyDescent="0.25">
      <c r="A24" t="s">
        <v>204</v>
      </c>
      <c r="B24" t="s">
        <v>205</v>
      </c>
      <c r="C24" s="2">
        <v>0</v>
      </c>
      <c r="D24" s="2">
        <v>1636296.3659999999</v>
      </c>
      <c r="E24" s="2">
        <v>1645527.2069999999</v>
      </c>
      <c r="F24" s="2">
        <f t="shared" si="2"/>
        <v>-9230.8410000000149</v>
      </c>
      <c r="G24" s="2">
        <f t="shared" si="3"/>
        <v>-9230.8410000000149</v>
      </c>
    </row>
    <row r="25" spans="1:7" x14ac:dyDescent="0.25">
      <c r="A25" t="s">
        <v>12</v>
      </c>
      <c r="B25" t="s">
        <v>206</v>
      </c>
      <c r="C25" s="2">
        <v>0</v>
      </c>
      <c r="D25" s="2">
        <v>369616.5</v>
      </c>
      <c r="E25" s="2">
        <v>410685</v>
      </c>
      <c r="F25" s="2">
        <f t="shared" si="2"/>
        <v>-41068.5</v>
      </c>
      <c r="G25" s="2">
        <f t="shared" si="3"/>
        <v>-41068.5</v>
      </c>
    </row>
    <row r="26" spans="1:7" x14ac:dyDescent="0.25">
      <c r="A26" t="s">
        <v>183</v>
      </c>
      <c r="B26" t="s">
        <v>207</v>
      </c>
      <c r="C26" s="2">
        <v>0</v>
      </c>
      <c r="D26" s="2">
        <v>247989.122</v>
      </c>
      <c r="E26" s="2">
        <v>250299.51199999999</v>
      </c>
      <c r="F26" s="2">
        <f t="shared" si="2"/>
        <v>-2310.3899999999849</v>
      </c>
      <c r="G26" s="2">
        <f t="shared" si="3"/>
        <v>-2310.3899999999849</v>
      </c>
    </row>
    <row r="27" spans="1:7" x14ac:dyDescent="0.25">
      <c r="A27" t="s">
        <v>362</v>
      </c>
      <c r="B27" t="s">
        <v>363</v>
      </c>
      <c r="C27" s="2">
        <v>0</v>
      </c>
      <c r="D27" s="2">
        <v>224883.65299999999</v>
      </c>
      <c r="E27" s="2">
        <v>247720.565</v>
      </c>
      <c r="F27" s="2">
        <f t="shared" si="2"/>
        <v>-22836.912000000011</v>
      </c>
      <c r="G27" s="2">
        <f t="shared" si="3"/>
        <v>-22836.912000000011</v>
      </c>
    </row>
    <row r="28" spans="1:7" x14ac:dyDescent="0.25">
      <c r="A28" t="s">
        <v>364</v>
      </c>
      <c r="B28" t="s">
        <v>365</v>
      </c>
      <c r="C28" s="2">
        <v>0</v>
      </c>
      <c r="D28" s="2">
        <v>133578.734</v>
      </c>
      <c r="E28" s="2">
        <v>64869.237999999998</v>
      </c>
      <c r="F28" s="2">
        <f t="shared" si="2"/>
        <v>68709.495999999999</v>
      </c>
      <c r="G28" s="2">
        <f t="shared" si="3"/>
        <v>68709.495999999999</v>
      </c>
    </row>
    <row r="29" spans="1:7" x14ac:dyDescent="0.25">
      <c r="A29" t="s">
        <v>366</v>
      </c>
      <c r="B29" t="s">
        <v>367</v>
      </c>
      <c r="C29" s="2">
        <v>0</v>
      </c>
      <c r="D29" s="2">
        <v>2896965</v>
      </c>
      <c r="E29" s="2">
        <v>1652108.4</v>
      </c>
      <c r="F29" s="2">
        <f t="shared" si="2"/>
        <v>1244856.6000000001</v>
      </c>
      <c r="G29" s="2">
        <f t="shared" si="3"/>
        <v>1244856.6000000001</v>
      </c>
    </row>
    <row r="30" spans="1:7" x14ac:dyDescent="0.25">
      <c r="A30" t="s">
        <v>368</v>
      </c>
      <c r="B30" t="s">
        <v>369</v>
      </c>
      <c r="C30" s="2">
        <v>0</v>
      </c>
      <c r="D30" s="2">
        <v>6247.482</v>
      </c>
      <c r="E30" s="2">
        <v>0</v>
      </c>
      <c r="F30" s="2">
        <f t="shared" si="2"/>
        <v>6247.482</v>
      </c>
      <c r="G30" s="2">
        <f t="shared" si="3"/>
        <v>6247.482</v>
      </c>
    </row>
    <row r="31" spans="1:7" x14ac:dyDescent="0.25">
      <c r="A31" t="s">
        <v>370</v>
      </c>
      <c r="B31" t="s">
        <v>371</v>
      </c>
      <c r="C31" s="2">
        <v>0</v>
      </c>
      <c r="D31" s="2">
        <v>2554.7190000000001</v>
      </c>
      <c r="E31" s="2">
        <v>8683.3880000000008</v>
      </c>
      <c r="F31" s="2">
        <f t="shared" si="2"/>
        <v>-6128.6690000000008</v>
      </c>
      <c r="G31" s="2">
        <f t="shared" si="3"/>
        <v>-6128.6690000000008</v>
      </c>
    </row>
    <row r="32" spans="1:7" x14ac:dyDescent="0.25">
      <c r="A32" t="s">
        <v>372</v>
      </c>
      <c r="B32" t="s">
        <v>373</v>
      </c>
      <c r="C32" s="2">
        <v>0</v>
      </c>
      <c r="D32" s="2">
        <v>145064.38500000001</v>
      </c>
      <c r="E32" s="2">
        <v>230027.505</v>
      </c>
      <c r="F32" s="2">
        <f t="shared" si="2"/>
        <v>-84963.12</v>
      </c>
      <c r="G32" s="2">
        <f t="shared" si="3"/>
        <v>-84963.12</v>
      </c>
    </row>
  </sheetData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1877-1C26-4907-8446-A389C7232A35}">
  <dimension ref="A1:Q149"/>
  <sheetViews>
    <sheetView workbookViewId="0">
      <selection activeCell="M10" sqref="M10"/>
    </sheetView>
  </sheetViews>
  <sheetFormatPr baseColWidth="10" defaultColWidth="11.42578125" defaultRowHeight="11.25" x14ac:dyDescent="0.2"/>
  <cols>
    <col min="1" max="1" width="12.85546875" style="4" customWidth="1"/>
    <col min="2" max="2" width="28.5703125" style="4" customWidth="1"/>
    <col min="3" max="3" width="10.42578125" style="5" bestFit="1" customWidth="1"/>
    <col min="4" max="4" width="12.28515625" style="4" customWidth="1"/>
    <col min="5" max="5" width="22.28515625" style="4" bestFit="1" customWidth="1"/>
    <col min="6" max="7" width="10.85546875" style="6" bestFit="1" customWidth="1"/>
    <col min="8" max="8" width="12.28515625" style="6" bestFit="1" customWidth="1"/>
    <col min="9" max="9" width="23.28515625" style="15" customWidth="1"/>
    <col min="10" max="10" width="18" style="6" hidden="1" customWidth="1"/>
    <col min="11" max="11" width="0" style="4" hidden="1" customWidth="1"/>
    <col min="12" max="12" width="17.7109375" style="4" hidden="1" customWidth="1"/>
    <col min="13" max="13" width="15" style="4" customWidth="1"/>
    <col min="14" max="14" width="16.140625" style="4" customWidth="1"/>
    <col min="15" max="15" width="24.5703125" style="4" customWidth="1"/>
    <col min="16" max="16" width="14.5703125" style="4" customWidth="1"/>
    <col min="17" max="16384" width="11.42578125" style="4"/>
  </cols>
  <sheetData>
    <row r="1" spans="1:17" s="3" customFormat="1" x14ac:dyDescent="0.2">
      <c r="A1" s="27" t="s">
        <v>27</v>
      </c>
      <c r="B1" s="27" t="s">
        <v>28</v>
      </c>
      <c r="C1" s="28" t="s">
        <v>29</v>
      </c>
      <c r="D1" s="27" t="s">
        <v>30</v>
      </c>
      <c r="E1" s="27" t="s">
        <v>0</v>
      </c>
      <c r="F1" s="29" t="s">
        <v>1</v>
      </c>
      <c r="G1" s="29" t="s">
        <v>2</v>
      </c>
      <c r="H1" s="29" t="s">
        <v>31</v>
      </c>
      <c r="I1" s="30" t="s">
        <v>109</v>
      </c>
      <c r="J1" s="11"/>
      <c r="K1" s="3" t="s">
        <v>93</v>
      </c>
    </row>
    <row r="2" spans="1:17" ht="12.75" x14ac:dyDescent="0.2">
      <c r="A2" s="59" t="s">
        <v>11</v>
      </c>
      <c r="B2" s="59" t="s">
        <v>25</v>
      </c>
      <c r="C2" s="60">
        <v>45532</v>
      </c>
      <c r="D2" s="61" t="s">
        <v>374</v>
      </c>
      <c r="E2" s="61" t="s">
        <v>375</v>
      </c>
      <c r="F2" s="62"/>
      <c r="G2" s="62">
        <v>29149.43</v>
      </c>
      <c r="H2" s="63">
        <f>+IF(A2=A1,H1+F2-G2,F2-G2)</f>
        <v>-29149.43</v>
      </c>
      <c r="I2" s="73">
        <v>8638.02</v>
      </c>
      <c r="J2" s="6">
        <f>+I2*'COURS BCT 31-12-2024'!$F$9</f>
        <v>28686.000618000002</v>
      </c>
      <c r="K2" s="19">
        <f>SUM(K4:K1048576)</f>
        <v>-58062.45276899857</v>
      </c>
      <c r="M2" s="26"/>
      <c r="N2" s="25"/>
      <c r="O2" s="24"/>
      <c r="P2" s="21"/>
      <c r="Q2" s="21"/>
    </row>
    <row r="3" spans="1:17" ht="12.75" x14ac:dyDescent="0.2">
      <c r="A3" s="59" t="s">
        <v>11</v>
      </c>
      <c r="B3" s="59" t="s">
        <v>25</v>
      </c>
      <c r="C3" s="60">
        <v>45532</v>
      </c>
      <c r="D3" s="61" t="s">
        <v>376</v>
      </c>
      <c r="E3" s="61" t="s">
        <v>377</v>
      </c>
      <c r="F3" s="62"/>
      <c r="G3" s="62">
        <v>41395.550000000003</v>
      </c>
      <c r="H3" s="63">
        <f>+IF(A3=A2,H2+F3-G3,F3-G3)</f>
        <v>-70544.98000000001</v>
      </c>
      <c r="I3" s="73">
        <v>12270.62</v>
      </c>
      <c r="J3" s="6">
        <f>+I3*'COURS BCT 31-12-2024'!$F$9</f>
        <v>40749.501958000001</v>
      </c>
      <c r="M3" s="26"/>
      <c r="N3" s="25"/>
      <c r="O3" s="24"/>
      <c r="P3" s="21"/>
      <c r="Q3" s="21"/>
    </row>
    <row r="4" spans="1:17" ht="12.75" x14ac:dyDescent="0.2">
      <c r="A4" s="59" t="s">
        <v>11</v>
      </c>
      <c r="B4" s="59" t="s">
        <v>25</v>
      </c>
      <c r="C4" s="60">
        <v>45533</v>
      </c>
      <c r="D4" s="61" t="s">
        <v>378</v>
      </c>
      <c r="E4" s="61" t="s">
        <v>379</v>
      </c>
      <c r="F4" s="62"/>
      <c r="G4" s="62">
        <v>51713.358999999997</v>
      </c>
      <c r="H4" s="63">
        <f t="shared" ref="H4:H11" si="0">+IF(A4=A3,H3+F4-G4,F4-G4)</f>
        <v>-122258.33900000001</v>
      </c>
      <c r="I4" s="73">
        <v>15324.52</v>
      </c>
      <c r="J4" s="6">
        <f>+I4*'COURS BCT 31-12-2024'!$F$9</f>
        <v>50891.198468000002</v>
      </c>
      <c r="M4" s="26"/>
      <c r="N4" s="25"/>
      <c r="O4" s="24">
        <f t="shared" ref="O4" si="1">N4-G4</f>
        <v>-51713.358999999997</v>
      </c>
      <c r="P4" s="21"/>
      <c r="Q4" s="21"/>
    </row>
    <row r="5" spans="1:17" ht="12.75" x14ac:dyDescent="0.2">
      <c r="A5" s="59" t="s">
        <v>11</v>
      </c>
      <c r="B5" s="59" t="s">
        <v>25</v>
      </c>
      <c r="C5" s="60">
        <v>45533</v>
      </c>
      <c r="D5" s="61" t="s">
        <v>380</v>
      </c>
      <c r="E5" s="61" t="s">
        <v>381</v>
      </c>
      <c r="F5" s="62"/>
      <c r="G5" s="62">
        <v>43399.159</v>
      </c>
      <c r="H5" s="63">
        <f t="shared" si="0"/>
        <v>-165657.49800000002</v>
      </c>
      <c r="I5" s="73">
        <v>12854.63</v>
      </c>
      <c r="J5" s="6">
        <f>+I5*'COURS BCT 31-12-2024'!$F$9</f>
        <v>42688.940767</v>
      </c>
      <c r="M5" s="26"/>
      <c r="N5" s="25"/>
      <c r="O5" s="24"/>
      <c r="P5" s="21"/>
      <c r="Q5" s="21"/>
    </row>
    <row r="6" spans="1:17" ht="12.75" x14ac:dyDescent="0.2">
      <c r="A6" s="59" t="s">
        <v>11</v>
      </c>
      <c r="B6" s="59" t="s">
        <v>25</v>
      </c>
      <c r="C6" s="60">
        <v>45553</v>
      </c>
      <c r="D6" s="61" t="s">
        <v>382</v>
      </c>
      <c r="E6" s="61" t="s">
        <v>383</v>
      </c>
      <c r="F6" s="62"/>
      <c r="G6" s="62">
        <v>44888.307000000001</v>
      </c>
      <c r="H6" s="63">
        <f t="shared" si="0"/>
        <v>-210545.80500000002</v>
      </c>
      <c r="I6" s="73">
        <v>13264.67</v>
      </c>
      <c r="J6" s="6">
        <f>+I6*'COURS BCT 31-12-2024'!$F$9</f>
        <v>44050.642603</v>
      </c>
      <c r="M6" s="26"/>
      <c r="N6" s="25"/>
      <c r="O6" s="24"/>
      <c r="P6" s="21"/>
      <c r="Q6" s="21"/>
    </row>
    <row r="7" spans="1:17" ht="12.75" x14ac:dyDescent="0.2">
      <c r="A7" s="59" t="s">
        <v>11</v>
      </c>
      <c r="B7" s="59" t="s">
        <v>25</v>
      </c>
      <c r="C7" s="60">
        <v>45553</v>
      </c>
      <c r="D7" s="61" t="s">
        <v>384</v>
      </c>
      <c r="E7" s="61" t="s">
        <v>385</v>
      </c>
      <c r="F7" s="62"/>
      <c r="G7" s="62">
        <v>68718.516000000003</v>
      </c>
      <c r="H7" s="63">
        <f t="shared" si="0"/>
        <v>-279264.321</v>
      </c>
      <c r="I7" s="73">
        <v>20306.59</v>
      </c>
      <c r="J7" s="6">
        <f>+I7*'COURS BCT 31-12-2024'!$F$9</f>
        <v>67436.154731000002</v>
      </c>
      <c r="M7" s="26"/>
      <c r="N7" s="25"/>
      <c r="O7" s="24"/>
      <c r="P7" s="21"/>
      <c r="Q7" s="21"/>
    </row>
    <row r="8" spans="1:17" ht="12.75" x14ac:dyDescent="0.2">
      <c r="A8" s="59" t="s">
        <v>11</v>
      </c>
      <c r="B8" s="59" t="s">
        <v>25</v>
      </c>
      <c r="C8" s="60">
        <v>45565</v>
      </c>
      <c r="D8" s="61" t="s">
        <v>386</v>
      </c>
      <c r="E8" s="61" t="s">
        <v>387</v>
      </c>
      <c r="F8" s="62"/>
      <c r="G8" s="62">
        <v>58581.26</v>
      </c>
      <c r="H8" s="63">
        <f t="shared" si="0"/>
        <v>-337845.58100000001</v>
      </c>
      <c r="I8" s="73">
        <v>17353.04</v>
      </c>
      <c r="J8" s="6">
        <f>+I8*'COURS BCT 31-12-2024'!$F$9</f>
        <v>57627.710535999999</v>
      </c>
      <c r="M8" s="26"/>
      <c r="N8" s="25"/>
      <c r="O8" s="24"/>
      <c r="P8" s="21"/>
      <c r="Q8" s="21"/>
    </row>
    <row r="9" spans="1:17" ht="12.75" x14ac:dyDescent="0.2">
      <c r="A9" s="59" t="s">
        <v>11</v>
      </c>
      <c r="B9" s="59" t="s">
        <v>25</v>
      </c>
      <c r="C9" s="60">
        <v>45582</v>
      </c>
      <c r="D9" s="61" t="s">
        <v>388</v>
      </c>
      <c r="E9" s="61" t="s">
        <v>389</v>
      </c>
      <c r="F9" s="62"/>
      <c r="G9" s="62">
        <v>48401.315999999999</v>
      </c>
      <c r="H9" s="63">
        <f t="shared" si="0"/>
        <v>-386246.897</v>
      </c>
      <c r="I9" s="73">
        <v>14279.57</v>
      </c>
      <c r="J9" s="6">
        <f>+I9*'COURS BCT 31-12-2024'!$F$9</f>
        <v>47421.024013000002</v>
      </c>
      <c r="M9" s="26"/>
      <c r="N9" s="25"/>
      <c r="O9" s="24"/>
      <c r="P9" s="21"/>
      <c r="Q9" s="21"/>
    </row>
    <row r="10" spans="1:17" ht="12.75" x14ac:dyDescent="0.2">
      <c r="A10" s="59" t="s">
        <v>11</v>
      </c>
      <c r="B10" s="59" t="s">
        <v>25</v>
      </c>
      <c r="C10" s="60">
        <v>45651</v>
      </c>
      <c r="D10" s="61" t="s">
        <v>390</v>
      </c>
      <c r="E10" s="61" t="s">
        <v>391</v>
      </c>
      <c r="F10" s="62"/>
      <c r="G10" s="62">
        <v>45413.231</v>
      </c>
      <c r="H10" s="63">
        <f t="shared" si="0"/>
        <v>-431660.12800000003</v>
      </c>
      <c r="I10" s="73">
        <v>13639.45</v>
      </c>
      <c r="J10" s="6">
        <f>+I10*'COURS BCT 31-12-2024'!$F$9</f>
        <v>45295.249505</v>
      </c>
      <c r="M10" s="26"/>
      <c r="N10" s="25"/>
      <c r="O10" s="24"/>
      <c r="P10" s="21"/>
      <c r="Q10" s="21"/>
    </row>
    <row r="11" spans="1:17" ht="12.75" x14ac:dyDescent="0.2">
      <c r="A11" s="59" t="s">
        <v>11</v>
      </c>
      <c r="B11" s="59" t="s">
        <v>25</v>
      </c>
      <c r="C11" s="60">
        <v>45651</v>
      </c>
      <c r="D11" s="61" t="s">
        <v>392</v>
      </c>
      <c r="E11" s="61" t="s">
        <v>393</v>
      </c>
      <c r="F11" s="62"/>
      <c r="G11" s="62">
        <v>42789.213000000003</v>
      </c>
      <c r="H11" s="63">
        <f t="shared" si="0"/>
        <v>-474449.34100000001</v>
      </c>
      <c r="I11" s="73">
        <v>12837.47</v>
      </c>
      <c r="J11" s="6">
        <f>+I11*'COURS BCT 31-12-2024'!$F$9</f>
        <v>42631.954122999996</v>
      </c>
      <c r="M11" s="26"/>
      <c r="N11" s="25"/>
      <c r="O11" s="24"/>
      <c r="P11" s="21"/>
      <c r="Q11" s="21"/>
    </row>
    <row r="12" spans="1:17" s="7" customFormat="1" ht="12.75" x14ac:dyDescent="0.2">
      <c r="A12" s="31" t="s">
        <v>32</v>
      </c>
      <c r="B12" s="32" t="s">
        <v>11</v>
      </c>
      <c r="C12" s="33"/>
      <c r="D12" s="32"/>
      <c r="E12" s="32"/>
      <c r="F12" s="34">
        <f>SUBTOTAL(9,F2:F11)</f>
        <v>0</v>
      </c>
      <c r="G12" s="34">
        <f>SUBTOTAL(9,G2:G11)</f>
        <v>474449.34100000001</v>
      </c>
      <c r="H12" s="34">
        <f>+F12-G12</f>
        <v>-474449.34100000001</v>
      </c>
      <c r="I12" s="35">
        <f>SUM(I2:I11)</f>
        <v>140768.57999999999</v>
      </c>
      <c r="J12" s="8">
        <f>SUM(J2:J11)</f>
        <v>467478.37732200004</v>
      </c>
      <c r="K12" s="77">
        <f>+H12+J12</f>
        <v>-6970.963677999971</v>
      </c>
      <c r="M12" s="26"/>
      <c r="N12" s="21"/>
      <c r="O12" s="21"/>
      <c r="P12" s="21"/>
      <c r="Q12" s="21"/>
    </row>
    <row r="13" spans="1:17" ht="12.75" x14ac:dyDescent="0.2">
      <c r="A13" s="64" t="s">
        <v>350</v>
      </c>
      <c r="B13" s="68" t="s">
        <v>351</v>
      </c>
      <c r="C13" s="65">
        <v>45644</v>
      </c>
      <c r="D13" s="70" t="s">
        <v>394</v>
      </c>
      <c r="E13" s="66" t="s">
        <v>395</v>
      </c>
      <c r="F13" s="71"/>
      <c r="G13" s="67">
        <v>103022.87</v>
      </c>
      <c r="H13" s="63">
        <f t="shared" ref="H13:H16" si="2">+IF(A13=A12,H12+F13-G13,F13-G13)</f>
        <v>-103022.87</v>
      </c>
      <c r="I13" s="73">
        <v>30983.39</v>
      </c>
      <c r="J13" s="6">
        <f>+I13*'COURS BCT 31-12-2024'!$F$9</f>
        <v>102892.73985099999</v>
      </c>
      <c r="M13" s="26"/>
      <c r="N13" s="25"/>
      <c r="O13" s="24"/>
      <c r="P13" s="21"/>
      <c r="Q13" s="21"/>
    </row>
    <row r="14" spans="1:17" s="7" customFormat="1" ht="12.75" x14ac:dyDescent="0.2">
      <c r="A14" s="31" t="s">
        <v>396</v>
      </c>
      <c r="B14" s="32" t="s">
        <v>350</v>
      </c>
      <c r="C14" s="33"/>
      <c r="D14" s="32"/>
      <c r="E14" s="32"/>
      <c r="F14" s="34">
        <f>SUBTOTAL(9,F9:F13)</f>
        <v>0</v>
      </c>
      <c r="G14" s="34">
        <f>SUBTOTAL(9,G13)</f>
        <v>103022.87</v>
      </c>
      <c r="H14" s="34">
        <f>SUBTOTAL(9,H13)</f>
        <v>-103022.87</v>
      </c>
      <c r="I14" s="35">
        <f>SUM(I9:I13)</f>
        <v>212508.45999999996</v>
      </c>
      <c r="J14" s="8">
        <f>SUM(J13)</f>
        <v>102892.73985099999</v>
      </c>
      <c r="K14" s="77">
        <f>+H14+J14</f>
        <v>-130.13014900000417</v>
      </c>
      <c r="L14" s="7" t="s">
        <v>529</v>
      </c>
      <c r="M14" s="26"/>
      <c r="N14" s="21"/>
      <c r="O14" s="21"/>
      <c r="P14" s="21"/>
      <c r="Q14" s="21"/>
    </row>
    <row r="15" spans="1:17" ht="12.75" x14ac:dyDescent="0.2">
      <c r="A15" s="59" t="s">
        <v>99</v>
      </c>
      <c r="B15" s="68" t="s">
        <v>100</v>
      </c>
      <c r="C15" s="69">
        <v>45626</v>
      </c>
      <c r="D15" s="70" t="s">
        <v>397</v>
      </c>
      <c r="E15" s="70" t="s">
        <v>398</v>
      </c>
      <c r="F15" s="71"/>
      <c r="G15" s="71">
        <v>121398.53</v>
      </c>
      <c r="H15" s="63">
        <f t="shared" si="2"/>
        <v>-121398.53</v>
      </c>
      <c r="I15" s="73">
        <v>36336.53</v>
      </c>
      <c r="J15" s="6">
        <f>+I15*'COURS BCT 31-12-2024'!$F$9</f>
        <v>120669.982477</v>
      </c>
      <c r="M15" s="26"/>
      <c r="N15" s="25"/>
      <c r="O15" s="24">
        <f>N15-F15</f>
        <v>0</v>
      </c>
      <c r="P15" s="21"/>
      <c r="Q15" s="21"/>
    </row>
    <row r="16" spans="1:17" ht="12.75" x14ac:dyDescent="0.2">
      <c r="A16" s="59" t="s">
        <v>99</v>
      </c>
      <c r="B16" s="68" t="s">
        <v>100</v>
      </c>
      <c r="C16" s="69">
        <v>45650</v>
      </c>
      <c r="D16" s="70" t="s">
        <v>399</v>
      </c>
      <c r="E16" s="70" t="s">
        <v>400</v>
      </c>
      <c r="F16" s="71"/>
      <c r="G16" s="71">
        <v>108611.726</v>
      </c>
      <c r="H16" s="63">
        <f t="shared" si="2"/>
        <v>-230010.25599999999</v>
      </c>
      <c r="I16" s="73">
        <v>32585.31</v>
      </c>
      <c r="J16" s="6">
        <f>+I16*'COURS BCT 31-12-2024'!$F$9</f>
        <v>108212.555979</v>
      </c>
      <c r="M16" s="26"/>
      <c r="N16" s="25"/>
      <c r="O16" s="24"/>
      <c r="P16" s="21"/>
      <c r="Q16" s="21"/>
    </row>
    <row r="17" spans="1:17" s="7" customFormat="1" ht="12.75" x14ac:dyDescent="0.2">
      <c r="A17" s="31" t="s">
        <v>209</v>
      </c>
      <c r="B17" s="32" t="s">
        <v>99</v>
      </c>
      <c r="C17" s="33"/>
      <c r="D17" s="32"/>
      <c r="E17" s="32"/>
      <c r="F17" s="34">
        <f>SUBTOTAL(9,F15:F16)</f>
        <v>0</v>
      </c>
      <c r="G17" s="34">
        <f>SUBTOTAL(9,G15:G16)</f>
        <v>230010.25599999999</v>
      </c>
      <c r="H17" s="34">
        <f>+F17-G17</f>
        <v>-230010.25599999999</v>
      </c>
      <c r="I17" s="36">
        <f>SUM(I15:I16)</f>
        <v>68921.84</v>
      </c>
      <c r="J17" s="8">
        <f>SUM(J15:J16)</f>
        <v>228882.53845599998</v>
      </c>
      <c r="K17" s="77">
        <f>+H17+J17</f>
        <v>-1127.7175440000137</v>
      </c>
      <c r="M17" s="26"/>
      <c r="N17" s="21"/>
      <c r="O17" s="21"/>
      <c r="P17" s="21"/>
      <c r="Q17" s="21"/>
    </row>
    <row r="18" spans="1:17" ht="12.75" x14ac:dyDescent="0.2">
      <c r="A18" s="59" t="s">
        <v>352</v>
      </c>
      <c r="B18" s="68" t="s">
        <v>353</v>
      </c>
      <c r="C18" s="69">
        <v>45649</v>
      </c>
      <c r="D18" s="70" t="s">
        <v>402</v>
      </c>
      <c r="E18" s="70" t="s">
        <v>403</v>
      </c>
      <c r="F18" s="71">
        <v>21704.616000000002</v>
      </c>
      <c r="G18" s="71"/>
      <c r="H18" s="63">
        <f>+IF(A18=A17,H17+F18-G18,F18-G18)</f>
        <v>21704.616000000002</v>
      </c>
      <c r="I18" s="73">
        <v>-6540.49</v>
      </c>
      <c r="J18" s="6">
        <f>+I18*'COURS BCT 31-12-2024'!$F$9</f>
        <v>-21720.313241</v>
      </c>
      <c r="M18" s="26"/>
      <c r="N18" s="25"/>
      <c r="O18" s="24"/>
      <c r="P18" s="21"/>
      <c r="Q18" s="21"/>
    </row>
    <row r="19" spans="1:17" ht="12.75" x14ac:dyDescent="0.2">
      <c r="A19" s="59" t="s">
        <v>352</v>
      </c>
      <c r="B19" s="68" t="s">
        <v>353</v>
      </c>
      <c r="C19" s="69">
        <v>45651</v>
      </c>
      <c r="D19" s="70" t="s">
        <v>404</v>
      </c>
      <c r="E19" s="70" t="s">
        <v>405</v>
      </c>
      <c r="F19" s="71"/>
      <c r="G19" s="71">
        <v>37313.614999999998</v>
      </c>
      <c r="H19" s="63">
        <f>+IF(A19=A18,H18+F19-G19,F19-G19)</f>
        <v>-15608.998999999996</v>
      </c>
      <c r="I19" s="73">
        <v>11190</v>
      </c>
      <c r="J19" s="6">
        <f>+I19*'COURS BCT 31-12-2024'!$F$9</f>
        <v>37160.870999999999</v>
      </c>
      <c r="M19" s="26"/>
      <c r="N19" s="25"/>
      <c r="O19" s="24"/>
      <c r="P19" s="21"/>
      <c r="Q19" s="21"/>
    </row>
    <row r="20" spans="1:17" s="7" customFormat="1" ht="12.75" x14ac:dyDescent="0.2">
      <c r="A20" s="31" t="s">
        <v>401</v>
      </c>
      <c r="B20" s="32" t="s">
        <v>352</v>
      </c>
      <c r="C20" s="33"/>
      <c r="D20" s="32"/>
      <c r="E20" s="32"/>
      <c r="F20" s="34">
        <f>SUBTOTAL(9,F18:F19)</f>
        <v>21704.616000000002</v>
      </c>
      <c r="G20" s="34">
        <f>SUBTOTAL(9,G18:G19)</f>
        <v>37313.614999999998</v>
      </c>
      <c r="H20" s="34">
        <f>+F20-G20</f>
        <v>-15608.998999999996</v>
      </c>
      <c r="I20" s="36">
        <f>SUM(I17:I18)</f>
        <v>62381.35</v>
      </c>
      <c r="J20" s="8">
        <f>SUM(J18:J19)</f>
        <v>15440.557758999999</v>
      </c>
      <c r="K20" s="77">
        <f>+H20+J20</f>
        <v>-168.44124099999681</v>
      </c>
      <c r="M20" s="26"/>
      <c r="N20" s="21"/>
      <c r="O20" s="21"/>
      <c r="P20" s="21"/>
      <c r="Q20" s="21"/>
    </row>
    <row r="21" spans="1:17" ht="12.75" x14ac:dyDescent="0.2">
      <c r="A21" s="59" t="s">
        <v>354</v>
      </c>
      <c r="B21" s="68" t="s">
        <v>355</v>
      </c>
      <c r="C21" s="69">
        <v>45650</v>
      </c>
      <c r="D21" s="70" t="s">
        <v>407</v>
      </c>
      <c r="E21" s="70" t="s">
        <v>408</v>
      </c>
      <c r="F21" s="71"/>
      <c r="G21" s="71">
        <v>8024.5590000000002</v>
      </c>
      <c r="H21" s="63">
        <f>+IF(A21=A15,H15+F21-G21,F21-G21)</f>
        <v>-8024.5590000000002</v>
      </c>
      <c r="I21" s="73">
        <v>2407.5</v>
      </c>
      <c r="J21" s="6">
        <f>+I21*'COURS BCT 31-12-2024'!$F$9</f>
        <v>7995.06675</v>
      </c>
      <c r="M21" s="26"/>
      <c r="N21" s="25"/>
      <c r="O21" s="24"/>
      <c r="P21" s="21"/>
      <c r="Q21" s="21"/>
    </row>
    <row r="22" spans="1:17" s="7" customFormat="1" ht="12.75" x14ac:dyDescent="0.2">
      <c r="A22" s="31" t="s">
        <v>406</v>
      </c>
      <c r="B22" s="32" t="s">
        <v>354</v>
      </c>
      <c r="C22" s="33"/>
      <c r="D22" s="32"/>
      <c r="E22" s="32"/>
      <c r="F22" s="34">
        <f>SUBTOTAL(9,F21)</f>
        <v>0</v>
      </c>
      <c r="G22" s="34">
        <f>SUBTOTAL(9,G21)</f>
        <v>8024.5590000000002</v>
      </c>
      <c r="H22" s="34">
        <f>+F22-G22</f>
        <v>-8024.5590000000002</v>
      </c>
      <c r="I22" s="36">
        <f>SUM(I21)</f>
        <v>2407.5</v>
      </c>
      <c r="J22" s="8">
        <f>SUM(J21)</f>
        <v>7995.06675</v>
      </c>
      <c r="K22" s="77">
        <f>+H22+J22</f>
        <v>-29.49225000000024</v>
      </c>
      <c r="M22" s="26"/>
      <c r="N22" s="21"/>
      <c r="O22" s="21"/>
      <c r="P22" s="21"/>
      <c r="Q22" s="21"/>
    </row>
    <row r="23" spans="1:17" ht="12.75" x14ac:dyDescent="0.2">
      <c r="A23" s="59" t="s">
        <v>192</v>
      </c>
      <c r="B23" s="68" t="s">
        <v>193</v>
      </c>
      <c r="C23" s="69">
        <v>45596</v>
      </c>
      <c r="D23" s="70" t="s">
        <v>409</v>
      </c>
      <c r="E23" s="70" t="s">
        <v>410</v>
      </c>
      <c r="F23" s="71"/>
      <c r="G23" s="71">
        <v>126034.467</v>
      </c>
      <c r="H23" s="63">
        <f>+IF(A23=A17,H17+F23-G23,F23-G23)</f>
        <v>-126034.467</v>
      </c>
      <c r="I23" s="73">
        <v>37509.699999999997</v>
      </c>
      <c r="J23" s="6">
        <f>+I23*'COURS BCT 31-12-2024'!$F$9</f>
        <v>124565.96272999998</v>
      </c>
      <c r="M23" s="26"/>
      <c r="N23" s="25"/>
      <c r="O23" s="24"/>
      <c r="P23" s="21"/>
      <c r="Q23" s="21"/>
    </row>
    <row r="24" spans="1:17" ht="12.75" x14ac:dyDescent="0.2">
      <c r="A24" s="59" t="s">
        <v>192</v>
      </c>
      <c r="B24" s="68" t="s">
        <v>193</v>
      </c>
      <c r="C24" s="69">
        <v>45610</v>
      </c>
      <c r="D24" s="70" t="s">
        <v>411</v>
      </c>
      <c r="E24" s="70" t="s">
        <v>412</v>
      </c>
      <c r="F24" s="71"/>
      <c r="G24" s="71">
        <v>250170.49799999999</v>
      </c>
      <c r="H24" s="63">
        <f>+IF(A24=A18,H18+F24-G24,F24-G24)</f>
        <v>-250170.49799999999</v>
      </c>
      <c r="I24" s="73">
        <v>74158.649999999994</v>
      </c>
      <c r="J24" s="6">
        <f>+I24*'COURS BCT 31-12-2024'!$F$9</f>
        <v>246273.46078499997</v>
      </c>
      <c r="M24" s="26"/>
      <c r="N24" s="25"/>
      <c r="O24" s="24"/>
      <c r="P24" s="21"/>
      <c r="Q24" s="21"/>
    </row>
    <row r="25" spans="1:17" s="7" customFormat="1" ht="12.75" x14ac:dyDescent="0.2">
      <c r="A25" s="31" t="s">
        <v>208</v>
      </c>
      <c r="B25" s="32" t="s">
        <v>192</v>
      </c>
      <c r="C25" s="33"/>
      <c r="D25" s="32"/>
      <c r="E25" s="32"/>
      <c r="F25" s="34">
        <f>SUBTOTAL(9,F23:F24)</f>
        <v>0</v>
      </c>
      <c r="G25" s="34">
        <f>SUBTOTAL(9,G23:G24)</f>
        <v>376204.96499999997</v>
      </c>
      <c r="H25" s="34">
        <f>+F25-G25</f>
        <v>-376204.96499999997</v>
      </c>
      <c r="I25" s="36">
        <f>SUM(I23)</f>
        <v>37509.699999999997</v>
      </c>
      <c r="J25" s="8">
        <f>SUM(J23:J24)</f>
        <v>370839.42351499997</v>
      </c>
      <c r="K25" s="77">
        <f>+H25+J25</f>
        <v>-5365.5414849999943</v>
      </c>
      <c r="M25" s="26"/>
      <c r="N25" s="21"/>
      <c r="O25" s="21"/>
      <c r="P25" s="21"/>
      <c r="Q25" s="21"/>
    </row>
    <row r="26" spans="1:17" ht="12.75" x14ac:dyDescent="0.2">
      <c r="A26" s="59" t="s">
        <v>24</v>
      </c>
      <c r="B26" s="59" t="s">
        <v>23</v>
      </c>
      <c r="C26" s="72">
        <v>43830</v>
      </c>
      <c r="D26" s="59" t="s">
        <v>33</v>
      </c>
      <c r="E26" s="59" t="s">
        <v>34</v>
      </c>
      <c r="F26" s="63"/>
      <c r="G26" s="63">
        <v>2290.0549999999998</v>
      </c>
      <c r="H26" s="63">
        <f>+IF(A26=A12,H12+F26-G26,F26-G26)</f>
        <v>-2290.0549999999998</v>
      </c>
      <c r="I26" s="73">
        <v>716</v>
      </c>
      <c r="J26" s="6">
        <f>+I26*'COURS BCT 31-12-2024'!$F$9</f>
        <v>2377.7644</v>
      </c>
      <c r="M26" s="38"/>
      <c r="N26" s="21"/>
      <c r="O26" s="21">
        <f t="shared" ref="O26" si="3">N26-G26</f>
        <v>-2290.0549999999998</v>
      </c>
    </row>
    <row r="27" spans="1:17" s="7" customFormat="1" ht="12.75" x14ac:dyDescent="0.2">
      <c r="A27" s="31" t="s">
        <v>35</v>
      </c>
      <c r="B27" s="32" t="s">
        <v>24</v>
      </c>
      <c r="C27" s="33"/>
      <c r="D27" s="32"/>
      <c r="E27" s="32"/>
      <c r="F27" s="34">
        <f>SUBTOTAL(9,F26:F26)</f>
        <v>0</v>
      </c>
      <c r="G27" s="34">
        <f>SUBTOTAL(9,G26:G26)</f>
        <v>2290.0549999999998</v>
      </c>
      <c r="H27" s="34">
        <f>+F27-G27</f>
        <v>-2290.0549999999998</v>
      </c>
      <c r="I27" s="36">
        <f>SUM(I26)</f>
        <v>716</v>
      </c>
      <c r="J27" s="8">
        <f>SUM(J26)</f>
        <v>2377.7644</v>
      </c>
      <c r="K27" s="78">
        <f>+H27+J27</f>
        <v>87.709400000000187</v>
      </c>
      <c r="N27" s="21"/>
      <c r="O27" s="21"/>
    </row>
    <row r="28" spans="1:17" ht="12.75" x14ac:dyDescent="0.2">
      <c r="A28" s="59" t="s">
        <v>22</v>
      </c>
      <c r="B28" s="59" t="s">
        <v>36</v>
      </c>
      <c r="C28" s="72">
        <v>45626</v>
      </c>
      <c r="D28" s="59" t="s">
        <v>413</v>
      </c>
      <c r="E28" s="59" t="s">
        <v>414</v>
      </c>
      <c r="F28" s="63"/>
      <c r="G28" s="63">
        <v>129386.105</v>
      </c>
      <c r="H28" s="63">
        <f>+IF(A28=A27,H27+F28-G28,F28-G28)</f>
        <v>-129386.105</v>
      </c>
      <c r="I28" s="73">
        <v>38371.300000000003</v>
      </c>
      <c r="J28" s="6">
        <f>+I28*'COURS BCT 31-12-2024'!$F$9</f>
        <v>127427.25017000001</v>
      </c>
      <c r="M28" s="26"/>
      <c r="N28" s="25"/>
      <c r="O28" s="24">
        <f>N28-F28</f>
        <v>0</v>
      </c>
      <c r="P28" s="21"/>
      <c r="Q28" s="21"/>
    </row>
    <row r="29" spans="1:17" ht="12.75" x14ac:dyDescent="0.2">
      <c r="A29" s="59" t="s">
        <v>22</v>
      </c>
      <c r="B29" s="59" t="s">
        <v>36</v>
      </c>
      <c r="C29" s="72">
        <v>45650</v>
      </c>
      <c r="D29" s="59" t="s">
        <v>415</v>
      </c>
      <c r="E29" s="59" t="s">
        <v>416</v>
      </c>
      <c r="F29" s="63"/>
      <c r="G29" s="63">
        <v>116412.85</v>
      </c>
      <c r="H29" s="63">
        <f t="shared" ref="H29" si="4">+IF(A29=A28,H28+F29-G29,F29-G29)</f>
        <v>-245798.95500000002</v>
      </c>
      <c r="I29" s="73">
        <v>34968.79</v>
      </c>
      <c r="J29" s="6">
        <f>+I29*'COURS BCT 31-12-2024'!$F$9</f>
        <v>116127.85471100001</v>
      </c>
      <c r="M29" s="26"/>
      <c r="N29" s="25"/>
      <c r="O29" s="24"/>
      <c r="P29" s="21"/>
      <c r="Q29" s="21"/>
    </row>
    <row r="30" spans="1:17" s="7" customFormat="1" ht="12.75" x14ac:dyDescent="0.2">
      <c r="A30" s="31" t="s">
        <v>37</v>
      </c>
      <c r="B30" s="32" t="s">
        <v>22</v>
      </c>
      <c r="C30" s="33"/>
      <c r="D30" s="32"/>
      <c r="E30" s="32"/>
      <c r="F30" s="34">
        <f>SUBTOTAL(9,F28:F29)</f>
        <v>0</v>
      </c>
      <c r="G30" s="34">
        <f>SUBTOTAL(9,G28:G29)</f>
        <v>245798.95500000002</v>
      </c>
      <c r="H30" s="34">
        <f>+F30-G30</f>
        <v>-245798.95500000002</v>
      </c>
      <c r="I30" s="36">
        <f>SUM(I28:I29)</f>
        <v>73340.09</v>
      </c>
      <c r="J30" s="8">
        <f>SUM(J28:J29)</f>
        <v>243555.10488100001</v>
      </c>
      <c r="K30" s="77">
        <f>+H30+J30</f>
        <v>-2243.8501190000097</v>
      </c>
      <c r="N30" s="21"/>
      <c r="O30" s="21"/>
    </row>
    <row r="31" spans="1:17" ht="12.75" x14ac:dyDescent="0.2">
      <c r="A31" s="59" t="s">
        <v>356</v>
      </c>
      <c r="B31" s="59" t="s">
        <v>357</v>
      </c>
      <c r="C31" s="72">
        <v>45433</v>
      </c>
      <c r="D31" s="59" t="s">
        <v>418</v>
      </c>
      <c r="E31" s="59" t="s">
        <v>419</v>
      </c>
      <c r="F31" s="63"/>
      <c r="G31" s="63">
        <v>6126.0230000000001</v>
      </c>
      <c r="H31" s="63">
        <f t="shared" ref="H31:H34" si="5">+IF(A31=A30,H30+F31-G31,F31-G31)</f>
        <v>-6126.0230000000001</v>
      </c>
      <c r="I31" s="82">
        <v>1950</v>
      </c>
      <c r="J31" s="6">
        <f>+I31*'COURS BCT 31-12-2024'!$F$9</f>
        <v>6475.7550000000001</v>
      </c>
      <c r="M31" s="26"/>
      <c r="N31" s="25"/>
      <c r="O31" s="24"/>
      <c r="P31" s="21"/>
      <c r="Q31" s="21"/>
    </row>
    <row r="32" spans="1:17" ht="12.75" x14ac:dyDescent="0.2">
      <c r="A32" s="59" t="s">
        <v>356</v>
      </c>
      <c r="B32" s="59" t="s">
        <v>357</v>
      </c>
      <c r="C32" s="72">
        <v>45443</v>
      </c>
      <c r="D32" s="59" t="s">
        <v>420</v>
      </c>
      <c r="E32" s="59" t="s">
        <v>421</v>
      </c>
      <c r="F32" s="63"/>
      <c r="G32" s="63">
        <v>6105.1580000000004</v>
      </c>
      <c r="H32" s="63">
        <f t="shared" si="5"/>
        <v>-12231.181</v>
      </c>
      <c r="I32" s="82">
        <v>1950</v>
      </c>
      <c r="J32" s="6">
        <f>+I32*'COURS BCT 31-12-2024'!$F$9</f>
        <v>6475.7550000000001</v>
      </c>
      <c r="M32" s="26"/>
      <c r="N32" s="25"/>
      <c r="O32" s="24"/>
      <c r="P32" s="21"/>
      <c r="Q32" s="21"/>
    </row>
    <row r="33" spans="1:17" ht="12.75" x14ac:dyDescent="0.2">
      <c r="A33" s="59" t="s">
        <v>356</v>
      </c>
      <c r="B33" s="59" t="s">
        <v>357</v>
      </c>
      <c r="C33" s="72">
        <v>45497</v>
      </c>
      <c r="D33" s="59" t="s">
        <v>422</v>
      </c>
      <c r="E33" s="59" t="s">
        <v>423</v>
      </c>
      <c r="F33" s="63"/>
      <c r="G33" s="63">
        <v>6083.22</v>
      </c>
      <c r="H33" s="63">
        <f t="shared" si="5"/>
        <v>-18314.401000000002</v>
      </c>
      <c r="I33" s="82">
        <v>1950</v>
      </c>
      <c r="J33" s="6">
        <f>+I33*'COURS BCT 31-12-2024'!$F$9</f>
        <v>6475.7550000000001</v>
      </c>
      <c r="M33" s="26"/>
      <c r="N33" s="25"/>
      <c r="O33" s="24"/>
      <c r="P33" s="21"/>
      <c r="Q33" s="21"/>
    </row>
    <row r="34" spans="1:17" ht="12.75" x14ac:dyDescent="0.2">
      <c r="A34" s="59" t="s">
        <v>356</v>
      </c>
      <c r="B34" s="59" t="s">
        <v>357</v>
      </c>
      <c r="C34" s="72">
        <v>45534</v>
      </c>
      <c r="D34" s="59" t="s">
        <v>424</v>
      </c>
      <c r="E34" s="59" t="s">
        <v>425</v>
      </c>
      <c r="F34" s="63"/>
      <c r="G34" s="63">
        <v>53778.464999999997</v>
      </c>
      <c r="H34" s="63">
        <f t="shared" si="5"/>
        <v>-72092.865999999995</v>
      </c>
      <c r="I34" s="82">
        <v>17550</v>
      </c>
      <c r="J34" s="6">
        <f>+I34*'COURS BCT 31-12-2024'!$F$9</f>
        <v>58281.794999999998</v>
      </c>
      <c r="M34" s="26"/>
      <c r="N34" s="25"/>
      <c r="O34" s="24"/>
      <c r="P34" s="21"/>
      <c r="Q34" s="21"/>
    </row>
    <row r="35" spans="1:17" s="7" customFormat="1" ht="12.75" x14ac:dyDescent="0.2">
      <c r="A35" s="31" t="s">
        <v>417</v>
      </c>
      <c r="B35" s="32" t="s">
        <v>356</v>
      </c>
      <c r="C35" s="33"/>
      <c r="D35" s="32"/>
      <c r="E35" s="32"/>
      <c r="F35" s="34">
        <f>SUBTOTAL(9,F31:F34)</f>
        <v>0</v>
      </c>
      <c r="G35" s="34">
        <f>SUBTOTAL(9,G31:G34)</f>
        <v>72092.865999999995</v>
      </c>
      <c r="H35" s="34">
        <f>+F35-G35</f>
        <v>-72092.865999999995</v>
      </c>
      <c r="I35" s="36">
        <f>SUM(I30:I31)</f>
        <v>75290.09</v>
      </c>
      <c r="J35" s="8">
        <f>SUM(J31:J34)</f>
        <v>77709.06</v>
      </c>
      <c r="K35" s="78">
        <f>+H35+J35</f>
        <v>5616.1940000000031</v>
      </c>
      <c r="N35" s="21"/>
      <c r="O35" s="21"/>
    </row>
    <row r="36" spans="1:17" ht="12.75" x14ac:dyDescent="0.2">
      <c r="A36" s="59" t="s">
        <v>21</v>
      </c>
      <c r="B36" s="59" t="s">
        <v>38</v>
      </c>
      <c r="C36" s="72">
        <v>44104</v>
      </c>
      <c r="D36" s="59" t="s">
        <v>39</v>
      </c>
      <c r="E36" s="59" t="s">
        <v>3</v>
      </c>
      <c r="F36" s="63"/>
      <c r="G36" s="63">
        <v>259568.147</v>
      </c>
      <c r="H36" s="63">
        <f>+IF(A36=A30,H30+F36-G36,F36-G36)</f>
        <v>-259568.147</v>
      </c>
      <c r="I36" s="73">
        <v>80151.97</v>
      </c>
      <c r="J36" s="6">
        <f>+I36*'COURS BCT 31-12-2024'!$F$9</f>
        <v>266176.677173</v>
      </c>
      <c r="L36" s="9" t="s">
        <v>94</v>
      </c>
      <c r="M36" s="38"/>
      <c r="N36" s="21"/>
      <c r="O36" s="21">
        <f t="shared" ref="O36" si="6">N36-G36</f>
        <v>-259568.147</v>
      </c>
    </row>
    <row r="37" spans="1:17" s="7" customFormat="1" ht="12.75" x14ac:dyDescent="0.2">
      <c r="A37" s="31" t="s">
        <v>40</v>
      </c>
      <c r="B37" s="32" t="s">
        <v>21</v>
      </c>
      <c r="C37" s="33"/>
      <c r="D37" s="32"/>
      <c r="E37" s="32"/>
      <c r="F37" s="34">
        <f>SUBTOTAL(9,F36:F36)</f>
        <v>0</v>
      </c>
      <c r="G37" s="34">
        <f>SUBTOTAL(9,G36:G36)</f>
        <v>259568.147</v>
      </c>
      <c r="H37" s="34">
        <f>+F37-G37</f>
        <v>-259568.147</v>
      </c>
      <c r="I37" s="36">
        <f>SUM(I36)</f>
        <v>80151.97</v>
      </c>
      <c r="J37" s="8">
        <f>SUM(J36)</f>
        <v>266176.677173</v>
      </c>
      <c r="K37" s="8"/>
      <c r="N37" s="21"/>
      <c r="O37" s="21"/>
    </row>
    <row r="38" spans="1:17" ht="12.75" x14ac:dyDescent="0.2">
      <c r="A38" s="59" t="s">
        <v>20</v>
      </c>
      <c r="B38" s="59" t="s">
        <v>41</v>
      </c>
      <c r="C38" s="72">
        <v>44773</v>
      </c>
      <c r="D38" s="59" t="s">
        <v>4</v>
      </c>
      <c r="E38" s="59" t="s">
        <v>3</v>
      </c>
      <c r="F38" s="63"/>
      <c r="G38" s="63">
        <v>107382.611</v>
      </c>
      <c r="H38" s="63">
        <f t="shared" ref="H38:H67" si="7">+IF(A38=A37,H37+F38-G38,F38-G38)</f>
        <v>-107382.611</v>
      </c>
      <c r="I38" s="73">
        <v>33740</v>
      </c>
      <c r="J38" s="6">
        <f>+I38*'COURS BCT 31-12-2024'!$F$9</f>
        <v>112047.166</v>
      </c>
      <c r="K38" s="6"/>
      <c r="L38" s="25"/>
      <c r="N38" s="21"/>
      <c r="O38" s="21"/>
    </row>
    <row r="39" spans="1:17" ht="12.75" x14ac:dyDescent="0.2">
      <c r="A39" s="59" t="s">
        <v>20</v>
      </c>
      <c r="B39" s="59" t="s">
        <v>41</v>
      </c>
      <c r="C39" s="72">
        <v>44957</v>
      </c>
      <c r="D39" s="59" t="s">
        <v>102</v>
      </c>
      <c r="E39" s="59" t="s">
        <v>103</v>
      </c>
      <c r="F39" s="63">
        <v>109338.78599999999</v>
      </c>
      <c r="G39" s="63"/>
      <c r="H39" s="63">
        <f t="shared" si="7"/>
        <v>1956.1749999999884</v>
      </c>
      <c r="I39" s="73">
        <v>-33720</v>
      </c>
      <c r="J39" s="6">
        <f>+I39*'COURS BCT 31-12-2024'!$F$9</f>
        <v>-111980.74799999999</v>
      </c>
      <c r="K39" s="6"/>
      <c r="L39" s="25"/>
      <c r="N39" s="21"/>
      <c r="O39" s="21"/>
    </row>
    <row r="40" spans="1:17" ht="12.75" x14ac:dyDescent="0.2">
      <c r="A40" s="59" t="s">
        <v>20</v>
      </c>
      <c r="B40" s="59" t="s">
        <v>41</v>
      </c>
      <c r="C40" s="72">
        <v>44957</v>
      </c>
      <c r="D40" s="59" t="s">
        <v>104</v>
      </c>
      <c r="E40" s="59" t="s">
        <v>101</v>
      </c>
      <c r="F40" s="63">
        <v>63.652999999999999</v>
      </c>
      <c r="G40" s="63"/>
      <c r="H40" s="63">
        <f t="shared" si="7"/>
        <v>2019.8279999999884</v>
      </c>
      <c r="I40" s="73">
        <v>-20</v>
      </c>
      <c r="J40" s="6">
        <f>+I40*'COURS BCT 31-12-2024'!$F$9</f>
        <v>-66.418000000000006</v>
      </c>
      <c r="K40" s="6"/>
      <c r="L40" s="25"/>
      <c r="N40" s="21"/>
      <c r="O40" s="21"/>
    </row>
    <row r="41" spans="1:17" ht="12.75" x14ac:dyDescent="0.2">
      <c r="A41" s="59" t="s">
        <v>20</v>
      </c>
      <c r="B41" s="59" t="s">
        <v>41</v>
      </c>
      <c r="C41" s="72">
        <v>45016</v>
      </c>
      <c r="D41" s="59" t="s">
        <v>105</v>
      </c>
      <c r="E41" s="59" t="s">
        <v>3</v>
      </c>
      <c r="F41" s="63"/>
      <c r="G41" s="63">
        <v>6096.7950000000001</v>
      </c>
      <c r="H41" s="63">
        <f t="shared" si="7"/>
        <v>-4076.9670000000115</v>
      </c>
      <c r="I41" s="73">
        <v>1854.2</v>
      </c>
      <c r="J41" s="6">
        <f>+I41*'COURS BCT 31-12-2024'!$F$9</f>
        <v>6157.6127800000004</v>
      </c>
      <c r="K41" s="6"/>
      <c r="L41" s="25"/>
      <c r="N41" s="21"/>
      <c r="O41" s="21">
        <f t="shared" ref="O41" si="8">N41-G41</f>
        <v>-6096.7950000000001</v>
      </c>
    </row>
    <row r="42" spans="1:17" ht="12.75" x14ac:dyDescent="0.2">
      <c r="A42" s="59" t="s">
        <v>20</v>
      </c>
      <c r="B42" s="59" t="s">
        <v>41</v>
      </c>
      <c r="C42" s="72">
        <v>45443</v>
      </c>
      <c r="D42" s="59" t="s">
        <v>430</v>
      </c>
      <c r="E42" s="59" t="s">
        <v>431</v>
      </c>
      <c r="F42" s="63"/>
      <c r="G42" s="63">
        <v>3593.31</v>
      </c>
      <c r="H42" s="63">
        <f t="shared" si="7"/>
        <v>-7670.277000000011</v>
      </c>
      <c r="I42" s="73">
        <v>1061.9000000000001</v>
      </c>
      <c r="J42" s="6">
        <f>+I42*'COURS BCT 31-12-2024'!$F$9</f>
        <v>3526.4637100000004</v>
      </c>
      <c r="K42" s="6"/>
      <c r="L42" s="25"/>
      <c r="N42" s="21"/>
      <c r="O42" s="21"/>
    </row>
    <row r="43" spans="1:17" ht="12.75" x14ac:dyDescent="0.2">
      <c r="A43" s="59" t="s">
        <v>20</v>
      </c>
      <c r="B43" s="59" t="s">
        <v>41</v>
      </c>
      <c r="C43" s="72">
        <v>45471</v>
      </c>
      <c r="D43" s="59" t="s">
        <v>432</v>
      </c>
      <c r="E43" s="59" t="s">
        <v>433</v>
      </c>
      <c r="F43" s="63"/>
      <c r="G43" s="63">
        <v>167136.33600000001</v>
      </c>
      <c r="H43" s="63">
        <f t="shared" si="7"/>
        <v>-174806.61300000001</v>
      </c>
      <c r="I43" s="73">
        <v>49366.1</v>
      </c>
      <c r="J43" s="6">
        <f>+I43*'COURS BCT 31-12-2024'!$F$9</f>
        <v>163939.88149</v>
      </c>
      <c r="K43" s="6"/>
      <c r="L43" s="25"/>
      <c r="N43" s="21"/>
      <c r="O43" s="21"/>
    </row>
    <row r="44" spans="1:17" ht="12.75" x14ac:dyDescent="0.2">
      <c r="A44" s="59" t="s">
        <v>20</v>
      </c>
      <c r="B44" s="59" t="s">
        <v>41</v>
      </c>
      <c r="C44" s="72">
        <v>45471</v>
      </c>
      <c r="D44" s="59" t="s">
        <v>434</v>
      </c>
      <c r="E44" s="59" t="s">
        <v>435</v>
      </c>
      <c r="F44" s="63"/>
      <c r="G44" s="63">
        <v>166486.66399999999</v>
      </c>
      <c r="H44" s="63">
        <f t="shared" si="7"/>
        <v>-341293.277</v>
      </c>
      <c r="I44" s="73">
        <v>49174.21</v>
      </c>
      <c r="J44" s="6">
        <f>+I44*'COURS BCT 31-12-2024'!$F$9</f>
        <v>163302.63398899999</v>
      </c>
      <c r="K44" s="6"/>
      <c r="L44" s="25"/>
      <c r="N44" s="21"/>
      <c r="O44" s="21"/>
    </row>
    <row r="45" spans="1:17" ht="12.75" x14ac:dyDescent="0.2">
      <c r="A45" s="59" t="s">
        <v>20</v>
      </c>
      <c r="B45" s="59" t="s">
        <v>41</v>
      </c>
      <c r="C45" s="72">
        <v>45471</v>
      </c>
      <c r="D45" s="59" t="s">
        <v>436</v>
      </c>
      <c r="E45" s="59" t="s">
        <v>437</v>
      </c>
      <c r="F45" s="63"/>
      <c r="G45" s="63">
        <v>166880.61799999999</v>
      </c>
      <c r="H45" s="63">
        <f t="shared" si="7"/>
        <v>-508173.89500000002</v>
      </c>
      <c r="I45" s="73">
        <v>49290.57</v>
      </c>
      <c r="J45" s="6">
        <f>+I45*'COURS BCT 31-12-2024'!$F$9</f>
        <v>163689.05391300001</v>
      </c>
      <c r="K45" s="6"/>
      <c r="L45" s="25"/>
      <c r="N45" s="21"/>
      <c r="O45" s="21"/>
    </row>
    <row r="46" spans="1:17" ht="12.75" x14ac:dyDescent="0.2">
      <c r="A46" s="59" t="s">
        <v>20</v>
      </c>
      <c r="B46" s="59" t="s">
        <v>41</v>
      </c>
      <c r="C46" s="72">
        <v>45471</v>
      </c>
      <c r="D46" s="59" t="s">
        <v>438</v>
      </c>
      <c r="E46" s="59" t="s">
        <v>439</v>
      </c>
      <c r="F46" s="63"/>
      <c r="G46" s="63">
        <v>166037.38800000001</v>
      </c>
      <c r="H46" s="63">
        <f t="shared" si="7"/>
        <v>-674211.28300000005</v>
      </c>
      <c r="I46" s="73">
        <v>49041.51</v>
      </c>
      <c r="J46" s="6">
        <f>+I46*'COURS BCT 31-12-2024'!$F$9</f>
        <v>162861.95055900002</v>
      </c>
      <c r="K46" s="6"/>
      <c r="L46" s="25"/>
      <c r="N46" s="21"/>
      <c r="O46" s="21"/>
    </row>
    <row r="47" spans="1:17" ht="12.75" x14ac:dyDescent="0.2">
      <c r="A47" s="59" t="s">
        <v>20</v>
      </c>
      <c r="B47" s="59" t="s">
        <v>41</v>
      </c>
      <c r="C47" s="72">
        <v>45527</v>
      </c>
      <c r="D47" s="59">
        <v>5724570133</v>
      </c>
      <c r="E47" s="59" t="s">
        <v>440</v>
      </c>
      <c r="F47" s="63">
        <v>665890.96200000006</v>
      </c>
      <c r="G47" s="63"/>
      <c r="H47" s="63">
        <f t="shared" si="7"/>
        <v>-8320.3209999999963</v>
      </c>
      <c r="I47" s="73">
        <v>-196680.39</v>
      </c>
      <c r="J47" s="6">
        <f>+I47*'COURS BCT 31-12-2024'!$F$9</f>
        <v>-653155.90715099999</v>
      </c>
      <c r="K47" s="6"/>
      <c r="L47" s="25"/>
      <c r="N47" s="21"/>
      <c r="O47" s="21"/>
    </row>
    <row r="48" spans="1:17" ht="12.75" x14ac:dyDescent="0.2">
      <c r="A48" s="59" t="s">
        <v>20</v>
      </c>
      <c r="B48" s="59" t="s">
        <v>41</v>
      </c>
      <c r="C48" s="72">
        <v>45559</v>
      </c>
      <c r="D48" s="59" t="s">
        <v>441</v>
      </c>
      <c r="E48" s="59" t="s">
        <v>442</v>
      </c>
      <c r="F48" s="63"/>
      <c r="G48" s="63">
        <v>178654.94399999999</v>
      </c>
      <c r="H48" s="63">
        <f t="shared" si="7"/>
        <v>-186975.26499999998</v>
      </c>
      <c r="I48" s="73">
        <v>52921.47</v>
      </c>
      <c r="J48" s="6">
        <f>+I48*'COURS BCT 31-12-2024'!$F$9</f>
        <v>175746.90972299999</v>
      </c>
      <c r="K48" s="6"/>
      <c r="L48" s="25"/>
      <c r="N48" s="21"/>
      <c r="O48" s="21"/>
    </row>
    <row r="49" spans="1:15" ht="12.75" x14ac:dyDescent="0.2">
      <c r="A49" s="59" t="s">
        <v>20</v>
      </c>
      <c r="B49" s="59" t="s">
        <v>41</v>
      </c>
      <c r="C49" s="72">
        <v>45559</v>
      </c>
      <c r="D49" s="59" t="s">
        <v>443</v>
      </c>
      <c r="E49" s="59" t="s">
        <v>444</v>
      </c>
      <c r="F49" s="63"/>
      <c r="G49" s="63">
        <v>178677.25899999999</v>
      </c>
      <c r="H49" s="63">
        <f t="shared" si="7"/>
        <v>-365652.52399999998</v>
      </c>
      <c r="I49" s="73">
        <v>52928.08</v>
      </c>
      <c r="J49" s="6">
        <f>+I49*'COURS BCT 31-12-2024'!$F$9</f>
        <v>175768.86087199999</v>
      </c>
      <c r="K49" s="6"/>
      <c r="L49" s="25"/>
      <c r="N49" s="21"/>
      <c r="O49" s="21"/>
    </row>
    <row r="50" spans="1:15" ht="12.75" x14ac:dyDescent="0.2">
      <c r="A50" s="59" t="s">
        <v>20</v>
      </c>
      <c r="B50" s="59" t="s">
        <v>41</v>
      </c>
      <c r="C50" s="72">
        <v>45565</v>
      </c>
      <c r="D50" s="59" t="s">
        <v>445</v>
      </c>
      <c r="E50" s="59" t="s">
        <v>446</v>
      </c>
      <c r="F50" s="63"/>
      <c r="G50" s="63">
        <v>11163.794</v>
      </c>
      <c r="H50" s="63">
        <f t="shared" si="7"/>
        <v>-376816.31799999997</v>
      </c>
      <c r="I50" s="73">
        <v>3305</v>
      </c>
      <c r="J50" s="6">
        <f>+I50*'COURS BCT 31-12-2024'!$F$9</f>
        <v>10975.574500000001</v>
      </c>
      <c r="K50" s="6"/>
      <c r="L50" s="25"/>
      <c r="N50" s="21"/>
      <c r="O50" s="21"/>
    </row>
    <row r="51" spans="1:15" ht="12.75" x14ac:dyDescent="0.2">
      <c r="A51" s="59" t="s">
        <v>20</v>
      </c>
      <c r="B51" s="59" t="s">
        <v>41</v>
      </c>
      <c r="C51" s="72">
        <v>45583</v>
      </c>
      <c r="D51" s="59" t="s">
        <v>447</v>
      </c>
      <c r="E51" s="59" t="s">
        <v>448</v>
      </c>
      <c r="F51" s="63"/>
      <c r="G51" s="63">
        <v>173734.67600000001</v>
      </c>
      <c r="H51" s="63">
        <f t="shared" si="7"/>
        <v>-550550.99399999995</v>
      </c>
      <c r="I51" s="73">
        <v>51342.31</v>
      </c>
      <c r="J51" s="6">
        <f>+I51*'COURS BCT 31-12-2024'!$F$9</f>
        <v>170502.677279</v>
      </c>
      <c r="K51" s="6"/>
      <c r="L51" s="25"/>
      <c r="N51" s="21"/>
      <c r="O51" s="21"/>
    </row>
    <row r="52" spans="1:15" ht="12.75" x14ac:dyDescent="0.2">
      <c r="A52" s="59" t="s">
        <v>20</v>
      </c>
      <c r="B52" s="59" t="s">
        <v>41</v>
      </c>
      <c r="C52" s="72">
        <v>45583</v>
      </c>
      <c r="D52" s="59" t="s">
        <v>449</v>
      </c>
      <c r="E52" s="59" t="s">
        <v>450</v>
      </c>
      <c r="F52" s="63"/>
      <c r="G52" s="63">
        <v>170660.56099999999</v>
      </c>
      <c r="H52" s="63">
        <f t="shared" si="7"/>
        <v>-721211.55499999993</v>
      </c>
      <c r="I52" s="73">
        <v>50509.97</v>
      </c>
      <c r="J52" s="6">
        <f>+I52*'COURS BCT 31-12-2024'!$F$9</f>
        <v>167738.559373</v>
      </c>
      <c r="K52" s="6"/>
      <c r="L52" s="25"/>
      <c r="N52" s="21"/>
      <c r="O52" s="21"/>
    </row>
    <row r="53" spans="1:15" ht="12.75" x14ac:dyDescent="0.2">
      <c r="A53" s="59" t="s">
        <v>20</v>
      </c>
      <c r="B53" s="59" t="s">
        <v>41</v>
      </c>
      <c r="C53" s="72">
        <v>45583</v>
      </c>
      <c r="D53" s="59" t="s">
        <v>451</v>
      </c>
      <c r="E53" s="59" t="s">
        <v>452</v>
      </c>
      <c r="F53" s="63"/>
      <c r="G53" s="63">
        <v>174264.72200000001</v>
      </c>
      <c r="H53" s="63">
        <f t="shared" si="7"/>
        <v>-895476.277</v>
      </c>
      <c r="I53" s="73">
        <v>51498.95</v>
      </c>
      <c r="J53" s="6">
        <f>+I53*'COURS BCT 31-12-2024'!$F$9</f>
        <v>171022.86305499999</v>
      </c>
      <c r="K53" s="6"/>
      <c r="L53" s="25"/>
      <c r="N53" s="21"/>
      <c r="O53" s="21"/>
    </row>
    <row r="54" spans="1:15" ht="12.75" x14ac:dyDescent="0.2">
      <c r="A54" s="59" t="s">
        <v>20</v>
      </c>
      <c r="B54" s="59" t="s">
        <v>41</v>
      </c>
      <c r="C54" s="72">
        <v>45583</v>
      </c>
      <c r="D54" s="59" t="s">
        <v>453</v>
      </c>
      <c r="E54" s="59" t="s">
        <v>454</v>
      </c>
      <c r="F54" s="63"/>
      <c r="G54" s="63">
        <v>174867.35200000001</v>
      </c>
      <c r="H54" s="63">
        <f t="shared" si="7"/>
        <v>-1070343.629</v>
      </c>
      <c r="I54" s="73">
        <v>51677.04</v>
      </c>
      <c r="J54" s="6">
        <f>+I54*'COURS BCT 31-12-2024'!$F$9</f>
        <v>171614.28213599999</v>
      </c>
      <c r="K54" s="6"/>
      <c r="L54" s="25"/>
      <c r="N54" s="21"/>
      <c r="O54" s="21"/>
    </row>
    <row r="55" spans="1:15" ht="12.75" x14ac:dyDescent="0.2">
      <c r="A55" s="59" t="s">
        <v>20</v>
      </c>
      <c r="B55" s="59" t="s">
        <v>41</v>
      </c>
      <c r="C55" s="72">
        <v>45583</v>
      </c>
      <c r="D55" s="59" t="s">
        <v>455</v>
      </c>
      <c r="E55" s="59" t="s">
        <v>456</v>
      </c>
      <c r="F55" s="63"/>
      <c r="G55" s="63">
        <v>170227.777</v>
      </c>
      <c r="H55" s="63">
        <f t="shared" si="7"/>
        <v>-1240571.406</v>
      </c>
      <c r="I55" s="73">
        <v>50381.88</v>
      </c>
      <c r="J55" s="6">
        <f>+I55*'COURS BCT 31-12-2024'!$F$9</f>
        <v>167313.18529199998</v>
      </c>
      <c r="K55" s="6"/>
      <c r="L55" s="25"/>
      <c r="N55" s="21"/>
      <c r="O55" s="21"/>
    </row>
    <row r="56" spans="1:15" ht="12.75" x14ac:dyDescent="0.2">
      <c r="A56" s="59" t="s">
        <v>20</v>
      </c>
      <c r="B56" s="59" t="s">
        <v>41</v>
      </c>
      <c r="C56" s="72">
        <v>45583</v>
      </c>
      <c r="D56" s="59" t="s">
        <v>457</v>
      </c>
      <c r="E56" s="59" t="s">
        <v>458</v>
      </c>
      <c r="F56" s="63"/>
      <c r="G56" s="63">
        <v>170284.54</v>
      </c>
      <c r="H56" s="63">
        <f t="shared" si="7"/>
        <v>-1410855.946</v>
      </c>
      <c r="I56" s="73">
        <v>50398.68</v>
      </c>
      <c r="J56" s="6">
        <f>+I56*'COURS BCT 31-12-2024'!$F$9</f>
        <v>167368.97641199999</v>
      </c>
      <c r="K56" s="6"/>
      <c r="L56" s="25"/>
      <c r="N56" s="21"/>
      <c r="O56" s="21"/>
    </row>
    <row r="57" spans="1:15" ht="12.75" x14ac:dyDescent="0.2">
      <c r="A57" s="59" t="s">
        <v>20</v>
      </c>
      <c r="B57" s="59" t="s">
        <v>41</v>
      </c>
      <c r="C57" s="72">
        <v>45583</v>
      </c>
      <c r="D57" s="59" t="s">
        <v>459</v>
      </c>
      <c r="E57" s="59" t="s">
        <v>460</v>
      </c>
      <c r="F57" s="63"/>
      <c r="G57" s="63">
        <v>169830.47</v>
      </c>
      <c r="H57" s="63">
        <f t="shared" si="7"/>
        <v>-1580686.416</v>
      </c>
      <c r="I57" s="73">
        <v>50264.29</v>
      </c>
      <c r="J57" s="6">
        <f>+I57*'COURS BCT 31-12-2024'!$F$9</f>
        <v>166922.68066099999</v>
      </c>
      <c r="K57" s="6"/>
      <c r="L57" s="25"/>
      <c r="N57" s="21"/>
      <c r="O57" s="21"/>
    </row>
    <row r="58" spans="1:15" ht="12.75" x14ac:dyDescent="0.2">
      <c r="A58" s="59" t="s">
        <v>20</v>
      </c>
      <c r="B58" s="59" t="s">
        <v>41</v>
      </c>
      <c r="C58" s="72">
        <v>45583</v>
      </c>
      <c r="D58" s="59" t="s">
        <v>461</v>
      </c>
      <c r="E58" s="59" t="s">
        <v>462</v>
      </c>
      <c r="F58" s="63"/>
      <c r="G58" s="63">
        <v>170312.92199999999</v>
      </c>
      <c r="H58" s="63">
        <f t="shared" si="7"/>
        <v>-1750999.338</v>
      </c>
      <c r="I58" s="73">
        <v>50407.08</v>
      </c>
      <c r="J58" s="6">
        <f>+I58*'COURS BCT 31-12-2024'!$F$9</f>
        <v>167396.87197199999</v>
      </c>
      <c r="K58" s="6"/>
      <c r="L58" s="25"/>
      <c r="N58" s="21"/>
      <c r="O58" s="21"/>
    </row>
    <row r="59" spans="1:15" ht="12.75" x14ac:dyDescent="0.2">
      <c r="A59" s="59" t="s">
        <v>20</v>
      </c>
      <c r="B59" s="59" t="s">
        <v>41</v>
      </c>
      <c r="C59" s="72">
        <v>45583</v>
      </c>
      <c r="D59" s="59" t="s">
        <v>463</v>
      </c>
      <c r="E59" s="59" t="s">
        <v>464</v>
      </c>
      <c r="F59" s="63"/>
      <c r="G59" s="63">
        <v>174678.56700000001</v>
      </c>
      <c r="H59" s="63">
        <f t="shared" si="7"/>
        <v>-1925677.905</v>
      </c>
      <c r="I59" s="73">
        <v>51621.25</v>
      </c>
      <c r="J59" s="6">
        <f>+I59*'COURS BCT 31-12-2024'!$F$9</f>
        <v>171429.00912500001</v>
      </c>
      <c r="K59" s="6"/>
      <c r="L59" s="25"/>
      <c r="N59" s="21"/>
      <c r="O59" s="21"/>
    </row>
    <row r="60" spans="1:15" ht="12.75" x14ac:dyDescent="0.2">
      <c r="A60" s="59" t="s">
        <v>20</v>
      </c>
      <c r="B60" s="59" t="s">
        <v>41</v>
      </c>
      <c r="C60" s="72">
        <v>45583</v>
      </c>
      <c r="D60" s="59" t="s">
        <v>465</v>
      </c>
      <c r="E60" s="59" t="s">
        <v>466</v>
      </c>
      <c r="F60" s="63"/>
      <c r="G60" s="63">
        <v>170249.06299999999</v>
      </c>
      <c r="H60" s="63">
        <f t="shared" si="7"/>
        <v>-2095926.9680000001</v>
      </c>
      <c r="I60" s="73">
        <v>50388.18</v>
      </c>
      <c r="J60" s="6">
        <f>+I60*'COURS BCT 31-12-2024'!$F$9</f>
        <v>167334.10696199999</v>
      </c>
      <c r="K60" s="6"/>
      <c r="L60" s="25"/>
      <c r="N60" s="21"/>
      <c r="O60" s="21"/>
    </row>
    <row r="61" spans="1:15" ht="12.75" x14ac:dyDescent="0.2">
      <c r="A61" s="59" t="s">
        <v>20</v>
      </c>
      <c r="B61" s="59" t="s">
        <v>41</v>
      </c>
      <c r="C61" s="72">
        <v>45626</v>
      </c>
      <c r="D61" s="59" t="s">
        <v>467</v>
      </c>
      <c r="E61" s="59" t="s">
        <v>468</v>
      </c>
      <c r="F61" s="63"/>
      <c r="G61" s="63">
        <v>159456.076</v>
      </c>
      <c r="H61" s="63">
        <f t="shared" si="7"/>
        <v>-2255383.0440000002</v>
      </c>
      <c r="I61" s="73">
        <v>47288.98</v>
      </c>
      <c r="J61" s="6">
        <f>+I61*'COURS BCT 31-12-2024'!$F$9</f>
        <v>157041.97368200001</v>
      </c>
      <c r="K61" s="6"/>
      <c r="L61" s="25"/>
      <c r="N61" s="21"/>
      <c r="O61" s="21"/>
    </row>
    <row r="62" spans="1:15" ht="12.75" x14ac:dyDescent="0.2">
      <c r="A62" s="59" t="s">
        <v>20</v>
      </c>
      <c r="B62" s="59" t="s">
        <v>41</v>
      </c>
      <c r="C62" s="72">
        <v>45626</v>
      </c>
      <c r="D62" s="59" t="s">
        <v>469</v>
      </c>
      <c r="E62" s="59" t="s">
        <v>470</v>
      </c>
      <c r="F62" s="63"/>
      <c r="G62" s="63">
        <v>160265.74900000001</v>
      </c>
      <c r="H62" s="63">
        <f t="shared" si="7"/>
        <v>-2415648.7930000001</v>
      </c>
      <c r="I62" s="73">
        <v>47529.1</v>
      </c>
      <c r="J62" s="6">
        <f>+I62*'COURS BCT 31-12-2024'!$F$9</f>
        <v>157839.38819</v>
      </c>
      <c r="K62" s="6"/>
      <c r="L62" s="25"/>
      <c r="N62" s="21"/>
      <c r="O62" s="21"/>
    </row>
    <row r="63" spans="1:15" ht="12.75" x14ac:dyDescent="0.2">
      <c r="A63" s="59" t="s">
        <v>20</v>
      </c>
      <c r="B63" s="59" t="s">
        <v>41</v>
      </c>
      <c r="C63" s="72">
        <v>45626</v>
      </c>
      <c r="D63" s="59" t="s">
        <v>471</v>
      </c>
      <c r="E63" s="59" t="s">
        <v>472</v>
      </c>
      <c r="F63" s="63"/>
      <c r="G63" s="63">
        <v>159316.71299999999</v>
      </c>
      <c r="H63" s="63">
        <f t="shared" si="7"/>
        <v>-2574965.5060000001</v>
      </c>
      <c r="I63" s="73">
        <v>47247.65</v>
      </c>
      <c r="J63" s="6">
        <f>+I63*'COURS BCT 31-12-2024'!$F$9</f>
        <v>156904.72088500002</v>
      </c>
      <c r="K63" s="6"/>
      <c r="L63" s="25"/>
      <c r="N63" s="21"/>
      <c r="O63" s="21"/>
    </row>
    <row r="64" spans="1:15" ht="12.75" x14ac:dyDescent="0.2">
      <c r="A64" s="59" t="s">
        <v>20</v>
      </c>
      <c r="B64" s="59" t="s">
        <v>41</v>
      </c>
      <c r="C64" s="72">
        <v>45626</v>
      </c>
      <c r="D64" s="59" t="s">
        <v>473</v>
      </c>
      <c r="E64" s="59" t="s">
        <v>474</v>
      </c>
      <c r="F64" s="63"/>
      <c r="G64" s="63">
        <v>159429.53899999999</v>
      </c>
      <c r="H64" s="63">
        <f t="shared" si="7"/>
        <v>-2734395.0449999999</v>
      </c>
      <c r="I64" s="73">
        <v>47281.11</v>
      </c>
      <c r="J64" s="6">
        <f>+I64*'COURS BCT 31-12-2024'!$F$9</f>
        <v>157015.83819899999</v>
      </c>
      <c r="K64" s="6"/>
      <c r="L64" s="25"/>
      <c r="N64" s="21"/>
      <c r="O64" s="21"/>
    </row>
    <row r="65" spans="1:15" ht="12.75" x14ac:dyDescent="0.2">
      <c r="A65" s="59" t="s">
        <v>20</v>
      </c>
      <c r="B65" s="59" t="s">
        <v>41</v>
      </c>
      <c r="C65" s="72">
        <v>45626</v>
      </c>
      <c r="D65" s="59" t="s">
        <v>475</v>
      </c>
      <c r="E65" s="59" t="s">
        <v>476</v>
      </c>
      <c r="F65" s="63"/>
      <c r="G65" s="63">
        <v>159767.981</v>
      </c>
      <c r="H65" s="63">
        <f t="shared" si="7"/>
        <v>-2894163.0260000001</v>
      </c>
      <c r="I65" s="73">
        <v>47381.48</v>
      </c>
      <c r="J65" s="6">
        <f>+I65*'COURS BCT 31-12-2024'!$F$9</f>
        <v>157349.15693200001</v>
      </c>
      <c r="K65" s="6"/>
      <c r="L65" s="25"/>
      <c r="N65" s="21"/>
      <c r="O65" s="21"/>
    </row>
    <row r="66" spans="1:15" ht="12.75" x14ac:dyDescent="0.2">
      <c r="A66" s="59" t="s">
        <v>20</v>
      </c>
      <c r="B66" s="59" t="s">
        <v>41</v>
      </c>
      <c r="C66" s="72">
        <v>45626</v>
      </c>
      <c r="D66" s="59" t="s">
        <v>477</v>
      </c>
      <c r="E66" s="59" t="s">
        <v>478</v>
      </c>
      <c r="F66" s="63"/>
      <c r="G66" s="63">
        <v>160172.818</v>
      </c>
      <c r="H66" s="63">
        <f t="shared" si="7"/>
        <v>-3054335.844</v>
      </c>
      <c r="I66" s="73">
        <v>47501.54</v>
      </c>
      <c r="J66" s="6">
        <f>+I66*'COURS BCT 31-12-2024'!$F$9</f>
        <v>157747.86418599999</v>
      </c>
      <c r="K66" s="6"/>
      <c r="L66" s="25"/>
      <c r="N66" s="21"/>
      <c r="O66" s="21"/>
    </row>
    <row r="67" spans="1:15" ht="12.75" x14ac:dyDescent="0.2">
      <c r="A67" s="59" t="s">
        <v>20</v>
      </c>
      <c r="B67" s="59" t="s">
        <v>41</v>
      </c>
      <c r="C67" s="72">
        <v>45626</v>
      </c>
      <c r="D67" s="59" t="s">
        <v>479</v>
      </c>
      <c r="E67" s="59" t="s">
        <v>480</v>
      </c>
      <c r="F67" s="63"/>
      <c r="G67" s="63">
        <v>67473</v>
      </c>
      <c r="H67" s="63">
        <f t="shared" si="7"/>
        <v>-3121808.844</v>
      </c>
      <c r="I67" s="73">
        <v>20000</v>
      </c>
      <c r="J67" s="6">
        <f>+I67*'COURS BCT 31-12-2024'!$F$9</f>
        <v>66418</v>
      </c>
      <c r="K67" s="6"/>
      <c r="L67" s="25"/>
      <c r="N67" s="21"/>
      <c r="O67" s="21"/>
    </row>
    <row r="68" spans="1:15" s="7" customFormat="1" ht="12.75" x14ac:dyDescent="0.2">
      <c r="A68" s="31" t="s">
        <v>42</v>
      </c>
      <c r="B68" s="32" t="s">
        <v>20</v>
      </c>
      <c r="C68" s="33"/>
      <c r="D68" s="32"/>
      <c r="E68" s="32"/>
      <c r="F68" s="34">
        <f>SUM(F38:F67)</f>
        <v>775293.40100000007</v>
      </c>
      <c r="G68" s="34">
        <f>SUM(G38:G67)</f>
        <v>3897102.2449999996</v>
      </c>
      <c r="H68" s="34">
        <f>+F68-G68</f>
        <v>-3121808.8439999996</v>
      </c>
      <c r="I68" s="34">
        <f>SUM(I38:I67)</f>
        <v>924982.14</v>
      </c>
      <c r="J68" s="8">
        <f>SUM(J38:J67)</f>
        <v>3071773.188726</v>
      </c>
      <c r="K68" s="77">
        <f>+H68+J68</f>
        <v>-50035.655273999553</v>
      </c>
      <c r="N68" s="21"/>
      <c r="O68" s="21"/>
    </row>
    <row r="69" spans="1:15" ht="12.75" x14ac:dyDescent="0.2">
      <c r="A69" s="59" t="s">
        <v>19</v>
      </c>
      <c r="B69" s="59" t="s">
        <v>43</v>
      </c>
      <c r="C69" s="72">
        <v>44553</v>
      </c>
      <c r="D69" s="59" t="s">
        <v>44</v>
      </c>
      <c r="E69" s="59" t="s">
        <v>3</v>
      </c>
      <c r="F69" s="63"/>
      <c r="G69" s="63">
        <v>1818.4880000000001</v>
      </c>
      <c r="H69" s="63">
        <f t="shared" ref="H69:H107" si="9">+IF(A69=A68,H68+F69-G69,F69-G69)</f>
        <v>-1818.4880000000001</v>
      </c>
      <c r="I69" s="73">
        <v>560</v>
      </c>
      <c r="J69" s="6">
        <f>+I69*'COURS BCT 31-12-2024'!$F$9</f>
        <v>1859.704</v>
      </c>
      <c r="M69" s="38"/>
      <c r="N69" s="21"/>
      <c r="O69" s="21">
        <f t="shared" ref="O69" si="10">N69-G69</f>
        <v>-1818.4880000000001</v>
      </c>
    </row>
    <row r="70" spans="1:15" s="7" customFormat="1" x14ac:dyDescent="0.2">
      <c r="A70" s="31" t="s">
        <v>45</v>
      </c>
      <c r="B70" s="32" t="s">
        <v>19</v>
      </c>
      <c r="C70" s="33"/>
      <c r="D70" s="32"/>
      <c r="E70" s="32"/>
      <c r="F70" s="34">
        <f>SUBTOTAL(9,F69:F69)</f>
        <v>0</v>
      </c>
      <c r="G70" s="34">
        <f>SUBTOTAL(9,G69:G69)</f>
        <v>1818.4880000000001</v>
      </c>
      <c r="H70" s="34">
        <f>+F70-G70</f>
        <v>-1818.4880000000001</v>
      </c>
      <c r="I70" s="37">
        <f>SUM(I69)</f>
        <v>560</v>
      </c>
      <c r="J70" s="8">
        <f>SUM(J69)</f>
        <v>1859.704</v>
      </c>
      <c r="K70" s="78">
        <f>+H70+J70</f>
        <v>41.215999999999894</v>
      </c>
    </row>
    <row r="71" spans="1:15" ht="12.75" x14ac:dyDescent="0.2">
      <c r="A71" s="59" t="s">
        <v>199</v>
      </c>
      <c r="B71" s="59" t="s">
        <v>200</v>
      </c>
      <c r="C71" s="72">
        <v>45656</v>
      </c>
      <c r="D71" s="59" t="s">
        <v>482</v>
      </c>
      <c r="E71" s="59" t="s">
        <v>483</v>
      </c>
      <c r="F71" s="63"/>
      <c r="G71" s="63">
        <v>607468.87300000002</v>
      </c>
      <c r="H71" s="63">
        <f t="shared" ref="H71" si="11">+IF(A71=A70,H70+F71-G71,F71-G71)</f>
        <v>-607468.87300000002</v>
      </c>
      <c r="I71" s="73">
        <v>182458.7</v>
      </c>
      <c r="J71" s="6">
        <f>+I71*'COURS BCT 31-12-2024'!$F$9</f>
        <v>605927.09683000005</v>
      </c>
      <c r="K71" s="6"/>
      <c r="L71" s="25"/>
      <c r="N71" s="21"/>
      <c r="O71" s="21"/>
    </row>
    <row r="72" spans="1:15" s="7" customFormat="1" ht="12.75" x14ac:dyDescent="0.2">
      <c r="A72" s="31" t="s">
        <v>481</v>
      </c>
      <c r="B72" s="32" t="s">
        <v>199</v>
      </c>
      <c r="C72" s="33"/>
      <c r="D72" s="32"/>
      <c r="E72" s="32"/>
      <c r="F72" s="34">
        <f>SUM(F71)</f>
        <v>0</v>
      </c>
      <c r="G72" s="34">
        <f>SUM(G71)</f>
        <v>607468.87300000002</v>
      </c>
      <c r="H72" s="34">
        <f>+F72-G72</f>
        <v>-607468.87300000002</v>
      </c>
      <c r="I72" s="34">
        <f>SUM(I44:I47)</f>
        <v>-49174.100000000006</v>
      </c>
      <c r="J72" s="34">
        <f>+J71</f>
        <v>605927.09683000005</v>
      </c>
      <c r="K72" s="77">
        <f>+H72+J72</f>
        <v>-1541.7761699999683</v>
      </c>
      <c r="N72" s="21"/>
      <c r="O72" s="21"/>
    </row>
    <row r="73" spans="1:15" ht="12.75" x14ac:dyDescent="0.2">
      <c r="A73" s="59" t="s">
        <v>358</v>
      </c>
      <c r="B73" s="59" t="s">
        <v>359</v>
      </c>
      <c r="C73" s="72">
        <v>45596</v>
      </c>
      <c r="D73" s="59" t="s">
        <v>485</v>
      </c>
      <c r="E73" s="59" t="s">
        <v>486</v>
      </c>
      <c r="F73" s="63"/>
      <c r="G73" s="63">
        <v>33303.309000000001</v>
      </c>
      <c r="H73" s="63">
        <f>+IF(A73=A72,H72+F73-G73,F73-G73)</f>
        <v>-33303.309000000001</v>
      </c>
      <c r="I73" s="73">
        <v>9858.2999999999993</v>
      </c>
      <c r="J73" s="6">
        <f>+I73*'COURS BCT 31-12-2024'!$F$9</f>
        <v>32738.428469999999</v>
      </c>
      <c r="K73" s="6"/>
      <c r="L73" s="25"/>
      <c r="N73" s="21"/>
      <c r="O73" s="21"/>
    </row>
    <row r="74" spans="1:15" ht="12.75" x14ac:dyDescent="0.2">
      <c r="A74" s="59" t="s">
        <v>358</v>
      </c>
      <c r="B74" s="59" t="s">
        <v>359</v>
      </c>
      <c r="C74" s="72">
        <v>45596</v>
      </c>
      <c r="D74" s="59" t="s">
        <v>487</v>
      </c>
      <c r="E74" s="59" t="s">
        <v>488</v>
      </c>
      <c r="F74" s="63"/>
      <c r="G74" s="63">
        <v>33652.614999999998</v>
      </c>
      <c r="H74" s="63">
        <f t="shared" ref="H74:H78" si="12">+IF(A74=A73,H73+F74-G74,F74-G74)</f>
        <v>-66955.923999999999</v>
      </c>
      <c r="I74" s="73">
        <v>9961.7000000000007</v>
      </c>
      <c r="J74" s="6">
        <f>+I74*'COURS BCT 31-12-2024'!$F$9</f>
        <v>33081.809529999999</v>
      </c>
      <c r="K74" s="6"/>
      <c r="L74" s="25"/>
      <c r="N74" s="21"/>
      <c r="O74" s="21"/>
    </row>
    <row r="75" spans="1:15" ht="12.75" x14ac:dyDescent="0.2">
      <c r="A75" s="59" t="s">
        <v>358</v>
      </c>
      <c r="B75" s="59" t="s">
        <v>359</v>
      </c>
      <c r="C75" s="72">
        <v>45626</v>
      </c>
      <c r="D75" s="59" t="s">
        <v>489</v>
      </c>
      <c r="E75" s="59" t="s">
        <v>490</v>
      </c>
      <c r="F75" s="63"/>
      <c r="G75" s="63">
        <v>51398.591999999997</v>
      </c>
      <c r="H75" s="63">
        <f t="shared" si="12"/>
        <v>-118354.516</v>
      </c>
      <c r="I75" s="73">
        <v>15376.6</v>
      </c>
      <c r="J75" s="6">
        <f>+I75*'COURS BCT 31-12-2024'!$F$9</f>
        <v>51064.15094</v>
      </c>
      <c r="K75" s="6"/>
      <c r="L75" s="25"/>
      <c r="N75" s="21"/>
      <c r="O75" s="21"/>
    </row>
    <row r="76" spans="1:15" ht="12.75" x14ac:dyDescent="0.2">
      <c r="A76" s="59" t="s">
        <v>358</v>
      </c>
      <c r="B76" s="59" t="s">
        <v>359</v>
      </c>
      <c r="C76" s="72">
        <v>45645</v>
      </c>
      <c r="D76" s="59" t="s">
        <v>491</v>
      </c>
      <c r="E76" s="59" t="s">
        <v>492</v>
      </c>
      <c r="F76" s="63"/>
      <c r="G76" s="63">
        <v>38020.856</v>
      </c>
      <c r="H76" s="63">
        <f t="shared" si="12"/>
        <v>-156375.372</v>
      </c>
      <c r="I76" s="73">
        <v>11434.5</v>
      </c>
      <c r="J76" s="6">
        <f>+I76*'COURS BCT 31-12-2024'!$F$9</f>
        <v>37972.831050000001</v>
      </c>
      <c r="K76" s="6"/>
      <c r="L76" s="25"/>
      <c r="N76" s="21"/>
      <c r="O76" s="21"/>
    </row>
    <row r="77" spans="1:15" ht="12.75" x14ac:dyDescent="0.2">
      <c r="A77" s="59" t="s">
        <v>358</v>
      </c>
      <c r="B77" s="59" t="s">
        <v>359</v>
      </c>
      <c r="C77" s="72">
        <v>45645</v>
      </c>
      <c r="D77" s="59" t="s">
        <v>493</v>
      </c>
      <c r="E77" s="59" t="s">
        <v>494</v>
      </c>
      <c r="F77" s="63"/>
      <c r="G77" s="63">
        <v>33123.648999999998</v>
      </c>
      <c r="H77" s="63">
        <f t="shared" si="12"/>
        <v>-189499.02100000001</v>
      </c>
      <c r="I77" s="73">
        <v>9961.7000000000007</v>
      </c>
      <c r="J77" s="6">
        <f>+I77*'COURS BCT 31-12-2024'!$F$9</f>
        <v>33081.809529999999</v>
      </c>
      <c r="K77" s="6"/>
      <c r="L77" s="25"/>
      <c r="N77" s="21"/>
      <c r="O77" s="21"/>
    </row>
    <row r="78" spans="1:15" ht="12.75" x14ac:dyDescent="0.2">
      <c r="A78" s="59" t="s">
        <v>358</v>
      </c>
      <c r="B78" s="59" t="s">
        <v>359</v>
      </c>
      <c r="C78" s="72">
        <v>45645</v>
      </c>
      <c r="D78" s="59" t="s">
        <v>495</v>
      </c>
      <c r="E78" s="59" t="s">
        <v>496</v>
      </c>
      <c r="F78" s="63"/>
      <c r="G78" s="63">
        <v>32779.832999999999</v>
      </c>
      <c r="H78" s="63">
        <f t="shared" si="12"/>
        <v>-222278.85399999999</v>
      </c>
      <c r="I78" s="73">
        <v>9858.2999999999993</v>
      </c>
      <c r="J78" s="6">
        <f>+I78*'COURS BCT 31-12-2024'!$F$9</f>
        <v>32738.428469999999</v>
      </c>
      <c r="K78" s="6"/>
      <c r="L78" s="25"/>
      <c r="N78" s="21"/>
      <c r="O78" s="21"/>
    </row>
    <row r="79" spans="1:15" s="7" customFormat="1" ht="12.75" x14ac:dyDescent="0.2">
      <c r="A79" s="31" t="s">
        <v>484</v>
      </c>
      <c r="B79" s="32" t="s">
        <v>358</v>
      </c>
      <c r="C79" s="33"/>
      <c r="D79" s="32"/>
      <c r="E79" s="32"/>
      <c r="F79" s="34">
        <f>SUM(F73:F78)</f>
        <v>0</v>
      </c>
      <c r="G79" s="34">
        <f>SUM(G73:G78)</f>
        <v>222278.85399999999</v>
      </c>
      <c r="H79" s="34">
        <f>+F79-G79</f>
        <v>-222278.85399999999</v>
      </c>
      <c r="I79" s="34">
        <f>SUM(I73:I78)</f>
        <v>66451.100000000006</v>
      </c>
      <c r="J79" s="34">
        <f>SUM(J73:J78)</f>
        <v>220677.45799000002</v>
      </c>
      <c r="K79" s="77">
        <f>+H79+J79</f>
        <v>-1601.3960099999676</v>
      </c>
      <c r="N79" s="21"/>
      <c r="O79" s="21"/>
    </row>
    <row r="80" spans="1:15" ht="12.75" x14ac:dyDescent="0.2">
      <c r="A80" s="59" t="s">
        <v>360</v>
      </c>
      <c r="B80" s="59" t="s">
        <v>361</v>
      </c>
      <c r="C80" s="72">
        <v>45610</v>
      </c>
      <c r="D80" s="59" t="s">
        <v>498</v>
      </c>
      <c r="E80" s="59" t="s">
        <v>499</v>
      </c>
      <c r="F80" s="63"/>
      <c r="G80" s="63">
        <v>1356527.0889999999</v>
      </c>
      <c r="H80" s="63">
        <f>+IF(A80=A79,H79+F80-G80,F80-G80)</f>
        <v>-1356527.0889999999</v>
      </c>
      <c r="I80" s="73">
        <v>402297.51</v>
      </c>
      <c r="J80" s="6">
        <f>+I80*'COURS BCT 31-12-2024'!$F$9</f>
        <v>1335989.8009590001</v>
      </c>
      <c r="K80" s="6"/>
      <c r="L80" s="25"/>
      <c r="N80" s="21"/>
      <c r="O80" s="21"/>
    </row>
    <row r="81" spans="1:15" ht="12.75" x14ac:dyDescent="0.2">
      <c r="A81" s="59" t="s">
        <v>360</v>
      </c>
      <c r="B81" s="59" t="s">
        <v>361</v>
      </c>
      <c r="C81" s="72">
        <v>45651</v>
      </c>
      <c r="D81" s="59" t="s">
        <v>500</v>
      </c>
      <c r="E81" s="59" t="s">
        <v>501</v>
      </c>
      <c r="F81" s="63"/>
      <c r="G81" s="63">
        <v>1000170.7610000001</v>
      </c>
      <c r="H81" s="63">
        <f t="shared" ref="H81:H83" si="13">+IF(A81=A80,H80+F81-G81,F81-G81)</f>
        <v>-2356697.85</v>
      </c>
      <c r="I81" s="73">
        <v>300794.19</v>
      </c>
      <c r="J81" s="6">
        <f>+I81*'COURS BCT 31-12-2024'!$F$9</f>
        <v>998907.42557099997</v>
      </c>
      <c r="K81" s="6"/>
      <c r="L81" s="25"/>
      <c r="N81" s="21"/>
      <c r="O81" s="21"/>
    </row>
    <row r="82" spans="1:15" ht="12.75" x14ac:dyDescent="0.2">
      <c r="A82" s="59" t="s">
        <v>360</v>
      </c>
      <c r="B82" s="59" t="s">
        <v>361</v>
      </c>
      <c r="C82" s="72">
        <v>45651</v>
      </c>
      <c r="D82" s="59">
        <v>5724570226</v>
      </c>
      <c r="E82" s="59" t="s">
        <v>502</v>
      </c>
      <c r="F82" s="63">
        <v>986624.174</v>
      </c>
      <c r="G82" s="63"/>
      <c r="H82" s="63">
        <f t="shared" si="13"/>
        <v>-1370073.676</v>
      </c>
      <c r="I82" s="73">
        <v>-292597.51</v>
      </c>
      <c r="J82" s="6">
        <f>+I82*'COURS BCT 31-12-2024'!$F$9</f>
        <v>-971687.07095900003</v>
      </c>
      <c r="K82" s="6"/>
      <c r="L82" s="25"/>
      <c r="N82" s="21"/>
      <c r="O82" s="21"/>
    </row>
    <row r="83" spans="1:15" ht="12.75" x14ac:dyDescent="0.2">
      <c r="A83" s="59" t="s">
        <v>360</v>
      </c>
      <c r="B83" s="59" t="s">
        <v>361</v>
      </c>
      <c r="C83" s="72">
        <v>45657</v>
      </c>
      <c r="D83" s="59" t="s">
        <v>503</v>
      </c>
      <c r="E83" s="59" t="s">
        <v>504</v>
      </c>
      <c r="F83" s="63"/>
      <c r="G83" s="63">
        <v>2036641.102</v>
      </c>
      <c r="H83" s="63">
        <f t="shared" si="13"/>
        <v>-3406714.7779999999</v>
      </c>
      <c r="I83" s="73">
        <v>611723.34</v>
      </c>
      <c r="J83" s="6">
        <f>+I83*'COURS BCT 31-12-2024'!$F$9</f>
        <v>2031472.039806</v>
      </c>
      <c r="K83" s="6"/>
      <c r="L83" s="25"/>
      <c r="N83" s="21"/>
      <c r="O83" s="21"/>
    </row>
    <row r="84" spans="1:15" s="7" customFormat="1" ht="12.75" x14ac:dyDescent="0.2">
      <c r="A84" s="31" t="s">
        <v>497</v>
      </c>
      <c r="B84" s="32" t="s">
        <v>360</v>
      </c>
      <c r="C84" s="33"/>
      <c r="D84" s="32"/>
      <c r="E84" s="32"/>
      <c r="F84" s="34">
        <f>SUM(F80:F83)</f>
        <v>986624.174</v>
      </c>
      <c r="G84" s="34">
        <f>SUM(G80:G83)</f>
        <v>4393338.9519999996</v>
      </c>
      <c r="H84" s="34">
        <f>+F84-G84</f>
        <v>-3406714.7779999995</v>
      </c>
      <c r="I84" s="34">
        <f>SUM(I80:I83)</f>
        <v>1022217.5299999999</v>
      </c>
      <c r="J84" s="34">
        <f>SUM(J80:J83)</f>
        <v>3394682.1953770001</v>
      </c>
      <c r="K84" s="77">
        <f>+H84+J84</f>
        <v>-12032.582622999325</v>
      </c>
      <c r="N84" s="21"/>
      <c r="O84" s="21"/>
    </row>
    <row r="85" spans="1:15" x14ac:dyDescent="0.2">
      <c r="A85" s="59" t="s">
        <v>17</v>
      </c>
      <c r="B85" s="59" t="s">
        <v>46</v>
      </c>
      <c r="C85" s="72">
        <v>44165</v>
      </c>
      <c r="D85" s="59" t="s">
        <v>47</v>
      </c>
      <c r="E85" s="59" t="s">
        <v>5</v>
      </c>
      <c r="F85" s="63"/>
      <c r="G85" s="63">
        <v>13360.584000000001</v>
      </c>
      <c r="H85" s="63">
        <f>+IF(A85=A70,H70+F85-G85,F85-G85)</f>
        <v>-13360.584000000001</v>
      </c>
      <c r="I85" s="73">
        <v>4199.57</v>
      </c>
      <c r="J85" s="6">
        <f>+I85*'COURS BCT 31-12-2024'!$F$9</f>
        <v>13946.352013</v>
      </c>
    </row>
    <row r="86" spans="1:15" s="7" customFormat="1" x14ac:dyDescent="0.2">
      <c r="A86" s="31" t="s">
        <v>48</v>
      </c>
      <c r="B86" s="32" t="s">
        <v>17</v>
      </c>
      <c r="C86" s="33"/>
      <c r="D86" s="32"/>
      <c r="E86" s="32"/>
      <c r="F86" s="34">
        <f>SUBTOTAL(9,F85:F85)</f>
        <v>0</v>
      </c>
      <c r="G86" s="34">
        <f>SUBTOTAL(9,G85:G85)</f>
        <v>13360.584000000001</v>
      </c>
      <c r="H86" s="34">
        <f>+F86-G86</f>
        <v>-13360.584000000001</v>
      </c>
      <c r="I86" s="37">
        <f>SUM(I85:I85)</f>
        <v>4199.57</v>
      </c>
      <c r="J86" s="8">
        <f>SUM(J85:J85)</f>
        <v>13946.352013</v>
      </c>
      <c r="K86" s="78">
        <f>+H86+J86</f>
        <v>585.76801299999897</v>
      </c>
    </row>
    <row r="87" spans="1:15" x14ac:dyDescent="0.2">
      <c r="A87" s="59" t="s">
        <v>16</v>
      </c>
      <c r="B87" s="59" t="s">
        <v>49</v>
      </c>
      <c r="C87" s="72">
        <v>42369</v>
      </c>
      <c r="D87" s="59" t="s">
        <v>50</v>
      </c>
      <c r="E87" s="59" t="s">
        <v>51</v>
      </c>
      <c r="F87" s="63"/>
      <c r="G87" s="63">
        <v>17745.075000000001</v>
      </c>
      <c r="H87" s="63">
        <f t="shared" si="9"/>
        <v>-17745.075000000001</v>
      </c>
      <c r="I87" s="73">
        <v>8100</v>
      </c>
      <c r="J87" s="6" t="e">
        <f>+I87*#REF!</f>
        <v>#REF!</v>
      </c>
      <c r="L87" s="10" t="s">
        <v>52</v>
      </c>
    </row>
    <row r="88" spans="1:15" s="7" customFormat="1" x14ac:dyDescent="0.2">
      <c r="A88" s="31" t="s">
        <v>53</v>
      </c>
      <c r="B88" s="32" t="s">
        <v>16</v>
      </c>
      <c r="C88" s="33"/>
      <c r="D88" s="32"/>
      <c r="E88" s="32"/>
      <c r="F88" s="34">
        <f>SUBTOTAL(9,F87:F87)</f>
        <v>0</v>
      </c>
      <c r="G88" s="34">
        <f>SUBTOTAL(9,G87:G87)</f>
        <v>17745.075000000001</v>
      </c>
      <c r="H88" s="34">
        <f>+F88-G88</f>
        <v>-17745.075000000001</v>
      </c>
      <c r="I88" s="37">
        <f>SUM(I87)</f>
        <v>8100</v>
      </c>
      <c r="J88" s="8" t="e">
        <f>SUM(J87)</f>
        <v>#REF!</v>
      </c>
      <c r="K88" s="8"/>
      <c r="L88" s="8"/>
    </row>
    <row r="89" spans="1:15" x14ac:dyDescent="0.2">
      <c r="A89" s="59" t="s">
        <v>15</v>
      </c>
      <c r="B89" s="59" t="s">
        <v>54</v>
      </c>
      <c r="C89" s="72">
        <v>43555</v>
      </c>
      <c r="D89" s="59" t="s">
        <v>55</v>
      </c>
      <c r="E89" s="59" t="s">
        <v>3</v>
      </c>
      <c r="F89" s="63"/>
      <c r="G89" s="63">
        <v>2421.384</v>
      </c>
      <c r="H89" s="63">
        <f t="shared" si="9"/>
        <v>-2421.384</v>
      </c>
      <c r="I89" s="73">
        <f>235+208+270</f>
        <v>713</v>
      </c>
      <c r="J89" s="6" t="e">
        <f>+I89*#REF!</f>
        <v>#REF!</v>
      </c>
      <c r="L89" s="10" t="s">
        <v>110</v>
      </c>
    </row>
    <row r="90" spans="1:15" s="7" customFormat="1" x14ac:dyDescent="0.2">
      <c r="A90" s="31" t="s">
        <v>56</v>
      </c>
      <c r="B90" s="32" t="s">
        <v>15</v>
      </c>
      <c r="C90" s="33"/>
      <c r="D90" s="32"/>
      <c r="E90" s="32"/>
      <c r="F90" s="34">
        <f>SUBTOTAL(9,F89:F89)</f>
        <v>0</v>
      </c>
      <c r="G90" s="34">
        <f>SUBTOTAL(9,G89:G89)</f>
        <v>2421.384</v>
      </c>
      <c r="H90" s="34">
        <f>+F90-G90</f>
        <v>-2421.384</v>
      </c>
      <c r="I90" s="37">
        <f>SUM(I89)</f>
        <v>713</v>
      </c>
      <c r="J90" s="8" t="e">
        <f>SUM(J89)</f>
        <v>#REF!</v>
      </c>
      <c r="K90" s="8"/>
      <c r="L90" s="8"/>
    </row>
    <row r="91" spans="1:15" x14ac:dyDescent="0.2">
      <c r="A91" s="59" t="s">
        <v>14</v>
      </c>
      <c r="B91" s="59" t="s">
        <v>13</v>
      </c>
      <c r="C91" s="72">
        <v>40086</v>
      </c>
      <c r="D91" s="59" t="s">
        <v>57</v>
      </c>
      <c r="E91" s="59" t="s">
        <v>3</v>
      </c>
      <c r="F91" s="63"/>
      <c r="G91" s="63">
        <v>6071.0039999999999</v>
      </c>
      <c r="H91" s="63">
        <f t="shared" si="9"/>
        <v>-6071.0039999999999</v>
      </c>
      <c r="I91" s="73">
        <v>3229</v>
      </c>
      <c r="L91" s="10" t="s">
        <v>58</v>
      </c>
    </row>
    <row r="92" spans="1:15" x14ac:dyDescent="0.2">
      <c r="A92" s="59" t="s">
        <v>14</v>
      </c>
      <c r="B92" s="59" t="s">
        <v>13</v>
      </c>
      <c r="C92" s="72">
        <v>40228</v>
      </c>
      <c r="D92" s="59" t="s">
        <v>59</v>
      </c>
      <c r="E92" s="59" t="s">
        <v>3</v>
      </c>
      <c r="F92" s="63"/>
      <c r="G92" s="63">
        <v>941.37800000000004</v>
      </c>
      <c r="H92" s="63">
        <f t="shared" si="9"/>
        <v>-7012.3819999999996</v>
      </c>
      <c r="I92" s="73">
        <v>501.6</v>
      </c>
      <c r="J92" s="6">
        <f>+I92*'COURS BCT 31-12-2024'!$F$9</f>
        <v>1665.7634399999999</v>
      </c>
    </row>
    <row r="93" spans="1:15" x14ac:dyDescent="0.2">
      <c r="A93" s="59" t="s">
        <v>14</v>
      </c>
      <c r="B93" s="59" t="s">
        <v>13</v>
      </c>
      <c r="C93" s="72">
        <v>40242</v>
      </c>
      <c r="D93" s="59" t="s">
        <v>60</v>
      </c>
      <c r="E93" s="59" t="s">
        <v>7</v>
      </c>
      <c r="F93" s="63"/>
      <c r="G93" s="63">
        <v>831.072</v>
      </c>
      <c r="H93" s="63">
        <f t="shared" si="9"/>
        <v>-7843.4539999999997</v>
      </c>
      <c r="I93" s="73">
        <v>440</v>
      </c>
      <c r="J93" s="6">
        <f>+I93*'COURS BCT 31-12-2024'!$F$9</f>
        <v>1461.1959999999999</v>
      </c>
    </row>
    <row r="94" spans="1:15" x14ac:dyDescent="0.2">
      <c r="A94" s="59" t="s">
        <v>14</v>
      </c>
      <c r="B94" s="59" t="s">
        <v>13</v>
      </c>
      <c r="C94" s="72">
        <v>40505</v>
      </c>
      <c r="D94" s="59" t="s">
        <v>61</v>
      </c>
      <c r="E94" s="59" t="s">
        <v>62</v>
      </c>
      <c r="F94" s="63"/>
      <c r="G94" s="63">
        <v>615.45249999999999</v>
      </c>
      <c r="H94" s="63">
        <f t="shared" si="9"/>
        <v>-8458.9064999999991</v>
      </c>
      <c r="I94" s="73">
        <v>325</v>
      </c>
      <c r="J94" s="6">
        <f>+I94*'COURS BCT 31-12-2024'!$F$9</f>
        <v>1079.2925</v>
      </c>
      <c r="L94" s="39"/>
    </row>
    <row r="95" spans="1:15" x14ac:dyDescent="0.2">
      <c r="A95" s="59" t="s">
        <v>14</v>
      </c>
      <c r="B95" s="59" t="s">
        <v>13</v>
      </c>
      <c r="C95" s="72">
        <v>40658</v>
      </c>
      <c r="D95" s="59" t="s">
        <v>63</v>
      </c>
      <c r="E95" s="59" t="s">
        <v>3</v>
      </c>
      <c r="F95" s="63"/>
      <c r="G95" s="63">
        <v>3400.3389999999999</v>
      </c>
      <c r="H95" s="63">
        <f t="shared" si="9"/>
        <v>-11859.245499999999</v>
      </c>
      <c r="I95" s="73">
        <v>1759.6</v>
      </c>
      <c r="J95" s="6">
        <f>+I95*'COURS BCT 31-12-2024'!$F$9</f>
        <v>5843.4556399999992</v>
      </c>
    </row>
    <row r="96" spans="1:15" x14ac:dyDescent="0.2">
      <c r="A96" s="59" t="s">
        <v>14</v>
      </c>
      <c r="B96" s="59" t="s">
        <v>13</v>
      </c>
      <c r="C96" s="72">
        <v>40670</v>
      </c>
      <c r="D96" s="59" t="s">
        <v>64</v>
      </c>
      <c r="E96" s="59" t="s">
        <v>65</v>
      </c>
      <c r="F96" s="63"/>
      <c r="G96" s="63">
        <v>2808.2105000000001</v>
      </c>
      <c r="H96" s="63">
        <f t="shared" si="9"/>
        <v>-14667.455999999998</v>
      </c>
      <c r="I96" s="73">
        <v>1461.62</v>
      </c>
      <c r="J96" s="6">
        <f>+I96*'COURS BCT 31-12-2024'!$F$9</f>
        <v>4853.8938579999995</v>
      </c>
    </row>
    <row r="97" spans="1:13" x14ac:dyDescent="0.2">
      <c r="A97" s="59" t="s">
        <v>14</v>
      </c>
      <c r="B97" s="59" t="s">
        <v>13</v>
      </c>
      <c r="C97" s="72">
        <v>41425</v>
      </c>
      <c r="D97" s="59" t="s">
        <v>66</v>
      </c>
      <c r="E97" s="59" t="s">
        <v>13</v>
      </c>
      <c r="F97" s="63"/>
      <c r="G97" s="63">
        <v>5352.0036</v>
      </c>
      <c r="H97" s="63">
        <f t="shared" si="9"/>
        <v>-20019.459599999998</v>
      </c>
      <c r="I97" s="73">
        <v>2517.5</v>
      </c>
      <c r="J97" s="6">
        <f>+I97*'COURS BCT 31-12-2024'!$F$9</f>
        <v>8360.365749999999</v>
      </c>
    </row>
    <row r="98" spans="1:13" x14ac:dyDescent="0.2">
      <c r="A98" s="59" t="s">
        <v>14</v>
      </c>
      <c r="B98" s="59" t="s">
        <v>13</v>
      </c>
      <c r="C98" s="72">
        <v>41843</v>
      </c>
      <c r="D98" s="59" t="s">
        <v>67</v>
      </c>
      <c r="E98" s="59" t="s">
        <v>3</v>
      </c>
      <c r="F98" s="63"/>
      <c r="G98" s="63">
        <v>5224.3252000000002</v>
      </c>
      <c r="H98" s="63">
        <f t="shared" si="9"/>
        <v>-25243.784799999998</v>
      </c>
      <c r="I98" s="73">
        <v>2253.71</v>
      </c>
      <c r="J98" s="6">
        <f>+I98*'COURS BCT 31-12-2024'!$F$9</f>
        <v>7484.3455389999999</v>
      </c>
    </row>
    <row r="99" spans="1:13" x14ac:dyDescent="0.2">
      <c r="A99" s="59" t="s">
        <v>14</v>
      </c>
      <c r="B99" s="59" t="s">
        <v>13</v>
      </c>
      <c r="C99" s="72">
        <v>43131</v>
      </c>
      <c r="D99" s="59" t="s">
        <v>68</v>
      </c>
      <c r="E99" s="59" t="s">
        <v>69</v>
      </c>
      <c r="F99" s="63"/>
      <c r="G99" s="63">
        <v>2043.193</v>
      </c>
      <c r="H99" s="63">
        <f t="shared" si="9"/>
        <v>-27286.977799999997</v>
      </c>
      <c r="I99" s="73">
        <v>693.76</v>
      </c>
      <c r="J99" s="6">
        <f>+I99*'COURS BCT 31-12-2024'!$F$9</f>
        <v>2303.907584</v>
      </c>
    </row>
    <row r="100" spans="1:13" x14ac:dyDescent="0.2">
      <c r="A100" s="59" t="s">
        <v>14</v>
      </c>
      <c r="B100" s="59" t="s">
        <v>13</v>
      </c>
      <c r="C100" s="72">
        <v>44803</v>
      </c>
      <c r="D100" s="74">
        <v>5722570065</v>
      </c>
      <c r="E100" s="59" t="s">
        <v>6</v>
      </c>
      <c r="F100" s="63">
        <v>50841.557000000001</v>
      </c>
      <c r="G100" s="63"/>
      <c r="H100" s="63">
        <f>+IF(A100=A99,H99+F100-G100,F100-G100)</f>
        <v>23554.579200000004</v>
      </c>
      <c r="I100" s="73">
        <v>-15645</v>
      </c>
      <c r="J100" s="6">
        <f>+I100*'COURS BCT 31-12-2024'!$F$9</f>
        <v>-51955.480499999998</v>
      </c>
    </row>
    <row r="101" spans="1:13" x14ac:dyDescent="0.2">
      <c r="A101" s="59" t="s">
        <v>14</v>
      </c>
      <c r="B101" s="59" t="s">
        <v>13</v>
      </c>
      <c r="C101" s="72">
        <v>44921</v>
      </c>
      <c r="D101" s="74">
        <v>5722570091</v>
      </c>
      <c r="E101" s="59" t="s">
        <v>8</v>
      </c>
      <c r="F101" s="63">
        <v>33894.370999999999</v>
      </c>
      <c r="G101" s="63"/>
      <c r="H101" s="63">
        <f t="shared" si="9"/>
        <v>57448.950200000007</v>
      </c>
      <c r="I101" s="73">
        <v>-10430</v>
      </c>
      <c r="J101" s="6">
        <f>+I101*'COURS BCT 31-12-2024'!$F$9</f>
        <v>-34636.987000000001</v>
      </c>
    </row>
    <row r="102" spans="1:13" x14ac:dyDescent="0.2">
      <c r="A102" s="59" t="s">
        <v>14</v>
      </c>
      <c r="B102" s="59" t="s">
        <v>13</v>
      </c>
      <c r="C102" s="72">
        <v>44943</v>
      </c>
      <c r="D102" s="74" t="s">
        <v>106</v>
      </c>
      <c r="E102" s="59" t="s">
        <v>3</v>
      </c>
      <c r="F102" s="63"/>
      <c r="G102" s="63">
        <v>171010.28</v>
      </c>
      <c r="H102" s="63">
        <f t="shared" si="9"/>
        <v>-113561.32979999999</v>
      </c>
      <c r="I102" s="73">
        <v>52150</v>
      </c>
      <c r="J102" s="6">
        <f>+I102*'COURS BCT 31-12-2024'!$F$9</f>
        <v>173184.935</v>
      </c>
    </row>
    <row r="103" spans="1:13" x14ac:dyDescent="0.2">
      <c r="A103" s="59" t="s">
        <v>14</v>
      </c>
      <c r="B103" s="59" t="s">
        <v>13</v>
      </c>
      <c r="C103" s="72">
        <v>45046</v>
      </c>
      <c r="D103" s="74" t="s">
        <v>107</v>
      </c>
      <c r="E103" s="59" t="s">
        <v>108</v>
      </c>
      <c r="F103" s="63">
        <v>69672.407999999996</v>
      </c>
      <c r="G103" s="63"/>
      <c r="H103" s="63">
        <f t="shared" si="9"/>
        <v>-43888.921799999996</v>
      </c>
      <c r="I103" s="73">
        <v>-20865</v>
      </c>
      <c r="J103" s="6">
        <f>+I103*'COURS BCT 31-12-2024'!$F$9</f>
        <v>-69290.578500000003</v>
      </c>
      <c r="L103" s="40"/>
    </row>
    <row r="104" spans="1:13" x14ac:dyDescent="0.2">
      <c r="A104" s="59" t="s">
        <v>14</v>
      </c>
      <c r="B104" s="59" t="s">
        <v>13</v>
      </c>
      <c r="C104" s="72">
        <v>45230</v>
      </c>
      <c r="D104" s="74">
        <v>5723570092</v>
      </c>
      <c r="E104" s="59" t="s">
        <v>210</v>
      </c>
      <c r="F104" s="63">
        <v>85505.14</v>
      </c>
      <c r="G104" s="63"/>
      <c r="H104" s="63">
        <f t="shared" si="9"/>
        <v>41616.218200000003</v>
      </c>
      <c r="I104" s="73">
        <v>-26075</v>
      </c>
      <c r="J104" s="6">
        <f>+I104*'COURS BCT 31-12-2024'!$F$9</f>
        <v>-86592.467499999999</v>
      </c>
    </row>
    <row r="105" spans="1:13" x14ac:dyDescent="0.2">
      <c r="A105" s="59" t="s">
        <v>14</v>
      </c>
      <c r="B105" s="59" t="s">
        <v>13</v>
      </c>
      <c r="C105" s="72">
        <v>45412</v>
      </c>
      <c r="D105" s="74" t="s">
        <v>426</v>
      </c>
      <c r="E105" s="59" t="s">
        <v>427</v>
      </c>
      <c r="F105" s="63"/>
      <c r="G105" s="63">
        <v>235138.11799999999</v>
      </c>
      <c r="H105" s="63">
        <f t="shared" si="9"/>
        <v>-193521.89979999998</v>
      </c>
      <c r="I105" s="73">
        <v>69550</v>
      </c>
      <c r="J105" s="6">
        <f>+I105*'COURS BCT 31-12-2024'!$F$9</f>
        <v>230968.595</v>
      </c>
    </row>
    <row r="106" spans="1:13" x14ac:dyDescent="0.2">
      <c r="A106" s="59" t="s">
        <v>14</v>
      </c>
      <c r="B106" s="59" t="s">
        <v>13</v>
      </c>
      <c r="C106" s="72">
        <v>45473</v>
      </c>
      <c r="D106" s="74">
        <v>5724570110</v>
      </c>
      <c r="E106" s="59" t="s">
        <v>428</v>
      </c>
      <c r="F106" s="63">
        <v>33449.357000000004</v>
      </c>
      <c r="G106" s="63"/>
      <c r="H106" s="63">
        <f t="shared" si="9"/>
        <v>-160072.5428</v>
      </c>
      <c r="I106" s="73">
        <v>-9885</v>
      </c>
      <c r="J106" s="6">
        <f>+I106*'COURS BCT 31-12-2024'!$F$9</f>
        <v>-32827.0965</v>
      </c>
    </row>
    <row r="107" spans="1:13" x14ac:dyDescent="0.2">
      <c r="A107" s="59" t="s">
        <v>14</v>
      </c>
      <c r="B107" s="59" t="s">
        <v>13</v>
      </c>
      <c r="C107" s="72">
        <v>45624</v>
      </c>
      <c r="D107" s="74">
        <v>5724570209</v>
      </c>
      <c r="E107" s="59" t="s">
        <v>429</v>
      </c>
      <c r="F107" s="63">
        <v>164596.682</v>
      </c>
      <c r="G107" s="63"/>
      <c r="H107" s="63">
        <f t="shared" si="9"/>
        <v>4524.1392000000051</v>
      </c>
      <c r="I107" s="73">
        <v>-48685</v>
      </c>
      <c r="J107" s="6">
        <f>+I107*'COURS BCT 31-12-2024'!$F$9</f>
        <v>-161678.0165</v>
      </c>
    </row>
    <row r="108" spans="1:13" s="7" customFormat="1" x14ac:dyDescent="0.2">
      <c r="A108" s="31" t="s">
        <v>70</v>
      </c>
      <c r="B108" s="32" t="s">
        <v>14</v>
      </c>
      <c r="C108" s="33"/>
      <c r="D108" s="32"/>
      <c r="E108" s="32"/>
      <c r="F108" s="34">
        <f>SUBTOTAL(9,F91:F107)</f>
        <v>437959.51500000001</v>
      </c>
      <c r="G108" s="34">
        <f>SUBTOTAL(9,G91:G107)</f>
        <v>433435.37579999998</v>
      </c>
      <c r="H108" s="34">
        <f>+F108-G108</f>
        <v>4524.1392000000342</v>
      </c>
      <c r="I108" s="37">
        <f>SUM(I91:I107)</f>
        <v>3296.7900000000009</v>
      </c>
      <c r="J108" s="8">
        <f>SUM(J92:J107)</f>
        <v>225.12381099999766</v>
      </c>
      <c r="K108" s="78">
        <f>+H108+J108</f>
        <v>4749.2630110000318</v>
      </c>
      <c r="M108" s="20"/>
    </row>
    <row r="109" spans="1:13" x14ac:dyDescent="0.2">
      <c r="A109" s="59" t="s">
        <v>204</v>
      </c>
      <c r="B109" s="59" t="s">
        <v>205</v>
      </c>
      <c r="C109" s="72">
        <v>44921</v>
      </c>
      <c r="D109" s="74"/>
      <c r="E109" s="59" t="s">
        <v>212</v>
      </c>
      <c r="F109" s="63">
        <v>20920.124</v>
      </c>
      <c r="G109" s="63"/>
      <c r="H109" s="63">
        <f t="shared" ref="H109:H115" si="14">+IF(A109=A108,H108+F109-G109,F109-G109)</f>
        <v>20920.124</v>
      </c>
      <c r="I109" s="79">
        <v>-6374.2</v>
      </c>
      <c r="J109" s="6">
        <f>+I109*'COURS BCT 31-12-2024'!$F$7</f>
        <v>-20298.639899999998</v>
      </c>
      <c r="L109" s="40"/>
    </row>
    <row r="110" spans="1:13" x14ac:dyDescent="0.2">
      <c r="A110" s="59" t="s">
        <v>204</v>
      </c>
      <c r="B110" s="59" t="s">
        <v>205</v>
      </c>
      <c r="C110" s="72">
        <v>45107</v>
      </c>
      <c r="D110" s="74" t="s">
        <v>213</v>
      </c>
      <c r="E110" s="59" t="s">
        <v>214</v>
      </c>
      <c r="F110" s="63"/>
      <c r="G110" s="63">
        <v>65739.145999999993</v>
      </c>
      <c r="H110" s="63">
        <f t="shared" si="14"/>
        <v>-44819.021999999997</v>
      </c>
      <c r="I110" s="79">
        <v>21247.3</v>
      </c>
      <c r="J110" s="6">
        <f>+I110*'COURS BCT 31-12-2024'!$F$7</f>
        <v>67662.026849999995</v>
      </c>
      <c r="L110" s="40"/>
    </row>
    <row r="111" spans="1:13" x14ac:dyDescent="0.2">
      <c r="A111" s="59" t="s">
        <v>204</v>
      </c>
      <c r="B111" s="59" t="s">
        <v>205</v>
      </c>
      <c r="C111" s="72">
        <v>45107</v>
      </c>
      <c r="D111" s="74">
        <v>5823580006</v>
      </c>
      <c r="E111" s="59" t="s">
        <v>215</v>
      </c>
      <c r="F111" s="63">
        <v>46017.370999999999</v>
      </c>
      <c r="G111" s="63"/>
      <c r="H111" s="63">
        <f t="shared" si="14"/>
        <v>1198.349000000002</v>
      </c>
      <c r="I111" s="79">
        <v>-14873.1</v>
      </c>
      <c r="J111" s="6">
        <f>+I111*'COURS BCT 31-12-2024'!$F$7</f>
        <v>-47363.38695</v>
      </c>
      <c r="L111" s="40"/>
    </row>
    <row r="112" spans="1:13" x14ac:dyDescent="0.2">
      <c r="A112" s="59" t="s">
        <v>204</v>
      </c>
      <c r="B112" s="59" t="s">
        <v>205</v>
      </c>
      <c r="C112" s="72">
        <v>45412</v>
      </c>
      <c r="D112" s="74">
        <v>8823889067</v>
      </c>
      <c r="E112" s="59" t="s">
        <v>505</v>
      </c>
      <c r="F112" s="63">
        <v>72887.126000000004</v>
      </c>
      <c r="G112" s="63"/>
      <c r="H112" s="63">
        <f t="shared" si="14"/>
        <v>74085.475000000006</v>
      </c>
      <c r="I112" s="79">
        <v>-23152</v>
      </c>
      <c r="J112" s="6">
        <f>+I112*'COURS BCT 31-12-2024'!$F$7</f>
        <v>-73727.543999999994</v>
      </c>
      <c r="L112" s="40"/>
    </row>
    <row r="113" spans="1:13" x14ac:dyDescent="0.2">
      <c r="A113" s="59" t="s">
        <v>204</v>
      </c>
      <c r="B113" s="59" t="s">
        <v>205</v>
      </c>
      <c r="C113" s="72">
        <v>45554</v>
      </c>
      <c r="D113" s="74">
        <v>8823889080</v>
      </c>
      <c r="E113" s="59" t="s">
        <v>506</v>
      </c>
      <c r="F113" s="63">
        <v>120580.164</v>
      </c>
      <c r="G113" s="63"/>
      <c r="H113" s="63">
        <f t="shared" si="14"/>
        <v>194665.63900000002</v>
      </c>
      <c r="I113" s="79">
        <v>-39528</v>
      </c>
      <c r="J113" s="6">
        <f>+I113*'COURS BCT 31-12-2024'!$F$7</f>
        <v>-125876.916</v>
      </c>
      <c r="L113" s="40"/>
    </row>
    <row r="114" spans="1:13" x14ac:dyDescent="0.2">
      <c r="A114" s="59" t="s">
        <v>204</v>
      </c>
      <c r="B114" s="59" t="s">
        <v>205</v>
      </c>
      <c r="C114" s="72">
        <v>45622</v>
      </c>
      <c r="D114" s="74" t="s">
        <v>507</v>
      </c>
      <c r="E114" s="59" t="s">
        <v>508</v>
      </c>
      <c r="F114" s="63"/>
      <c r="G114" s="63">
        <v>195097.76800000001</v>
      </c>
      <c r="H114" s="63">
        <f t="shared" si="14"/>
        <v>-432.12899999998626</v>
      </c>
      <c r="I114" s="79">
        <v>62680</v>
      </c>
      <c r="J114" s="6">
        <f>+I114*'COURS BCT 31-12-2024'!$F$7</f>
        <v>199604.46</v>
      </c>
      <c r="L114" s="40"/>
    </row>
    <row r="115" spans="1:13" x14ac:dyDescent="0.2">
      <c r="A115" s="59" t="s">
        <v>204</v>
      </c>
      <c r="B115" s="59" t="s">
        <v>205</v>
      </c>
      <c r="C115" s="72">
        <v>45657</v>
      </c>
      <c r="D115" s="74" t="s">
        <v>509</v>
      </c>
      <c r="E115" s="59" t="s">
        <v>510</v>
      </c>
      <c r="F115" s="63"/>
      <c r="G115" s="63">
        <v>8798.7119999999995</v>
      </c>
      <c r="H115" s="63">
        <f t="shared" si="14"/>
        <v>-9230.8409999999858</v>
      </c>
      <c r="I115" s="79">
        <v>2774</v>
      </c>
      <c r="J115" s="6">
        <f>+I115*'COURS BCT 31-12-2024'!$F$7</f>
        <v>8833.8029999999999</v>
      </c>
      <c r="L115" s="40"/>
    </row>
    <row r="116" spans="1:13" s="7" customFormat="1" x14ac:dyDescent="0.2">
      <c r="A116" s="31" t="s">
        <v>211</v>
      </c>
      <c r="B116" s="32" t="s">
        <v>204</v>
      </c>
      <c r="C116" s="33"/>
      <c r="D116" s="32"/>
      <c r="E116" s="32"/>
      <c r="F116" s="34">
        <f>SUBTOTAL(9,F109:F115)</f>
        <v>260404.78499999997</v>
      </c>
      <c r="G116" s="34">
        <f>SUBTOTAL(9,G109:G115)</f>
        <v>269635.62599999999</v>
      </c>
      <c r="H116" s="34">
        <f>+F116-G116</f>
        <v>-9230.8410000000149</v>
      </c>
      <c r="I116" s="81">
        <f>SUM(I109:I115)</f>
        <v>2774</v>
      </c>
      <c r="J116" s="8">
        <f>SUM(J109:J115)</f>
        <v>8833.8029999999999</v>
      </c>
      <c r="K116" s="77">
        <f>+H116+J116</f>
        <v>-397.03800000001502</v>
      </c>
      <c r="M116" s="20"/>
    </row>
    <row r="117" spans="1:13" x14ac:dyDescent="0.2">
      <c r="A117" s="59" t="s">
        <v>12</v>
      </c>
      <c r="B117" s="59" t="s">
        <v>71</v>
      </c>
      <c r="C117" s="72">
        <v>44500</v>
      </c>
      <c r="D117" s="59" t="s">
        <v>72</v>
      </c>
      <c r="E117" s="59" t="s">
        <v>73</v>
      </c>
      <c r="F117" s="63"/>
      <c r="G117" s="63">
        <v>410685</v>
      </c>
      <c r="H117" s="63">
        <f>G117</f>
        <v>410685</v>
      </c>
      <c r="I117" s="75">
        <v>950000</v>
      </c>
      <c r="J117" s="6">
        <f>+I117*'COURS BCT 31-12-2024'!$F$10</f>
        <v>415815</v>
      </c>
    </row>
    <row r="118" spans="1:13" x14ac:dyDescent="0.2">
      <c r="A118" s="59" t="s">
        <v>12</v>
      </c>
      <c r="B118" s="59" t="s">
        <v>71</v>
      </c>
      <c r="C118" s="72">
        <v>44526</v>
      </c>
      <c r="D118" s="59">
        <v>8821889013</v>
      </c>
      <c r="E118" s="59" t="s">
        <v>74</v>
      </c>
      <c r="F118" s="63">
        <v>369616.5</v>
      </c>
      <c r="G118" s="63"/>
      <c r="H118" s="63">
        <f t="shared" ref="H118" si="15">+IF(A118=A117,H117+F118-G118,F118-G118)</f>
        <v>780301.5</v>
      </c>
      <c r="I118" s="75">
        <f>-90%*I117</f>
        <v>-855000</v>
      </c>
      <c r="J118" s="6">
        <f>+I118*'COURS BCT 31-12-2024'!$F$10</f>
        <v>-374233.5</v>
      </c>
    </row>
    <row r="119" spans="1:13" s="7" customFormat="1" x14ac:dyDescent="0.2">
      <c r="A119" s="31" t="s">
        <v>75</v>
      </c>
      <c r="B119" s="32" t="s">
        <v>12</v>
      </c>
      <c r="C119" s="33"/>
      <c r="D119" s="32"/>
      <c r="E119" s="32"/>
      <c r="F119" s="34">
        <f>SUBTOTAL(9,F117:F118)</f>
        <v>369616.5</v>
      </c>
      <c r="G119" s="34">
        <f>SUBTOTAL(9,G117:G118)</f>
        <v>410685</v>
      </c>
      <c r="H119" s="34">
        <f>+F119-G119</f>
        <v>-41068.5</v>
      </c>
      <c r="I119" s="41">
        <f>SUM(I117:I118)</f>
        <v>95000</v>
      </c>
      <c r="J119" s="8">
        <f>SUM(J117:J118)</f>
        <v>41581.5</v>
      </c>
      <c r="K119" s="78">
        <f>+H119+J119</f>
        <v>513</v>
      </c>
    </row>
    <row r="120" spans="1:13" x14ac:dyDescent="0.2">
      <c r="A120" s="59" t="s">
        <v>370</v>
      </c>
      <c r="B120" s="59" t="s">
        <v>371</v>
      </c>
      <c r="C120" s="69">
        <v>45595</v>
      </c>
      <c r="D120" s="70">
        <v>5824580002</v>
      </c>
      <c r="E120" s="70" t="s">
        <v>519</v>
      </c>
      <c r="F120" s="71">
        <v>2554.7190000000001</v>
      </c>
      <c r="G120" s="71"/>
      <c r="H120" s="63">
        <f t="shared" ref="H120" si="16">+IF(A120=A119,H119+F120-G120,F120-G120)</f>
        <v>2554.7190000000001</v>
      </c>
      <c r="I120" s="79">
        <v>-823.2</v>
      </c>
      <c r="J120" s="6">
        <f>+I120*'COURS BCT 31-12-2024'!$F$7</f>
        <v>-2621.4803999999999</v>
      </c>
    </row>
    <row r="121" spans="1:13" x14ac:dyDescent="0.2">
      <c r="A121" s="59" t="s">
        <v>370</v>
      </c>
      <c r="B121" s="59" t="s">
        <v>371</v>
      </c>
      <c r="C121" s="69">
        <v>45651</v>
      </c>
      <c r="D121" s="70" t="s">
        <v>520</v>
      </c>
      <c r="E121" s="70" t="s">
        <v>521</v>
      </c>
      <c r="F121" s="71"/>
      <c r="G121" s="71">
        <v>8683.3880000000008</v>
      </c>
      <c r="H121" s="63">
        <f t="shared" ref="H121" si="17">+IF(A121=A120,H120+F121-G121,F121-G121)</f>
        <v>-6128.6690000000008</v>
      </c>
      <c r="I121" s="79">
        <v>2744</v>
      </c>
      <c r="J121" s="6">
        <f>+I121*'COURS BCT 31-12-2024'!$F$7</f>
        <v>8738.268</v>
      </c>
    </row>
    <row r="122" spans="1:13" s="7" customFormat="1" x14ac:dyDescent="0.2">
      <c r="A122" s="31" t="s">
        <v>518</v>
      </c>
      <c r="B122" s="32" t="s">
        <v>370</v>
      </c>
      <c r="C122" s="33"/>
      <c r="D122" s="32"/>
      <c r="E122" s="32"/>
      <c r="F122" s="34">
        <f>SUBTOTAL(9,F120:F121)</f>
        <v>2554.7190000000001</v>
      </c>
      <c r="G122" s="34">
        <f>SUBTOTAL(9,G120:G121)</f>
        <v>8683.3880000000008</v>
      </c>
      <c r="H122" s="34">
        <f>+F122-G122</f>
        <v>-6128.6690000000008</v>
      </c>
      <c r="I122" s="80">
        <f>SUM(I120:I121)</f>
        <v>1920.8</v>
      </c>
      <c r="J122" s="80">
        <f>SUM(J120:J121)</f>
        <v>6116.7875999999997</v>
      </c>
      <c r="K122" s="77">
        <f>+H122+J122</f>
        <v>-11.881400000001122</v>
      </c>
    </row>
    <row r="123" spans="1:13" s="7" customFormat="1" x14ac:dyDescent="0.2">
      <c r="A123" s="59" t="s">
        <v>183</v>
      </c>
      <c r="B123" s="59" t="s">
        <v>184</v>
      </c>
      <c r="C123" s="72">
        <v>45107</v>
      </c>
      <c r="D123" s="59" t="s">
        <v>185</v>
      </c>
      <c r="E123" s="59" t="s">
        <v>188</v>
      </c>
      <c r="F123" s="63">
        <v>72724.152000000002</v>
      </c>
      <c r="G123" s="63"/>
      <c r="H123" s="63">
        <f>+IF(A123=A122,H122+F123-G123,F123-G123)</f>
        <v>72724.152000000002</v>
      </c>
      <c r="I123" s="76">
        <v>-23880</v>
      </c>
      <c r="J123" s="6">
        <f>+I123*'COURS BCT 31-12-2024'!$F$7</f>
        <v>-76045.86</v>
      </c>
      <c r="K123" s="8"/>
    </row>
    <row r="124" spans="1:13" s="7" customFormat="1" x14ac:dyDescent="0.2">
      <c r="A124" s="59" t="s">
        <v>183</v>
      </c>
      <c r="B124" s="59" t="s">
        <v>184</v>
      </c>
      <c r="C124" s="72">
        <v>45199</v>
      </c>
      <c r="D124" s="59" t="s">
        <v>186</v>
      </c>
      <c r="E124" s="59" t="s">
        <v>189</v>
      </c>
      <c r="F124" s="63">
        <v>157572.538</v>
      </c>
      <c r="G124" s="63"/>
      <c r="H124" s="63">
        <f t="shared" ref="H124:H126" si="18">+IF(A124=A123,H123+F124-G124,F124-G124)</f>
        <v>230296.69</v>
      </c>
      <c r="I124" s="76">
        <v>-50148</v>
      </c>
      <c r="J124" s="6">
        <f>+I124*'COURS BCT 31-12-2024'!$F$7</f>
        <v>-159696.30599999998</v>
      </c>
      <c r="K124" s="8"/>
    </row>
    <row r="125" spans="1:13" s="7" customFormat="1" x14ac:dyDescent="0.2">
      <c r="A125" s="59" t="s">
        <v>183</v>
      </c>
      <c r="B125" s="59" t="s">
        <v>184</v>
      </c>
      <c r="C125" s="72">
        <v>45199</v>
      </c>
      <c r="D125" s="59" t="s">
        <v>187</v>
      </c>
      <c r="E125" s="59" t="s">
        <v>190</v>
      </c>
      <c r="F125" s="63">
        <v>0</v>
      </c>
      <c r="G125" s="63">
        <v>250115.14</v>
      </c>
      <c r="H125" s="63">
        <f t="shared" si="18"/>
        <v>-19818.450000000012</v>
      </c>
      <c r="I125" s="76">
        <v>79600</v>
      </c>
      <c r="J125" s="6">
        <f>+I125*'COURS BCT 31-12-2024'!$F$7</f>
        <v>253486.19999999998</v>
      </c>
      <c r="K125" s="8"/>
    </row>
    <row r="126" spans="1:13" s="7" customFormat="1" x14ac:dyDescent="0.2">
      <c r="A126" s="59" t="s">
        <v>183</v>
      </c>
      <c r="B126" s="59" t="s">
        <v>184</v>
      </c>
      <c r="C126" s="69">
        <v>45351</v>
      </c>
      <c r="D126" s="70">
        <v>8823889045</v>
      </c>
      <c r="E126" s="70" t="s">
        <v>511</v>
      </c>
      <c r="F126" s="71">
        <v>17508.060000000001</v>
      </c>
      <c r="G126" s="63"/>
      <c r="H126" s="63">
        <f t="shared" si="18"/>
        <v>-2310.3900000000103</v>
      </c>
      <c r="I126" s="76">
        <v>-5572</v>
      </c>
      <c r="J126" s="6">
        <f>+I126*'COURS BCT 31-12-2024'!$F$7</f>
        <v>-17744.034</v>
      </c>
      <c r="K126" s="8"/>
    </row>
    <row r="127" spans="1:13" x14ac:dyDescent="0.2">
      <c r="A127" s="31" t="s">
        <v>183</v>
      </c>
      <c r="B127" s="32" t="s">
        <v>183</v>
      </c>
      <c r="C127" s="33"/>
      <c r="D127" s="32"/>
      <c r="E127" s="32"/>
      <c r="F127" s="34">
        <f>SUBTOTAL(9,F123:F126)</f>
        <v>247804.75</v>
      </c>
      <c r="G127" s="34">
        <f>SUBTOTAL(9,G123:G126)</f>
        <v>250115.14</v>
      </c>
      <c r="H127" s="34">
        <f>+F127-G127</f>
        <v>-2310.390000000014</v>
      </c>
      <c r="I127" s="47">
        <f>SUM(I123:I126)</f>
        <v>0</v>
      </c>
      <c r="J127" s="47">
        <f>SUM(J123:J126)</f>
        <v>0</v>
      </c>
      <c r="K127" s="77">
        <f>+H127+J127</f>
        <v>-2310.390000000014</v>
      </c>
    </row>
    <row r="128" spans="1:13" s="7" customFormat="1" x14ac:dyDescent="0.2">
      <c r="A128" s="59" t="s">
        <v>362</v>
      </c>
      <c r="B128" s="59" t="s">
        <v>363</v>
      </c>
      <c r="C128" s="69">
        <v>45412</v>
      </c>
      <c r="D128" s="70">
        <v>8823889062</v>
      </c>
      <c r="E128" s="70" t="s">
        <v>512</v>
      </c>
      <c r="F128" s="71">
        <v>119134.18399999999</v>
      </c>
      <c r="G128" s="71"/>
      <c r="H128" s="63">
        <f>+IF(A128=A127,H127+F128-G128,F128-G128)</f>
        <v>119134.18399999999</v>
      </c>
      <c r="I128" s="76">
        <v>-37842</v>
      </c>
      <c r="J128" s="6">
        <f>+I128*'COURS BCT 31-12-2024'!$F$7</f>
        <v>-120507.849</v>
      </c>
      <c r="K128" s="8"/>
    </row>
    <row r="129" spans="1:17" s="7" customFormat="1" x14ac:dyDescent="0.2">
      <c r="A129" s="59" t="s">
        <v>362</v>
      </c>
      <c r="B129" s="59" t="s">
        <v>363</v>
      </c>
      <c r="C129" s="69">
        <v>45554</v>
      </c>
      <c r="D129" s="70">
        <v>8823889084</v>
      </c>
      <c r="E129" s="70" t="s">
        <v>513</v>
      </c>
      <c r="F129" s="71">
        <v>105749.469</v>
      </c>
      <c r="G129" s="71"/>
      <c r="H129" s="63">
        <f t="shared" ref="H129:H131" si="19">+IF(A129=A128,H128+F129-G129,F129-G129)</f>
        <v>224883.65299999999</v>
      </c>
      <c r="I129" s="76">
        <v>-34057</v>
      </c>
      <c r="J129" s="6">
        <f>+I129*'COURS BCT 31-12-2024'!$F$7</f>
        <v>-108454.5165</v>
      </c>
      <c r="K129" s="8"/>
    </row>
    <row r="130" spans="1:17" s="7" customFormat="1" x14ac:dyDescent="0.2">
      <c r="A130" s="59" t="s">
        <v>362</v>
      </c>
      <c r="B130" s="59" t="s">
        <v>363</v>
      </c>
      <c r="C130" s="69">
        <v>45565</v>
      </c>
      <c r="D130" s="70" t="s">
        <v>514</v>
      </c>
      <c r="E130" s="70" t="s">
        <v>515</v>
      </c>
      <c r="F130" s="71"/>
      <c r="G130" s="71">
        <v>230030.16500000001</v>
      </c>
      <c r="H130" s="63">
        <f t="shared" si="19"/>
        <v>-5146.512000000017</v>
      </c>
      <c r="I130" s="76">
        <v>75684</v>
      </c>
      <c r="J130" s="6">
        <f>+I130*'COURS BCT 31-12-2024'!$F$7</f>
        <v>241015.698</v>
      </c>
      <c r="K130" s="8"/>
    </row>
    <row r="131" spans="1:17" s="7" customFormat="1" x14ac:dyDescent="0.2">
      <c r="A131" s="59" t="s">
        <v>362</v>
      </c>
      <c r="B131" s="59" t="s">
        <v>363</v>
      </c>
      <c r="C131" s="69">
        <v>45657</v>
      </c>
      <c r="D131" s="70" t="s">
        <v>516</v>
      </c>
      <c r="E131" s="70" t="s">
        <v>517</v>
      </c>
      <c r="F131" s="71"/>
      <c r="G131" s="71">
        <v>17690.400000000001</v>
      </c>
      <c r="H131" s="63">
        <f t="shared" si="19"/>
        <v>-22836.912000000018</v>
      </c>
      <c r="I131" s="76">
        <v>5600</v>
      </c>
      <c r="J131" s="6">
        <f>+I131*'COURS BCT 31-12-2024'!$F$7</f>
        <v>17833.2</v>
      </c>
      <c r="K131" s="8"/>
    </row>
    <row r="132" spans="1:17" x14ac:dyDescent="0.2">
      <c r="A132" s="31" t="s">
        <v>362</v>
      </c>
      <c r="B132" s="32" t="s">
        <v>362</v>
      </c>
      <c r="C132" s="33"/>
      <c r="D132" s="32"/>
      <c r="E132" s="32"/>
      <c r="F132" s="34">
        <f>SUBTOTAL(9,F128:F131)</f>
        <v>224883.65299999999</v>
      </c>
      <c r="G132" s="34">
        <f>SUBTOTAL(9,G128:G131)</f>
        <v>247720.565</v>
      </c>
      <c r="H132" s="34">
        <f>+F132-G132</f>
        <v>-22836.912000000011</v>
      </c>
      <c r="I132" s="47">
        <f>SUM(I128:I131)</f>
        <v>9385</v>
      </c>
      <c r="J132" s="47">
        <f>SUM(J128:J131)</f>
        <v>29886.53249999999</v>
      </c>
      <c r="K132" s="78">
        <f>+H132+J132</f>
        <v>7049.6204999999791</v>
      </c>
    </row>
    <row r="133" spans="1:17" x14ac:dyDescent="0.2">
      <c r="A133" s="59" t="s">
        <v>372</v>
      </c>
      <c r="B133" s="59" t="s">
        <v>522</v>
      </c>
      <c r="C133" s="69">
        <v>45412</v>
      </c>
      <c r="D133" s="70">
        <v>8823889065</v>
      </c>
      <c r="E133" s="70" t="s">
        <v>523</v>
      </c>
      <c r="F133" s="71">
        <v>68709.495999999999</v>
      </c>
      <c r="G133" s="71"/>
      <c r="H133" s="63">
        <f>+IF(A133=A131,H131+F133-G133,F133-G133)</f>
        <v>68709.495999999999</v>
      </c>
      <c r="I133" s="84">
        <v>-21807</v>
      </c>
      <c r="J133" s="6">
        <f>+I133*'COURS BCT 31-12-2024'!$F$7</f>
        <v>-69444.391499999998</v>
      </c>
      <c r="K133" s="8"/>
    </row>
    <row r="134" spans="1:17" x14ac:dyDescent="0.2">
      <c r="A134" s="59" t="s">
        <v>372</v>
      </c>
      <c r="B134" s="59" t="s">
        <v>522</v>
      </c>
      <c r="C134" s="69">
        <v>45626</v>
      </c>
      <c r="D134" s="70" t="s">
        <v>524</v>
      </c>
      <c r="E134" s="70" t="s">
        <v>525</v>
      </c>
      <c r="F134" s="71"/>
      <c r="G134" s="71">
        <v>230027.505</v>
      </c>
      <c r="H134" s="63">
        <f>+IF(A134=A132,H132+F134-G134,F134-G134)</f>
        <v>-230027.505</v>
      </c>
      <c r="I134" s="84">
        <v>72690</v>
      </c>
      <c r="J134" s="6">
        <f>+I134*'COURS BCT 31-12-2024'!$F$7</f>
        <v>231481.30499999999</v>
      </c>
      <c r="K134" s="8"/>
    </row>
    <row r="135" spans="1:17" x14ac:dyDescent="0.2">
      <c r="A135" s="59" t="s">
        <v>372</v>
      </c>
      <c r="B135" s="59" t="s">
        <v>522</v>
      </c>
      <c r="C135" s="69">
        <v>45642</v>
      </c>
      <c r="D135" s="70">
        <v>8823889106</v>
      </c>
      <c r="E135" s="70" t="s">
        <v>526</v>
      </c>
      <c r="F135" s="71">
        <v>138016.503</v>
      </c>
      <c r="G135" s="71"/>
      <c r="H135" s="63">
        <f t="shared" ref="H135:H136" si="20">+IF(A135=A134,H134+F135-G135,F135-G135)</f>
        <v>-92011.002000000008</v>
      </c>
      <c r="I135" s="84">
        <v>-43614</v>
      </c>
      <c r="J135" s="6">
        <f>+I135*'COURS BCT 31-12-2024'!$F$7</f>
        <v>-138888.783</v>
      </c>
      <c r="K135" s="8"/>
    </row>
    <row r="136" spans="1:17" x14ac:dyDescent="0.2">
      <c r="A136" s="59" t="s">
        <v>372</v>
      </c>
      <c r="B136" s="59" t="s">
        <v>522</v>
      </c>
      <c r="C136" s="69">
        <v>45644</v>
      </c>
      <c r="D136" s="70">
        <v>8823889118</v>
      </c>
      <c r="E136" s="70" t="s">
        <v>527</v>
      </c>
      <c r="F136" s="71">
        <v>7047.8819999999996</v>
      </c>
      <c r="G136" s="71"/>
      <c r="H136" s="63">
        <f t="shared" si="20"/>
        <v>-84963.12000000001</v>
      </c>
      <c r="I136" s="84">
        <v>-2236.5</v>
      </c>
      <c r="J136" s="6">
        <f>+I136*'COURS BCT 31-12-2024'!$F$7</f>
        <v>-7122.1342500000001</v>
      </c>
      <c r="K136" s="8"/>
    </row>
    <row r="137" spans="1:17" x14ac:dyDescent="0.2">
      <c r="A137" s="31" t="s">
        <v>528</v>
      </c>
      <c r="B137" s="32" t="s">
        <v>372</v>
      </c>
      <c r="C137" s="33"/>
      <c r="D137" s="32"/>
      <c r="E137" s="32"/>
      <c r="F137" s="34">
        <f>SUBTOTAL(9,F133:F136)</f>
        <v>213773.88100000002</v>
      </c>
      <c r="G137" s="34">
        <f>SUBTOTAL(9,G133:G136)</f>
        <v>230027.505</v>
      </c>
      <c r="H137" s="34">
        <f>+F137-G137</f>
        <v>-16253.623999999982</v>
      </c>
      <c r="I137" s="47">
        <f>SUM(I133:I136)</f>
        <v>5032.5</v>
      </c>
      <c r="J137" s="47">
        <f>SUM(J133:J136)</f>
        <v>16025.99625</v>
      </c>
      <c r="K137" s="78">
        <f>+H137+J137</f>
        <v>-227.62774999998146</v>
      </c>
    </row>
    <row r="138" spans="1:17" x14ac:dyDescent="0.2">
      <c r="A138" s="59" t="s">
        <v>366</v>
      </c>
      <c r="B138" s="59" t="s">
        <v>367</v>
      </c>
      <c r="C138" s="69">
        <v>45434</v>
      </c>
      <c r="D138" s="70">
        <v>8823889106</v>
      </c>
      <c r="E138" s="70" t="s">
        <v>526</v>
      </c>
      <c r="F138" s="71">
        <v>418802.4</v>
      </c>
      <c r="G138" s="71"/>
      <c r="H138" s="63">
        <f t="shared" ref="H138:H139" si="21">+IF(A138=A137,H137+F138-G138,F138-G138)</f>
        <v>418802.4</v>
      </c>
      <c r="I138" s="73">
        <v>-124200</v>
      </c>
      <c r="J138" s="6">
        <f>+I138*'COURS BCT 31-12-2024'!$F$9</f>
        <v>-412455.77999999997</v>
      </c>
      <c r="K138" s="8"/>
    </row>
    <row r="139" spans="1:17" x14ac:dyDescent="0.2">
      <c r="A139" s="59" t="s">
        <v>366</v>
      </c>
      <c r="B139" s="59" t="s">
        <v>367</v>
      </c>
      <c r="C139" s="69">
        <v>45646</v>
      </c>
      <c r="D139" s="70">
        <v>8823889118</v>
      </c>
      <c r="E139" s="70" t="s">
        <v>527</v>
      </c>
      <c r="F139" s="71">
        <v>826054.2</v>
      </c>
      <c r="G139" s="71"/>
      <c r="H139" s="63">
        <f t="shared" si="21"/>
        <v>1244856.6000000001</v>
      </c>
      <c r="I139" s="73">
        <v>-248400</v>
      </c>
      <c r="J139" s="6">
        <f>+I139*'COURS BCT 31-12-2024'!$F$9</f>
        <v>-824911.55999999994</v>
      </c>
      <c r="K139" s="8"/>
    </row>
    <row r="140" spans="1:17" s="15" customFormat="1" x14ac:dyDescent="0.2">
      <c r="A140" s="31" t="s">
        <v>528</v>
      </c>
      <c r="B140" s="32" t="s">
        <v>372</v>
      </c>
      <c r="C140" s="33"/>
      <c r="D140" s="32"/>
      <c r="E140" s="32"/>
      <c r="F140" s="34">
        <f>SUBTOTAL(9,F138:F139)</f>
        <v>1244856.6000000001</v>
      </c>
      <c r="G140" s="34">
        <f>SUBTOTAL(9,G138:G139)</f>
        <v>0</v>
      </c>
      <c r="H140" s="34">
        <f>+F140-G140</f>
        <v>1244856.6000000001</v>
      </c>
      <c r="I140" s="37">
        <f>SUM(I138:I139)</f>
        <v>-372600</v>
      </c>
      <c r="J140" s="83">
        <f>SUM(J138:J139)</f>
        <v>-1237367.3399999999</v>
      </c>
      <c r="K140" s="77">
        <f>+H140+J140</f>
        <v>7489.2600000002421</v>
      </c>
      <c r="L140" s="4"/>
      <c r="M140" s="4"/>
      <c r="N140" s="4"/>
      <c r="O140" s="4"/>
      <c r="P140" s="4"/>
      <c r="Q140" s="4"/>
    </row>
    <row r="141" spans="1:17" s="15" customFormat="1" x14ac:dyDescent="0.2">
      <c r="A141" s="4"/>
      <c r="B141" s="4"/>
      <c r="C141" s="12"/>
      <c r="D141" s="13"/>
      <c r="E141" s="13"/>
      <c r="F141" s="14"/>
      <c r="G141" s="14"/>
      <c r="H141" s="4"/>
      <c r="J141" s="6"/>
      <c r="K141" s="4"/>
      <c r="L141" s="4"/>
      <c r="M141" s="4"/>
      <c r="N141" s="4"/>
      <c r="O141" s="4"/>
      <c r="P141" s="4"/>
      <c r="Q141" s="4"/>
    </row>
    <row r="142" spans="1:17" s="15" customFormat="1" x14ac:dyDescent="0.2">
      <c r="A142" s="4"/>
      <c r="B142" s="4"/>
      <c r="C142" s="12"/>
      <c r="D142" s="13"/>
      <c r="E142" s="13"/>
      <c r="F142" s="14"/>
      <c r="G142" s="14"/>
      <c r="H142" s="4"/>
      <c r="J142" s="6"/>
      <c r="K142" s="4"/>
      <c r="L142" s="4"/>
      <c r="M142" s="4"/>
      <c r="N142" s="4"/>
      <c r="O142" s="4"/>
      <c r="P142" s="4"/>
      <c r="Q142" s="4"/>
    </row>
    <row r="143" spans="1:17" s="15" customFormat="1" x14ac:dyDescent="0.2">
      <c r="A143" s="4"/>
      <c r="B143" s="4"/>
      <c r="C143" s="12"/>
      <c r="D143" s="13"/>
      <c r="E143" s="13"/>
      <c r="F143" s="14"/>
      <c r="G143" s="14"/>
      <c r="H143" s="4"/>
      <c r="J143" s="6"/>
      <c r="K143" s="4"/>
      <c r="L143" s="4"/>
      <c r="M143" s="4"/>
      <c r="N143" s="4"/>
      <c r="O143" s="4"/>
      <c r="P143" s="4"/>
      <c r="Q143" s="4"/>
    </row>
    <row r="144" spans="1:17" s="15" customFormat="1" x14ac:dyDescent="0.2">
      <c r="A144" s="4"/>
      <c r="B144" s="4"/>
      <c r="C144" s="12"/>
      <c r="D144" s="13"/>
      <c r="E144" s="13"/>
      <c r="F144" s="14"/>
      <c r="G144" s="14"/>
      <c r="H144" s="4"/>
      <c r="J144" s="6"/>
      <c r="K144" s="4"/>
      <c r="L144" s="4"/>
      <c r="M144" s="4"/>
      <c r="N144" s="4"/>
      <c r="O144" s="4"/>
      <c r="P144" s="4"/>
      <c r="Q144" s="4"/>
    </row>
    <row r="145" spans="1:17" s="15" customFormat="1" x14ac:dyDescent="0.2">
      <c r="A145" s="4"/>
      <c r="B145" s="4"/>
      <c r="C145" s="12"/>
      <c r="D145" s="13"/>
      <c r="E145" s="13"/>
      <c r="F145" s="14"/>
      <c r="G145" s="14"/>
      <c r="H145" s="4"/>
      <c r="J145" s="6"/>
      <c r="K145" s="4"/>
      <c r="L145" s="4"/>
      <c r="M145" s="4"/>
      <c r="N145" s="4"/>
      <c r="O145" s="4"/>
      <c r="P145" s="4"/>
      <c r="Q145" s="4"/>
    </row>
    <row r="146" spans="1:17" s="15" customFormat="1" x14ac:dyDescent="0.2">
      <c r="A146" s="4"/>
      <c r="B146" s="4"/>
      <c r="C146" s="12"/>
      <c r="D146" s="13"/>
      <c r="E146" s="13"/>
      <c r="F146" s="14"/>
      <c r="G146" s="14"/>
      <c r="H146" s="4"/>
      <c r="J146" s="6"/>
      <c r="K146" s="4"/>
      <c r="L146" s="4"/>
      <c r="M146" s="4"/>
      <c r="N146" s="4"/>
      <c r="O146" s="4"/>
      <c r="P146" s="4"/>
      <c r="Q146" s="4"/>
    </row>
    <row r="147" spans="1:17" s="15" customFormat="1" x14ac:dyDescent="0.2">
      <c r="A147" s="4"/>
      <c r="B147" s="4"/>
      <c r="C147" s="12"/>
      <c r="D147" s="13"/>
      <c r="E147" s="13"/>
      <c r="F147" s="14"/>
      <c r="G147" s="14"/>
      <c r="H147" s="4"/>
      <c r="J147" s="6"/>
      <c r="K147" s="4"/>
      <c r="L147" s="4"/>
      <c r="M147" s="4"/>
      <c r="N147" s="4"/>
      <c r="O147" s="4"/>
      <c r="P147" s="4"/>
      <c r="Q147" s="4"/>
    </row>
    <row r="148" spans="1:17" s="15" customFormat="1" x14ac:dyDescent="0.2">
      <c r="A148" s="4"/>
      <c r="B148" s="4"/>
      <c r="C148" s="12"/>
      <c r="D148" s="13"/>
      <c r="E148" s="13"/>
      <c r="F148" s="14"/>
      <c r="G148" s="14"/>
      <c r="H148" s="4"/>
      <c r="J148" s="6"/>
      <c r="K148" s="4"/>
      <c r="L148" s="4"/>
      <c r="M148" s="4"/>
      <c r="N148" s="4"/>
      <c r="O148" s="4"/>
      <c r="P148" s="4"/>
      <c r="Q148" s="4"/>
    </row>
    <row r="149" spans="1:17" s="15" customFormat="1" x14ac:dyDescent="0.2">
      <c r="A149" s="4"/>
      <c r="B149" s="4"/>
      <c r="C149" s="12"/>
      <c r="D149" s="13"/>
      <c r="E149" s="13"/>
      <c r="F149" s="14"/>
      <c r="G149" s="14"/>
      <c r="H149" s="4"/>
      <c r="J149" s="6"/>
      <c r="K149" s="4"/>
      <c r="L149" s="4"/>
      <c r="M149" s="4"/>
      <c r="N149" s="4"/>
      <c r="O149" s="4"/>
      <c r="P149" s="4"/>
      <c r="Q149" s="4"/>
    </row>
  </sheetData>
  <autoFilter ref="A1:Q1" xr:uid="{1D68888B-1ED8-4E01-9A75-445557934D35}"/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  <ignoredErrors>
    <ignoredError sqref="D123:D124 D103" numberStoredAsText="1"/>
    <ignoredError sqref="H12 H17 H21 H26" formula="1"/>
    <ignoredError sqref="H68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7D323-3B5B-42A7-8FE5-B2806593759B}">
  <dimension ref="A1:F10"/>
  <sheetViews>
    <sheetView tabSelected="1" workbookViewId="0">
      <selection activeCell="J17" sqref="J17"/>
    </sheetView>
  </sheetViews>
  <sheetFormatPr baseColWidth="10" defaultRowHeight="11.25" x14ac:dyDescent="0.25"/>
  <cols>
    <col min="1" max="1" width="12.5703125" style="16" customWidth="1"/>
    <col min="2" max="2" width="9.140625" style="16" bestFit="1" customWidth="1"/>
    <col min="3" max="3" width="11.140625" style="16" bestFit="1" customWidth="1"/>
    <col min="4" max="4" width="4.28515625" style="16" bestFit="1" customWidth="1"/>
    <col min="5" max="5" width="4.7109375" style="16" bestFit="1" customWidth="1"/>
    <col min="6" max="6" width="10.42578125" style="16" customWidth="1"/>
    <col min="7" max="16384" width="11.42578125" style="16"/>
  </cols>
  <sheetData>
    <row r="1" spans="1:6" x14ac:dyDescent="0.25">
      <c r="A1" s="93" t="s">
        <v>78</v>
      </c>
      <c r="B1" s="93"/>
      <c r="C1" s="93"/>
      <c r="D1" s="93"/>
      <c r="E1" s="93"/>
      <c r="F1" s="93"/>
    </row>
    <row r="2" spans="1:6" x14ac:dyDescent="0.25">
      <c r="A2" s="93" t="s">
        <v>79</v>
      </c>
      <c r="B2" s="93"/>
      <c r="C2" s="93"/>
      <c r="D2" s="93"/>
      <c r="E2" s="93"/>
      <c r="F2" s="93"/>
    </row>
    <row r="3" spans="1:6" x14ac:dyDescent="0.25">
      <c r="A3" s="94"/>
      <c r="B3" s="94"/>
      <c r="C3" s="94"/>
      <c r="D3" s="94"/>
      <c r="E3" s="94"/>
      <c r="F3" s="94"/>
    </row>
    <row r="4" spans="1:6" x14ac:dyDescent="0.25">
      <c r="A4" s="93" t="s">
        <v>80</v>
      </c>
      <c r="B4" s="93"/>
      <c r="C4" s="93"/>
      <c r="D4" s="93"/>
      <c r="E4" s="93"/>
      <c r="F4" s="93"/>
    </row>
    <row r="5" spans="1:6" x14ac:dyDescent="0.25">
      <c r="A5" s="95"/>
      <c r="B5" s="95"/>
      <c r="C5" s="95"/>
      <c r="D5" s="95"/>
      <c r="E5" s="95"/>
      <c r="F5" s="95"/>
    </row>
    <row r="6" spans="1:6" x14ac:dyDescent="0.25">
      <c r="A6" s="17" t="s">
        <v>81</v>
      </c>
      <c r="B6" s="17" t="s">
        <v>82</v>
      </c>
      <c r="C6" s="17" t="s">
        <v>83</v>
      </c>
      <c r="D6" s="17" t="s">
        <v>84</v>
      </c>
      <c r="E6" s="17" t="s">
        <v>85</v>
      </c>
      <c r="F6" s="17" t="s">
        <v>86</v>
      </c>
    </row>
    <row r="7" spans="1:6" ht="22.5" x14ac:dyDescent="0.25">
      <c r="A7" s="18">
        <v>45657</v>
      </c>
      <c r="B7" s="17">
        <v>840</v>
      </c>
      <c r="C7" s="17" t="s">
        <v>87</v>
      </c>
      <c r="D7" s="17" t="s">
        <v>76</v>
      </c>
      <c r="E7" s="17">
        <v>1</v>
      </c>
      <c r="F7" s="17">
        <v>3.1844999999999999</v>
      </c>
    </row>
    <row r="8" spans="1:6" ht="16.5" customHeight="1" x14ac:dyDescent="0.25">
      <c r="A8" s="18">
        <v>45657</v>
      </c>
      <c r="B8" s="17">
        <v>826</v>
      </c>
      <c r="C8" s="17" t="s">
        <v>88</v>
      </c>
      <c r="D8" s="17" t="s">
        <v>89</v>
      </c>
      <c r="E8" s="17">
        <v>1</v>
      </c>
      <c r="F8" s="17">
        <v>4.0053000000000001</v>
      </c>
    </row>
    <row r="9" spans="1:6" ht="15.75" customHeight="1" x14ac:dyDescent="0.25">
      <c r="A9" s="18">
        <v>45657</v>
      </c>
      <c r="B9" s="17">
        <v>978</v>
      </c>
      <c r="C9" s="17" t="s">
        <v>90</v>
      </c>
      <c r="D9" s="17" t="s">
        <v>91</v>
      </c>
      <c r="E9" s="17">
        <v>1</v>
      </c>
      <c r="F9" s="17">
        <v>3.3209</v>
      </c>
    </row>
    <row r="10" spans="1:6" x14ac:dyDescent="0.25">
      <c r="A10" s="18">
        <v>45657</v>
      </c>
      <c r="B10" s="17">
        <v>156</v>
      </c>
      <c r="C10" s="17" t="s">
        <v>92</v>
      </c>
      <c r="D10" s="17" t="s">
        <v>77</v>
      </c>
      <c r="E10" s="17">
        <v>1</v>
      </c>
      <c r="F10" s="17">
        <v>0.43769999999999998</v>
      </c>
    </row>
  </sheetData>
  <mergeCells count="5"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Balance Clt  31-12-24</vt:lpstr>
      <vt:lpstr>Justif Clt Etrangers 31-12-24</vt:lpstr>
      <vt:lpstr>PROV CLIENTS 2024</vt:lpstr>
      <vt:lpstr>Balance Frs Etrangers 31-12-24</vt:lpstr>
      <vt:lpstr>Justif Frs Etrangers 31-12-24</vt:lpstr>
      <vt:lpstr>COURS BCT 31-12-2024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KHALED RIAHI</dc:creator>
  <cp:lastModifiedBy>Fawzi Hammami</cp:lastModifiedBy>
  <cp:lastPrinted>2025-01-14T08:38:33Z</cp:lastPrinted>
  <dcterms:created xsi:type="dcterms:W3CDTF">2023-03-07T13:17:56Z</dcterms:created>
  <dcterms:modified xsi:type="dcterms:W3CDTF">2025-01-23T08:57:29Z</dcterms:modified>
</cp:coreProperties>
</file>