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hidePivotFieldList="1" defaultThemeVersion="124226"/>
  <xr:revisionPtr revIDLastSave="0" documentId="13_ncr:1_{07493B6F-2606-4470-AD5C-1F62A9CFA654}" xr6:coauthVersionLast="47" xr6:coauthVersionMax="47" xr10:uidLastSave="{00000000-0000-0000-0000-000000000000}"/>
  <bookViews>
    <workbookView xWindow="-120" yWindow="-120" windowWidth="20730" windowHeight="11160" tabRatio="791" activeTab="2" xr2:uid="{00000000-000D-0000-FFFF-FFFF00000000}"/>
  </bookViews>
  <sheets>
    <sheet name="RECAP" sheetId="11" r:id="rId1"/>
    <sheet name="VTE LOCAL SOUMIS TVA" sheetId="6" r:id="rId2"/>
    <sheet name="EXPORT 2024" sheetId="1" r:id="rId3"/>
    <sheet name="VTE LOCAL EN SUSPENSION" sheetId="10" r:id="rId4"/>
    <sheet name="Feuil1" sheetId="7" state="hidden" r:id="rId5"/>
  </sheets>
  <definedNames>
    <definedName name="_xlnm._FilterDatabase" localSheetId="2" hidden="1">'EXPORT 2024'!$A$1:$G$185</definedName>
    <definedName name="_xlnm._FilterDatabase" localSheetId="1" hidden="1">'VTE LOCAL SOUMIS TVA'!$A$1:$P$63</definedName>
  </definedNames>
  <calcPr calcId="191029"/>
  <pivotCaches>
    <pivotCache cacheId="76" r:id="rId6"/>
    <pivotCache cacheId="80" r:id="rId7"/>
    <pivotCache cacheId="84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7" i="6" l="1"/>
  <c r="N80" i="6"/>
  <c r="O80" i="6"/>
  <c r="P80" i="6"/>
  <c r="J80" i="6"/>
  <c r="J79" i="6"/>
  <c r="K81" i="6"/>
  <c r="L81" i="6"/>
  <c r="M81" i="6"/>
  <c r="I81" i="6"/>
  <c r="D65" i="6"/>
  <c r="E65" i="6"/>
  <c r="C65" i="6"/>
  <c r="F63" i="6"/>
  <c r="G63" i="6" s="1"/>
  <c r="F62" i="6"/>
  <c r="H63" i="6" l="1"/>
  <c r="G62" i="6"/>
  <c r="F61" i="6"/>
  <c r="G61" i="6" s="1"/>
  <c r="H61" i="6" s="1"/>
  <c r="F60" i="6"/>
  <c r="H62" i="6" l="1"/>
  <c r="G60" i="6"/>
  <c r="H60" i="6" s="1"/>
  <c r="F201" i="1"/>
  <c r="E202" i="1"/>
  <c r="F56" i="6" l="1"/>
  <c r="G56" i="6" s="1"/>
  <c r="H56" i="6" s="1"/>
  <c r="N79" i="6"/>
  <c r="O79" i="6"/>
  <c r="P79" i="6"/>
  <c r="F59" i="6"/>
  <c r="H59" i="6" s="1"/>
  <c r="F58" i="6"/>
  <c r="G58" i="6" s="1"/>
  <c r="H58" i="6" s="1"/>
  <c r="F200" i="1"/>
  <c r="I33" i="10"/>
  <c r="C52" i="6" l="1"/>
  <c r="F52" i="6" s="1"/>
  <c r="G52" i="6" s="1"/>
  <c r="H52" i="6" s="1"/>
  <c r="J32" i="10"/>
  <c r="F199" i="1"/>
  <c r="N78" i="6"/>
  <c r="O78" i="6"/>
  <c r="P78" i="6"/>
  <c r="J78" i="6"/>
  <c r="D20" i="10"/>
  <c r="E20" i="10"/>
  <c r="G20" i="10"/>
  <c r="C20" i="10"/>
  <c r="H19" i="10"/>
  <c r="F19" i="10"/>
  <c r="H18" i="10"/>
  <c r="F18" i="10"/>
  <c r="F55" i="6"/>
  <c r="G55" i="6" s="1"/>
  <c r="H55" i="6" s="1"/>
  <c r="F54" i="6"/>
  <c r="G54" i="6" s="1"/>
  <c r="H54" i="6" s="1"/>
  <c r="F53" i="6"/>
  <c r="G53" i="6" s="1"/>
  <c r="H53" i="6" s="1"/>
  <c r="H57" i="6" l="1"/>
  <c r="N70" i="6"/>
  <c r="O70" i="6"/>
  <c r="P70" i="6"/>
  <c r="N71" i="6"/>
  <c r="O71" i="6"/>
  <c r="P71" i="6"/>
  <c r="N72" i="6"/>
  <c r="O72" i="6"/>
  <c r="P72" i="6"/>
  <c r="N73" i="6"/>
  <c r="O73" i="6"/>
  <c r="P73" i="6"/>
  <c r="N74" i="6"/>
  <c r="O74" i="6"/>
  <c r="P74" i="6"/>
  <c r="N75" i="6"/>
  <c r="O75" i="6"/>
  <c r="P75" i="6"/>
  <c r="N76" i="6"/>
  <c r="O76" i="6"/>
  <c r="P76" i="6"/>
  <c r="N77" i="6"/>
  <c r="O77" i="6"/>
  <c r="P77" i="6"/>
  <c r="P69" i="6"/>
  <c r="O69" i="6"/>
  <c r="N69" i="6"/>
  <c r="J25" i="10"/>
  <c r="J26" i="10"/>
  <c r="J27" i="10"/>
  <c r="J28" i="10"/>
  <c r="J29" i="10"/>
  <c r="J30" i="10"/>
  <c r="J31" i="10"/>
  <c r="J24" i="10"/>
  <c r="F195" i="1"/>
  <c r="F196" i="1"/>
  <c r="F197" i="1"/>
  <c r="F198" i="1"/>
  <c r="F191" i="1"/>
  <c r="F192" i="1"/>
  <c r="F193" i="1"/>
  <c r="F194" i="1"/>
  <c r="F190" i="1"/>
  <c r="J70" i="6"/>
  <c r="J71" i="6"/>
  <c r="J72" i="6"/>
  <c r="J73" i="6"/>
  <c r="J74" i="6"/>
  <c r="J75" i="6"/>
  <c r="J76" i="6"/>
  <c r="J77" i="6"/>
  <c r="J69" i="6"/>
  <c r="H17" i="10"/>
  <c r="F17" i="10"/>
  <c r="H16" i="10"/>
  <c r="F16" i="10"/>
  <c r="H15" i="10"/>
  <c r="F15" i="10"/>
  <c r="H14" i="10"/>
  <c r="F14" i="10"/>
  <c r="H13" i="10"/>
  <c r="F13" i="10"/>
  <c r="H12" i="10"/>
  <c r="F12" i="10"/>
  <c r="H11" i="10"/>
  <c r="F11" i="10"/>
  <c r="H10" i="10"/>
  <c r="F10" i="10"/>
  <c r="H9" i="10"/>
  <c r="F9" i="10"/>
  <c r="H8" i="10"/>
  <c r="F8" i="10"/>
  <c r="H7" i="10"/>
  <c r="F7" i="10"/>
  <c r="H6" i="10"/>
  <c r="F6" i="10"/>
  <c r="H5" i="10"/>
  <c r="F5" i="10"/>
  <c r="H4" i="10"/>
  <c r="F4" i="10"/>
  <c r="H3" i="10"/>
  <c r="F3" i="10"/>
  <c r="H2" i="10"/>
  <c r="F2" i="10"/>
  <c r="F3" i="6"/>
  <c r="G3" i="6" s="1"/>
  <c r="H3" i="6" s="1"/>
  <c r="F2" i="6"/>
  <c r="F19" i="6"/>
  <c r="G19" i="6" s="1"/>
  <c r="H19" i="6" s="1"/>
  <c r="F22" i="6"/>
  <c r="G22" i="6" s="1"/>
  <c r="H22" i="6" s="1"/>
  <c r="F24" i="6"/>
  <c r="G24" i="6" s="1"/>
  <c r="H24" i="6" s="1"/>
  <c r="F30" i="6"/>
  <c r="G30" i="6" s="1"/>
  <c r="H30" i="6" s="1"/>
  <c r="F34" i="6"/>
  <c r="G34" i="6" s="1"/>
  <c r="H34" i="6" s="1"/>
  <c r="F35" i="6"/>
  <c r="G35" i="6" s="1"/>
  <c r="H35" i="6" s="1"/>
  <c r="F36" i="6"/>
  <c r="G36" i="6" s="1"/>
  <c r="H36" i="6" s="1"/>
  <c r="F40" i="6"/>
  <c r="G40" i="6" s="1"/>
  <c r="H40" i="6" s="1"/>
  <c r="F41" i="6"/>
  <c r="G41" i="6" s="1"/>
  <c r="H41" i="6" s="1"/>
  <c r="F47" i="6"/>
  <c r="G47" i="6" s="1"/>
  <c r="H47" i="6" s="1"/>
  <c r="F48" i="6"/>
  <c r="G48" i="6" s="1"/>
  <c r="H48" i="6" s="1"/>
  <c r="F51" i="6"/>
  <c r="G51" i="6" s="1"/>
  <c r="H51" i="6" s="1"/>
  <c r="C16" i="6"/>
  <c r="F16" i="6" s="1"/>
  <c r="G16" i="6" s="1"/>
  <c r="H16" i="6" s="1"/>
  <c r="C21" i="6"/>
  <c r="F11" i="6"/>
  <c r="G11" i="6" s="1"/>
  <c r="H11" i="6" s="1"/>
  <c r="F12" i="6"/>
  <c r="G12" i="6" s="1"/>
  <c r="H12" i="6" s="1"/>
  <c r="F13" i="6"/>
  <c r="G13" i="6" s="1"/>
  <c r="H13" i="6" s="1"/>
  <c r="F17" i="6"/>
  <c r="G17" i="6" s="1"/>
  <c r="H17" i="6" s="1"/>
  <c r="F20" i="6"/>
  <c r="G20" i="6" s="1"/>
  <c r="H20" i="6" s="1"/>
  <c r="F26" i="6"/>
  <c r="G26" i="6" s="1"/>
  <c r="H26" i="6" s="1"/>
  <c r="F27" i="6"/>
  <c r="G27" i="6" s="1"/>
  <c r="H27" i="6" s="1"/>
  <c r="F28" i="6"/>
  <c r="G28" i="6" s="1"/>
  <c r="H28" i="6" s="1"/>
  <c r="F29" i="6"/>
  <c r="G29" i="6" s="1"/>
  <c r="H29" i="6" s="1"/>
  <c r="F31" i="6"/>
  <c r="G31" i="6" s="1"/>
  <c r="H31" i="6" s="1"/>
  <c r="F32" i="6"/>
  <c r="G32" i="6" s="1"/>
  <c r="H32" i="6" s="1"/>
  <c r="F33" i="6"/>
  <c r="G33" i="6" s="1"/>
  <c r="H33" i="6" s="1"/>
  <c r="F38" i="6"/>
  <c r="G38" i="6" s="1"/>
  <c r="H38" i="6" s="1"/>
  <c r="F42" i="6"/>
  <c r="G42" i="6" s="1"/>
  <c r="H42" i="6" s="1"/>
  <c r="F43" i="6"/>
  <c r="G43" i="6" s="1"/>
  <c r="H43" i="6" s="1"/>
  <c r="F45" i="6"/>
  <c r="G45" i="6" s="1"/>
  <c r="H45" i="6" s="1"/>
  <c r="F46" i="6"/>
  <c r="G46" i="6" s="1"/>
  <c r="H46" i="6" s="1"/>
  <c r="F49" i="6"/>
  <c r="G49" i="6" s="1"/>
  <c r="H49" i="6" s="1"/>
  <c r="F50" i="6"/>
  <c r="G50" i="6" s="1"/>
  <c r="H50" i="6" s="1"/>
  <c r="F8" i="6"/>
  <c r="G8" i="6" s="1"/>
  <c r="H8" i="6" s="1"/>
  <c r="F9" i="6"/>
  <c r="G9" i="6" s="1"/>
  <c r="H9" i="6" s="1"/>
  <c r="F6" i="6"/>
  <c r="G6" i="6" s="1"/>
  <c r="H6" i="6" s="1"/>
  <c r="F14" i="6"/>
  <c r="G14" i="6" s="1"/>
  <c r="H14" i="6" s="1"/>
  <c r="F25" i="6"/>
  <c r="G25" i="6" s="1"/>
  <c r="H25" i="6" s="1"/>
  <c r="F37" i="6"/>
  <c r="G37" i="6" s="1"/>
  <c r="H37" i="6" s="1"/>
  <c r="F5" i="6"/>
  <c r="G5" i="6" s="1"/>
  <c r="H5" i="6" s="1"/>
  <c r="F7" i="6"/>
  <c r="G7" i="6" s="1"/>
  <c r="H7" i="6" s="1"/>
  <c r="F10" i="6"/>
  <c r="G10" i="6" s="1"/>
  <c r="H10" i="6" s="1"/>
  <c r="F15" i="6"/>
  <c r="G15" i="6" s="1"/>
  <c r="H15" i="6" s="1"/>
  <c r="F18" i="6"/>
  <c r="G18" i="6" s="1"/>
  <c r="H18" i="6" s="1"/>
  <c r="F23" i="6"/>
  <c r="G23" i="6" s="1"/>
  <c r="H23" i="6" s="1"/>
  <c r="F39" i="6"/>
  <c r="G39" i="6" s="1"/>
  <c r="H39" i="6" s="1"/>
  <c r="F44" i="6"/>
  <c r="G44" i="6" s="1"/>
  <c r="H44" i="6" s="1"/>
  <c r="C4" i="6"/>
  <c r="J16" i="7"/>
  <c r="C14" i="7"/>
  <c r="C16" i="7" s="1"/>
  <c r="D14" i="7"/>
  <c r="D16" i="7" s="1"/>
  <c r="E14" i="7"/>
  <c r="E16" i="7" s="1"/>
  <c r="F14" i="7"/>
  <c r="F16" i="7" s="1"/>
  <c r="G14" i="7"/>
  <c r="G16" i="7" s="1"/>
  <c r="H14" i="7"/>
  <c r="H16" i="7" s="1"/>
  <c r="I14" i="7"/>
  <c r="I16" i="7" s="1"/>
  <c r="J14" i="7"/>
  <c r="K14" i="7"/>
  <c r="K16" i="7" s="1"/>
  <c r="L14" i="7"/>
  <c r="L16" i="7" s="1"/>
  <c r="M14" i="7"/>
  <c r="M16" i="7" s="1"/>
  <c r="B14" i="7"/>
  <c r="B16" i="7" s="1"/>
  <c r="B6" i="11"/>
  <c r="B7" i="11"/>
  <c r="B5" i="11"/>
  <c r="O81" i="6" l="1"/>
  <c r="P81" i="6"/>
  <c r="J81" i="6"/>
  <c r="N81" i="6"/>
  <c r="F202" i="1"/>
  <c r="H20" i="10"/>
  <c r="F20" i="10"/>
  <c r="J33" i="10"/>
  <c r="G2" i="6"/>
  <c r="B8" i="11"/>
  <c r="C5" i="11" s="1"/>
  <c r="F21" i="6"/>
  <c r="G21" i="6" s="1"/>
  <c r="H21" i="6" s="1"/>
  <c r="F4" i="6"/>
  <c r="G4" i="6" s="1"/>
  <c r="H4" i="6" s="1"/>
  <c r="G65" i="6" l="1"/>
  <c r="F65" i="6"/>
  <c r="H2" i="6"/>
  <c r="H65" i="6" s="1"/>
  <c r="C6" i="11"/>
  <c r="C7" i="11"/>
  <c r="C23" i="7"/>
  <c r="C26" i="7" s="1"/>
  <c r="C8" i="11" l="1"/>
</calcChain>
</file>

<file path=xl/sharedStrings.xml><?xml version="1.0" encoding="utf-8"?>
<sst xmlns="http://schemas.openxmlformats.org/spreadsheetml/2006/main" count="433" uniqueCount="370">
  <si>
    <t xml:space="preserve">Date </t>
  </si>
  <si>
    <t>Étiquettes de lignes</t>
  </si>
  <si>
    <t>Total général</t>
  </si>
  <si>
    <t>ECART</t>
  </si>
  <si>
    <t>MOIS</t>
  </si>
  <si>
    <t>VTE LOC</t>
  </si>
  <si>
    <t>EXPORT</t>
  </si>
  <si>
    <t>V-SUSP</t>
  </si>
  <si>
    <t>TVA DED</t>
  </si>
  <si>
    <t>TVA COL</t>
  </si>
  <si>
    <t>TVA DED DECLARE</t>
  </si>
  <si>
    <t>TVA COL DECLARE</t>
  </si>
  <si>
    <t>ECART TVA DED</t>
  </si>
  <si>
    <t>ECART TVA COL</t>
  </si>
  <si>
    <t>RET. DE TVA</t>
  </si>
  <si>
    <t>TCL</t>
  </si>
  <si>
    <t>Base TCL DEC°</t>
  </si>
  <si>
    <t>Base TCL Compt</t>
  </si>
  <si>
    <t>TVA DED 01</t>
  </si>
  <si>
    <t>TVA COL 01</t>
  </si>
  <si>
    <t>RETENUE  DE TVA  (Marché) 01</t>
  </si>
  <si>
    <t>TVA DED 02</t>
  </si>
  <si>
    <t>TVA COL 02</t>
  </si>
  <si>
    <t>RETENUE  DE TVA  (Marché) 02</t>
  </si>
  <si>
    <t>TVA DED 03</t>
  </si>
  <si>
    <t>TVA COL 03</t>
  </si>
  <si>
    <t>RETENUE  DE TVA  (Marché) 03</t>
  </si>
  <si>
    <t>TVA DED 04</t>
  </si>
  <si>
    <t>TVA COL 04</t>
  </si>
  <si>
    <t>RETENUE  DE TVA  (Marché) 04</t>
  </si>
  <si>
    <t>TVA DED 05</t>
  </si>
  <si>
    <t>TVA COL 05</t>
  </si>
  <si>
    <t>RETENUE  DE TVA  (Marché) 05</t>
  </si>
  <si>
    <t>TVA DED 06</t>
  </si>
  <si>
    <t>TVA COL 06</t>
  </si>
  <si>
    <t>RETENUE  DE TVA  (Marché) 06</t>
  </si>
  <si>
    <t>TVA DED 07</t>
  </si>
  <si>
    <t>TVA COL 07</t>
  </si>
  <si>
    <t>RETENUE  DE TVA  (Marché) 07</t>
  </si>
  <si>
    <t>TVA DED 08</t>
  </si>
  <si>
    <t>TVA COL 08</t>
  </si>
  <si>
    <t>RETENUE  DE TVA  (Marché) 08</t>
  </si>
  <si>
    <t>TVA DED 09</t>
  </si>
  <si>
    <t>TVA COL 09</t>
  </si>
  <si>
    <t>RETENUE  DE TVA  (Marché) 09</t>
  </si>
  <si>
    <t>TVA DED 10</t>
  </si>
  <si>
    <t>TVA COL 10</t>
  </si>
  <si>
    <t>RETENUE  DE TVA  (Marché) 10</t>
  </si>
  <si>
    <t>TVA DED 11</t>
  </si>
  <si>
    <t>TVA COL 11</t>
  </si>
  <si>
    <t>RETENUE  DE TVA  (Marché) 11</t>
  </si>
  <si>
    <t>TVA DED 12</t>
  </si>
  <si>
    <t>TVA COL 12</t>
  </si>
  <si>
    <t>RETENUE  DE TVA  (Marché) 12</t>
  </si>
  <si>
    <t>Total</t>
  </si>
  <si>
    <t>Total Bal</t>
  </si>
  <si>
    <t>Ecart</t>
  </si>
  <si>
    <t>FN240135</t>
  </si>
  <si>
    <t>AC240012</t>
  </si>
  <si>
    <t>FN240134</t>
  </si>
  <si>
    <t>FN240133</t>
  </si>
  <si>
    <t>FN240132</t>
  </si>
  <si>
    <t>FN240131</t>
  </si>
  <si>
    <t>FN240130</t>
  </si>
  <si>
    <t>AC240011</t>
  </si>
  <si>
    <t>AC240010</t>
  </si>
  <si>
    <t>FN240129</t>
  </si>
  <si>
    <t>AC240009</t>
  </si>
  <si>
    <t>FN240112</t>
  </si>
  <si>
    <t>FN240113</t>
  </si>
  <si>
    <t>AC240018</t>
  </si>
  <si>
    <t>FN240176</t>
  </si>
  <si>
    <t>FN240177</t>
  </si>
  <si>
    <t>FN240178</t>
  </si>
  <si>
    <t>FN240160</t>
  </si>
  <si>
    <t>AC240017</t>
  </si>
  <si>
    <t>FN240159</t>
  </si>
  <si>
    <t>FN240149</t>
  </si>
  <si>
    <t>FN240148</t>
  </si>
  <si>
    <t>FN240150</t>
  </si>
  <si>
    <t>FN240151</t>
  </si>
  <si>
    <t>FN240146</t>
  </si>
  <si>
    <t>AC240015</t>
  </si>
  <si>
    <t>FN240147</t>
  </si>
  <si>
    <t>AC240014</t>
  </si>
  <si>
    <t>AC240008</t>
  </si>
  <si>
    <t>AC240007</t>
  </si>
  <si>
    <t>AC240006</t>
  </si>
  <si>
    <t>FN240092</t>
  </si>
  <si>
    <t>FN240093</t>
  </si>
  <si>
    <t>FN240094</t>
  </si>
  <si>
    <t>FN240091</t>
  </si>
  <si>
    <t>FN240070</t>
  </si>
  <si>
    <t>FN240072</t>
  </si>
  <si>
    <t>FN240071</t>
  </si>
  <si>
    <t>AC240005</t>
  </si>
  <si>
    <t>FN240069</t>
  </si>
  <si>
    <t>FN240068</t>
  </si>
  <si>
    <t>AC240016</t>
  </si>
  <si>
    <t>FN240062</t>
  </si>
  <si>
    <t>FN240061</t>
  </si>
  <si>
    <t>FN240060</t>
  </si>
  <si>
    <t>FN240059</t>
  </si>
  <si>
    <t>FN240058</t>
  </si>
  <si>
    <t>FN240057</t>
  </si>
  <si>
    <t>AC240004</t>
  </si>
  <si>
    <t>FN240051</t>
  </si>
  <si>
    <t>FN240037</t>
  </si>
  <si>
    <t>FN240028</t>
  </si>
  <si>
    <t>FN240035</t>
  </si>
  <si>
    <t>AC240003</t>
  </si>
  <si>
    <t>FN240036</t>
  </si>
  <si>
    <t>FN240021</t>
  </si>
  <si>
    <t>AC230024</t>
  </si>
  <si>
    <t>FN240018</t>
  </si>
  <si>
    <t>FN240020</t>
  </si>
  <si>
    <t>FN240019</t>
  </si>
  <si>
    <t>AC230025</t>
  </si>
  <si>
    <t>FN240017</t>
  </si>
  <si>
    <t>FODEC</t>
  </si>
  <si>
    <t>TPE</t>
  </si>
  <si>
    <t>FN240109</t>
  </si>
  <si>
    <t>FN240110</t>
  </si>
  <si>
    <t>FN240111</t>
  </si>
  <si>
    <t>FN240108</t>
  </si>
  <si>
    <t>Date Facture</t>
  </si>
  <si>
    <t>N°Facture</t>
  </si>
  <si>
    <t>Montant Devises</t>
  </si>
  <si>
    <t>Montant TND</t>
  </si>
  <si>
    <t>N° Déclaration Douanes</t>
  </si>
  <si>
    <t>Somme de Montant TND</t>
  </si>
  <si>
    <t>Valeurs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</si>
  <si>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</si>
  <si>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</si>
  <si>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</si>
  <si>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</si>
  <si>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</si>
  <si>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</si>
  <si>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</si>
  <si>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</si>
  <si>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</si>
  <si>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Taux change</t>
  </si>
  <si>
    <t>Montant TND HT</t>
  </si>
  <si>
    <t>Montant TPE</t>
  </si>
  <si>
    <t>Montant FODEC</t>
  </si>
  <si>
    <t>Montant Base TVA</t>
  </si>
  <si>
    <t>Montant TVA</t>
  </si>
  <si>
    <t>Montant TTC</t>
  </si>
  <si>
    <t>Somme de Montant TND HT</t>
  </si>
  <si>
    <t>Somme de Montant TPE</t>
  </si>
  <si>
    <t>Somme de Montant FODEC</t>
  </si>
  <si>
    <t>Somme de Montant Base TVA</t>
  </si>
  <si>
    <t>Somme de Montant TVA</t>
  </si>
  <si>
    <t xml:space="preserve">Montant déclarations </t>
  </si>
  <si>
    <t xml:space="preserve">Base TVA déclarations </t>
  </si>
  <si>
    <t>TPE déclaré</t>
  </si>
  <si>
    <t>FODEC déclaré</t>
  </si>
  <si>
    <t>TVA déclaré</t>
  </si>
  <si>
    <t>TOTAL</t>
  </si>
  <si>
    <t>FN240192</t>
  </si>
  <si>
    <t>AC240020</t>
  </si>
  <si>
    <t>oct</t>
  </si>
  <si>
    <t>FN240182</t>
  </si>
  <si>
    <t>FN240183</t>
  </si>
  <si>
    <t>FN240184</t>
  </si>
  <si>
    <t>FN240185</t>
  </si>
  <si>
    <t>FN240186</t>
  </si>
  <si>
    <t>FN240180</t>
  </si>
  <si>
    <t>FN240181</t>
  </si>
  <si>
    <t>FN240187</t>
  </si>
  <si>
    <t>FN240188</t>
  </si>
  <si>
    <t>FN240189</t>
  </si>
  <si>
    <t>FN240190</t>
  </si>
  <si>
    <t>FN240191</t>
  </si>
  <si>
    <t>FN240193</t>
  </si>
  <si>
    <t>FN240194</t>
  </si>
  <si>
    <t>FN240195</t>
  </si>
  <si>
    <t>FN240196</t>
  </si>
  <si>
    <t>FN240198</t>
  </si>
  <si>
    <t>FN240199</t>
  </si>
  <si>
    <t>FN240179</t>
  </si>
  <si>
    <t>AC240019</t>
  </si>
  <si>
    <t>CHIFFRE D'AFFAIRE LOCAL SOUMIS A LA TVA</t>
  </si>
  <si>
    <t>CHIFFRE D'AFFAIRE EN SUSPENSION DE TVA</t>
  </si>
  <si>
    <t>CHIFFRE D'AFFAIRE  EXPORT</t>
  </si>
  <si>
    <t>BC000791</t>
  </si>
  <si>
    <t>BC000831</t>
  </si>
  <si>
    <t>???</t>
  </si>
  <si>
    <t>ECOPLAST</t>
  </si>
  <si>
    <t>PHOSPHATE GAFSA</t>
  </si>
  <si>
    <t>FN240206</t>
  </si>
  <si>
    <t>FN240207</t>
  </si>
  <si>
    <t>FN240205</t>
  </si>
  <si>
    <t>FN240204</t>
  </si>
  <si>
    <t>FN240208</t>
  </si>
  <si>
    <t>FN240201</t>
  </si>
  <si>
    <t>FN240202</t>
  </si>
  <si>
    <t>FN240203</t>
  </si>
  <si>
    <t>FN240209</t>
  </si>
  <si>
    <t>FN240210</t>
  </si>
  <si>
    <t>FN240211</t>
  </si>
  <si>
    <t>FN240212</t>
  </si>
  <si>
    <t>FN240213</t>
  </si>
  <si>
    <t>FN240214</t>
  </si>
  <si>
    <t>FN240215</t>
  </si>
  <si>
    <t>FN240216</t>
  </si>
  <si>
    <t>FN240219</t>
  </si>
  <si>
    <t>FN240220</t>
  </si>
  <si>
    <t>FN240221</t>
  </si>
  <si>
    <t>FN240222</t>
  </si>
  <si>
    <t>FN240217</t>
  </si>
  <si>
    <t>FN240218</t>
  </si>
  <si>
    <t>nov</t>
  </si>
  <si>
    <t>FN240223</t>
  </si>
  <si>
    <t>AC240021</t>
  </si>
  <si>
    <t>FN240224</t>
  </si>
  <si>
    <t>FN240001</t>
  </si>
  <si>
    <t>FN240002</t>
  </si>
  <si>
    <t>FN240003</t>
  </si>
  <si>
    <t>FN240004</t>
  </si>
  <si>
    <t>FN240005</t>
  </si>
  <si>
    <t>FN240009</t>
  </si>
  <si>
    <t>FN240007</t>
  </si>
  <si>
    <t>FN240008</t>
  </si>
  <si>
    <t>FN240010</t>
  </si>
  <si>
    <t>FN240011</t>
  </si>
  <si>
    <t>FN240006</t>
  </si>
  <si>
    <t>FN240012</t>
  </si>
  <si>
    <t>FN240013</t>
  </si>
  <si>
    <t>FN240014</t>
  </si>
  <si>
    <t>FN240015</t>
  </si>
  <si>
    <t>FN240016</t>
  </si>
  <si>
    <t>FN240022</t>
  </si>
  <si>
    <t>FN240023</t>
  </si>
  <si>
    <t>FN240024</t>
  </si>
  <si>
    <t>FN240025</t>
  </si>
  <si>
    <t>FN240026</t>
  </si>
  <si>
    <t>FN240027</t>
  </si>
  <si>
    <t>FN240029</t>
  </si>
  <si>
    <t>FN240030</t>
  </si>
  <si>
    <t>FN240033</t>
  </si>
  <si>
    <t>FN240031</t>
  </si>
  <si>
    <t>FN240032</t>
  </si>
  <si>
    <t>FN240034</t>
  </si>
  <si>
    <t>FN240038</t>
  </si>
  <si>
    <t>FN240039</t>
  </si>
  <si>
    <t>FN240040</t>
  </si>
  <si>
    <t>FN240041</t>
  </si>
  <si>
    <t>FN240042</t>
  </si>
  <si>
    <t>FN240043</t>
  </si>
  <si>
    <t>FN240055</t>
  </si>
  <si>
    <t>FN240056</t>
  </si>
  <si>
    <t>FN240046</t>
  </si>
  <si>
    <t>FN240047</t>
  </si>
  <si>
    <t>FN240048</t>
  </si>
  <si>
    <t>FN240049</t>
  </si>
  <si>
    <t>FN240050</t>
  </si>
  <si>
    <t>FN240052</t>
  </si>
  <si>
    <t>FN240053</t>
  </si>
  <si>
    <t>FN240054</t>
  </si>
  <si>
    <t>FN240065</t>
  </si>
  <si>
    <t>FN240066</t>
  </si>
  <si>
    <t>FN240063</t>
  </si>
  <si>
    <t>FN240067</t>
  </si>
  <si>
    <t>FN240064</t>
  </si>
  <si>
    <t>FN240079</t>
  </si>
  <si>
    <t>FN240073</t>
  </si>
  <si>
    <t>FN240074</t>
  </si>
  <si>
    <t>FN240081</t>
  </si>
  <si>
    <t>FN240083</t>
  </si>
  <si>
    <t>FN240080</t>
  </si>
  <si>
    <t>FN240082</t>
  </si>
  <si>
    <t>FN240075</t>
  </si>
  <si>
    <t>FN240076</t>
  </si>
  <si>
    <t>FN240087</t>
  </si>
  <si>
    <t>FN240084</t>
  </si>
  <si>
    <t>FN240085</t>
  </si>
  <si>
    <t>FN240086</t>
  </si>
  <si>
    <t>FN240077</t>
  </si>
  <si>
    <t>FN240078</t>
  </si>
  <si>
    <t>FN240088</t>
  </si>
  <si>
    <t>FN240089</t>
  </si>
  <si>
    <t>FN240090</t>
  </si>
  <si>
    <t>FN240095</t>
  </si>
  <si>
    <t>FN240096</t>
  </si>
  <si>
    <t>FN240100</t>
  </si>
  <si>
    <t>FN240102</t>
  </si>
  <si>
    <t>FN240103</t>
  </si>
  <si>
    <t>FN240105</t>
  </si>
  <si>
    <t>FN240107</t>
  </si>
  <si>
    <t>FN240101</t>
  </si>
  <si>
    <t>FN240104</t>
  </si>
  <si>
    <t>FN240106</t>
  </si>
  <si>
    <t>FN240115</t>
  </si>
  <si>
    <t>FN240116</t>
  </si>
  <si>
    <t>FN240117</t>
  </si>
  <si>
    <t>FN240097</t>
  </si>
  <si>
    <t>FN240121</t>
  </si>
  <si>
    <t>FN240098</t>
  </si>
  <si>
    <t>FN240099</t>
  </si>
  <si>
    <t>FN240127</t>
  </si>
  <si>
    <t>FN240122</t>
  </si>
  <si>
    <t>FN240123</t>
  </si>
  <si>
    <t>FN240114</t>
  </si>
  <si>
    <t>FN240128</t>
  </si>
  <si>
    <t>FN240124</t>
  </si>
  <si>
    <t>FN240125</t>
  </si>
  <si>
    <t>FN240126</t>
  </si>
  <si>
    <t>FN240119</t>
  </si>
  <si>
    <t>FN240120</t>
  </si>
  <si>
    <t>FN240118</t>
  </si>
  <si>
    <t>FN240145</t>
  </si>
  <si>
    <t>FN240141</t>
  </si>
  <si>
    <t>FN240140</t>
  </si>
  <si>
    <t>FN240142</t>
  </si>
  <si>
    <t>FN240138</t>
  </si>
  <si>
    <t>FN240139</t>
  </si>
  <si>
    <t>FN240143</t>
  </si>
  <si>
    <t>FN240144</t>
  </si>
  <si>
    <t>FN240155</t>
  </si>
  <si>
    <t>FN240152</t>
  </si>
  <si>
    <t>FN240153</t>
  </si>
  <si>
    <t>FN240154</t>
  </si>
  <si>
    <t>FN240157</t>
  </si>
  <si>
    <t>FN240158</t>
  </si>
  <si>
    <t>FN240156</t>
  </si>
  <si>
    <t>FN240169</t>
  </si>
  <si>
    <t>FN240167</t>
  </si>
  <si>
    <t>FN240168</t>
  </si>
  <si>
    <t>FN240166</t>
  </si>
  <si>
    <t>FN240161</t>
  </si>
  <si>
    <t>FN240162</t>
  </si>
  <si>
    <t>FN240163</t>
  </si>
  <si>
    <t>FN240164</t>
  </si>
  <si>
    <t>FN240165</t>
  </si>
  <si>
    <t>FN240170</t>
  </si>
  <si>
    <t>FN240171</t>
  </si>
  <si>
    <t>FN240172</t>
  </si>
  <si>
    <t>FN240173</t>
  </si>
  <si>
    <t>FN240174</t>
  </si>
  <si>
    <t>FN240175</t>
  </si>
  <si>
    <t>FN240197</t>
  </si>
  <si>
    <t>FN240226</t>
  </si>
  <si>
    <t>FN240227</t>
  </si>
  <si>
    <t>FN240228</t>
  </si>
  <si>
    <t>FN240229</t>
  </si>
  <si>
    <t>FN240230</t>
  </si>
  <si>
    <t>FN240231</t>
  </si>
  <si>
    <t>FN240232</t>
  </si>
  <si>
    <t>FN240233</t>
  </si>
  <si>
    <t>FN240234</t>
  </si>
  <si>
    <t>FN240235</t>
  </si>
  <si>
    <t>FN240236</t>
  </si>
  <si>
    <t>FN240237</t>
  </si>
  <si>
    <t>FN240238</t>
  </si>
  <si>
    <t>FN240239</t>
  </si>
  <si>
    <t>FN240240</t>
  </si>
  <si>
    <t>FN240241</t>
  </si>
  <si>
    <t>FN240242</t>
  </si>
  <si>
    <t>FN240243</t>
  </si>
  <si>
    <t>FN240244</t>
  </si>
  <si>
    <t>FN240245</t>
  </si>
  <si>
    <t>FN240246</t>
  </si>
  <si>
    <t>Date Déclaration Douanes</t>
  </si>
  <si>
    <t>déc</t>
  </si>
  <si>
    <t>Somme de Montant Devises</t>
  </si>
  <si>
    <t>FN240225</t>
  </si>
  <si>
    <t>AC240022</t>
  </si>
  <si>
    <t>FN240247</t>
  </si>
  <si>
    <t>FN240248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</si>
</sst>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,###,###,##0.000"/>
    <numFmt numFmtId="165" formatCode="#,##0.000"/>
    <numFmt numFmtId="166" formatCode="#,##0.00000"/>
  </numFmts>
  <fonts count="21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10"/>
      <name val="Arial"/>
      <family val="2"/>
    </font>
    <font>
      <b/>
      <u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9"/>
      <name val="Arial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48"/>
      </left>
      <right/>
      <top style="thick">
        <color indexed="48"/>
      </top>
      <bottom style="thick">
        <color indexed="48"/>
      </bottom>
      <diagonal/>
    </border>
    <border>
      <left style="thick">
        <color indexed="48"/>
      </left>
      <right style="thick">
        <color indexed="48"/>
      </right>
      <top style="thick">
        <color indexed="48"/>
      </top>
      <bottom style="thick">
        <color indexed="4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</cellStyleXfs>
  <cellXfs count="164">
    <xf numFmtId="0" fontId="0" fillId="0" borderId="0" xfId="0"/>
    <xf numFmtId="14" fontId="1" fillId="2" borderId="1" xfId="1" applyNumberFormat="1" applyFill="1" applyBorder="1"/>
    <xf numFmtId="0" fontId="1" fillId="2" borderId="1" xfId="1" applyFill="1" applyBorder="1"/>
    <xf numFmtId="164" fontId="1" fillId="2" borderId="1" xfId="1" applyNumberFormat="1" applyFill="1" applyBorder="1"/>
    <xf numFmtId="14" fontId="1" fillId="2" borderId="1" xfId="0" applyNumberFormat="1" applyFont="1" applyFill="1" applyBorder="1"/>
    <xf numFmtId="0" fontId="1" fillId="2" borderId="1" xfId="0" applyFont="1" applyFill="1" applyBorder="1"/>
    <xf numFmtId="164" fontId="1" fillId="2" borderId="1" xfId="0" applyNumberFormat="1" applyFont="1" applyFill="1" applyBorder="1"/>
    <xf numFmtId="14" fontId="1" fillId="2" borderId="1" xfId="2" applyNumberFormat="1" applyFill="1" applyBorder="1"/>
    <xf numFmtId="0" fontId="1" fillId="2" borderId="1" xfId="2" applyFill="1" applyBorder="1"/>
    <xf numFmtId="164" fontId="1" fillId="2" borderId="1" xfId="2" applyNumberFormat="1" applyFill="1" applyBorder="1"/>
    <xf numFmtId="14" fontId="1" fillId="2" borderId="1" xfId="3" applyNumberFormat="1" applyFill="1" applyBorder="1"/>
    <xf numFmtId="0" fontId="1" fillId="2" borderId="1" xfId="3" applyFill="1" applyBorder="1"/>
    <xf numFmtId="164" fontId="1" fillId="2" borderId="1" xfId="3" applyNumberFormat="1" applyFill="1" applyBorder="1"/>
    <xf numFmtId="14" fontId="1" fillId="2" borderId="1" xfId="4" applyNumberFormat="1" applyFill="1" applyBorder="1"/>
    <xf numFmtId="0" fontId="1" fillId="2" borderId="1" xfId="4" applyFill="1" applyBorder="1"/>
    <xf numFmtId="164" fontId="1" fillId="2" borderId="1" xfId="4" applyNumberFormat="1" applyFill="1" applyBorder="1"/>
    <xf numFmtId="14" fontId="1" fillId="2" borderId="1" xfId="5" applyNumberFormat="1" applyFill="1" applyBorder="1"/>
    <xf numFmtId="0" fontId="1" fillId="2" borderId="1" xfId="5" applyFill="1" applyBorder="1"/>
    <xf numFmtId="164" fontId="1" fillId="2" borderId="1" xfId="5" applyNumberFormat="1" applyFill="1" applyBorder="1"/>
    <xf numFmtId="14" fontId="1" fillId="2" borderId="1" xfId="6" applyNumberFormat="1" applyFill="1" applyBorder="1"/>
    <xf numFmtId="0" fontId="1" fillId="2" borderId="1" xfId="6" applyFill="1" applyBorder="1"/>
    <xf numFmtId="14" fontId="1" fillId="2" borderId="1" xfId="8" applyNumberFormat="1" applyFill="1" applyBorder="1"/>
    <xf numFmtId="0" fontId="1" fillId="2" borderId="1" xfId="8" applyFill="1" applyBorder="1"/>
    <xf numFmtId="164" fontId="1" fillId="2" borderId="1" xfId="8" applyNumberFormat="1" applyFill="1" applyBorder="1"/>
    <xf numFmtId="14" fontId="1" fillId="2" borderId="1" xfId="9" applyNumberFormat="1" applyFill="1" applyBorder="1"/>
    <xf numFmtId="0" fontId="1" fillId="2" borderId="1" xfId="9" applyFill="1" applyBorder="1"/>
    <xf numFmtId="164" fontId="1" fillId="2" borderId="1" xfId="9" applyNumberFormat="1" applyFill="1" applyBorder="1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7" fillId="5" borderId="2" xfId="0" applyFont="1" applyFill="1" applyBorder="1" applyAlignment="1">
      <alignment vertical="center"/>
    </xf>
    <xf numFmtId="165" fontId="7" fillId="5" borderId="2" xfId="0" applyNumberFormat="1" applyFont="1" applyFill="1" applyBorder="1" applyAlignment="1">
      <alignment vertical="center"/>
    </xf>
    <xf numFmtId="165" fontId="7" fillId="5" borderId="3" xfId="0" applyNumberFormat="1" applyFont="1" applyFill="1" applyBorder="1" applyAlignment="1">
      <alignment vertical="center"/>
    </xf>
    <xf numFmtId="165" fontId="7" fillId="5" borderId="3" xfId="0" applyNumberFormat="1" applyFont="1" applyFill="1" applyBorder="1" applyAlignment="1">
      <alignment horizontal="left" vertical="center"/>
    </xf>
    <xf numFmtId="165" fontId="8" fillId="5" borderId="0" xfId="0" applyNumberFormat="1" applyFont="1" applyFill="1" applyAlignment="1">
      <alignment horizontal="left" vertical="center"/>
    </xf>
    <xf numFmtId="165" fontId="8" fillId="5" borderId="0" xfId="0" applyNumberFormat="1" applyFont="1" applyFill="1" applyAlignment="1">
      <alignment horizontal="right" vertical="center"/>
    </xf>
    <xf numFmtId="165" fontId="9" fillId="5" borderId="0" xfId="0" applyNumberFormat="1" applyFont="1" applyFill="1" applyAlignment="1">
      <alignment vertical="center"/>
    </xf>
    <xf numFmtId="17" fontId="10" fillId="5" borderId="0" xfId="0" applyNumberFormat="1" applyFont="1" applyFill="1" applyAlignment="1">
      <alignment horizontal="left" vertical="center"/>
    </xf>
    <xf numFmtId="165" fontId="9" fillId="0" borderId="4" xfId="0" applyNumberFormat="1" applyFont="1" applyBorder="1" applyAlignment="1">
      <alignment vertical="center"/>
    </xf>
    <xf numFmtId="165" fontId="11" fillId="5" borderId="0" xfId="0" applyNumberFormat="1" applyFont="1" applyFill="1" applyAlignment="1">
      <alignment vertical="center"/>
    </xf>
    <xf numFmtId="165" fontId="5" fillId="5" borderId="0" xfId="0" applyNumberFormat="1" applyFont="1" applyFill="1" applyAlignment="1">
      <alignment vertical="center"/>
    </xf>
    <xf numFmtId="17" fontId="10" fillId="5" borderId="5" xfId="0" applyNumberFormat="1" applyFont="1" applyFill="1" applyBorder="1" applyAlignment="1">
      <alignment horizontal="left" vertical="center"/>
    </xf>
    <xf numFmtId="165" fontId="9" fillId="0" borderId="1" xfId="0" applyNumberFormat="1" applyFont="1" applyBorder="1" applyAlignment="1">
      <alignment vertical="center"/>
    </xf>
    <xf numFmtId="17" fontId="10" fillId="5" borderId="6" xfId="0" applyNumberFormat="1" applyFont="1" applyFill="1" applyBorder="1" applyAlignment="1">
      <alignment horizontal="left" vertical="center"/>
    </xf>
    <xf numFmtId="0" fontId="10" fillId="6" borderId="1" xfId="0" applyFont="1" applyFill="1" applyBorder="1" applyAlignment="1">
      <alignment vertical="center"/>
    </xf>
    <xf numFmtId="165" fontId="10" fillId="6" borderId="1" xfId="0" applyNumberFormat="1" applyFont="1" applyFill="1" applyBorder="1" applyAlignment="1">
      <alignment vertical="center"/>
    </xf>
    <xf numFmtId="164" fontId="1" fillId="2" borderId="1" xfId="6" applyNumberFormat="1" applyFill="1" applyBorder="1"/>
    <xf numFmtId="165" fontId="4" fillId="4" borderId="0" xfId="13" applyNumberFormat="1" applyFont="1" applyFill="1"/>
    <xf numFmtId="165" fontId="2" fillId="3" borderId="1" xfId="0" applyNumberFormat="1" applyFont="1" applyFill="1" applyBorder="1"/>
    <xf numFmtId="164" fontId="1" fillId="0" borderId="1" xfId="1" applyNumberFormat="1" applyBorder="1"/>
    <xf numFmtId="49" fontId="3" fillId="0" borderId="0" xfId="10" applyNumberFormat="1"/>
    <xf numFmtId="14" fontId="1" fillId="0" borderId="1" xfId="6" applyNumberFormat="1" applyBorder="1"/>
    <xf numFmtId="0" fontId="1" fillId="0" borderId="1" xfId="6" applyBorder="1"/>
    <xf numFmtId="164" fontId="1" fillId="0" borderId="1" xfId="6" applyNumberFormat="1" applyBorder="1"/>
    <xf numFmtId="14" fontId="1" fillId="2" borderId="0" xfId="9" applyNumberFormat="1" applyFill="1"/>
    <xf numFmtId="0" fontId="1" fillId="2" borderId="0" xfId="9" applyFill="1"/>
    <xf numFmtId="164" fontId="1" fillId="2" borderId="0" xfId="9" applyNumberFormat="1" applyFill="1"/>
    <xf numFmtId="164" fontId="1" fillId="0" borderId="0" xfId="1" applyNumberFormat="1"/>
    <xf numFmtId="164" fontId="1" fillId="2" borderId="0" xfId="1" applyNumberFormat="1" applyFill="1"/>
    <xf numFmtId="165" fontId="2" fillId="0" borderId="0" xfId="0" applyNumberFormat="1" applyFont="1"/>
    <xf numFmtId="0" fontId="13" fillId="0" borderId="0" xfId="0" applyFont="1"/>
    <xf numFmtId="165" fontId="13" fillId="0" borderId="0" xfId="0" applyNumberFormat="1" applyFont="1"/>
    <xf numFmtId="10" fontId="14" fillId="0" borderId="0" xfId="15" applyNumberFormat="1" applyFont="1"/>
    <xf numFmtId="14" fontId="1" fillId="2" borderId="0" xfId="8" applyNumberFormat="1" applyFill="1"/>
    <xf numFmtId="0" fontId="1" fillId="2" borderId="0" xfId="8" applyFill="1"/>
    <xf numFmtId="164" fontId="1" fillId="2" borderId="0" xfId="8" applyNumberFormat="1" applyFill="1"/>
    <xf numFmtId="0" fontId="15" fillId="0" borderId="0" xfId="0" applyFont="1"/>
    <xf numFmtId="165" fontId="15" fillId="0" borderId="0" xfId="0" applyNumberFormat="1" applyFont="1"/>
    <xf numFmtId="10" fontId="16" fillId="0" borderId="0" xfId="15" applyNumberFormat="1" applyFont="1"/>
    <xf numFmtId="165" fontId="17" fillId="0" borderId="0" xfId="0" applyNumberFormat="1" applyFont="1"/>
    <xf numFmtId="9" fontId="16" fillId="0" borderId="0" xfId="15" applyFont="1"/>
    <xf numFmtId="2" fontId="6" fillId="0" borderId="0" xfId="10" applyNumberFormat="1" applyFont="1"/>
    <xf numFmtId="14" fontId="1" fillId="7" borderId="1" xfId="5" applyNumberFormat="1" applyFill="1" applyBorder="1"/>
    <xf numFmtId="0" fontId="1" fillId="7" borderId="1" xfId="5" applyFill="1" applyBorder="1"/>
    <xf numFmtId="164" fontId="1" fillId="7" borderId="1" xfId="5" applyNumberFormat="1" applyFill="1" applyBorder="1"/>
    <xf numFmtId="164" fontId="1" fillId="7" borderId="1" xfId="1" applyNumberFormat="1" applyFill="1" applyBorder="1"/>
    <xf numFmtId="14" fontId="1" fillId="7" borderId="1" xfId="6" applyNumberFormat="1" applyFill="1" applyBorder="1"/>
    <xf numFmtId="0" fontId="1" fillId="7" borderId="1" xfId="6" applyFill="1" applyBorder="1"/>
    <xf numFmtId="164" fontId="1" fillId="7" borderId="1" xfId="6" applyNumberFormat="1" applyFill="1" applyBorder="1"/>
    <xf numFmtId="14" fontId="1" fillId="0" borderId="1" xfId="1" applyNumberFormat="1" applyBorder="1"/>
    <xf numFmtId="0" fontId="1" fillId="0" borderId="1" xfId="1" applyBorder="1"/>
    <xf numFmtId="14" fontId="1" fillId="0" borderId="1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2" applyNumberFormat="1" applyBorder="1"/>
    <xf numFmtId="0" fontId="1" fillId="0" borderId="1" xfId="2" applyBorder="1"/>
    <xf numFmtId="164" fontId="1" fillId="0" borderId="1" xfId="2" applyNumberFormat="1" applyBorder="1"/>
    <xf numFmtId="14" fontId="1" fillId="0" borderId="1" xfId="3" applyNumberFormat="1" applyBorder="1"/>
    <xf numFmtId="0" fontId="1" fillId="0" borderId="1" xfId="3" applyBorder="1"/>
    <xf numFmtId="164" fontId="1" fillId="0" borderId="1" xfId="3" applyNumberFormat="1" applyBorder="1"/>
    <xf numFmtId="14" fontId="1" fillId="0" borderId="1" xfId="4" applyNumberFormat="1" applyBorder="1"/>
    <xf numFmtId="0" fontId="1" fillId="0" borderId="1" xfId="4" applyBorder="1"/>
    <xf numFmtId="164" fontId="1" fillId="0" borderId="1" xfId="4" applyNumberFormat="1" applyBorder="1"/>
    <xf numFmtId="14" fontId="1" fillId="0" borderId="1" xfId="5" applyNumberFormat="1" applyBorder="1"/>
    <xf numFmtId="0" fontId="1" fillId="0" borderId="1" xfId="5" applyBorder="1"/>
    <xf numFmtId="164" fontId="1" fillId="0" borderId="1" xfId="5" applyNumberFormat="1" applyBorder="1"/>
    <xf numFmtId="14" fontId="1" fillId="0" borderId="1" xfId="8" applyNumberFormat="1" applyBorder="1"/>
    <xf numFmtId="0" fontId="1" fillId="0" borderId="1" xfId="8" applyBorder="1"/>
    <xf numFmtId="164" fontId="1" fillId="0" borderId="1" xfId="8" applyNumberFormat="1" applyBorder="1"/>
    <xf numFmtId="165" fontId="18" fillId="2" borderId="1" xfId="9" applyNumberFormat="1" applyFont="1" applyFill="1" applyBorder="1"/>
    <xf numFmtId="0" fontId="18" fillId="2" borderId="1" xfId="9" applyFont="1" applyFill="1" applyBorder="1"/>
    <xf numFmtId="165" fontId="2" fillId="0" borderId="1" xfId="0" applyNumberFormat="1" applyFont="1" applyBorder="1"/>
    <xf numFmtId="14" fontId="18" fillId="0" borderId="1" xfId="1" applyNumberFormat="1" applyFont="1" applyBorder="1"/>
    <xf numFmtId="0" fontId="18" fillId="0" borderId="1" xfId="1" applyFont="1" applyBorder="1"/>
    <xf numFmtId="165" fontId="18" fillId="0" borderId="1" xfId="1" applyNumberFormat="1" applyFont="1" applyBorder="1"/>
    <xf numFmtId="0" fontId="19" fillId="0" borderId="0" xfId="0" applyFont="1"/>
    <xf numFmtId="14" fontId="18" fillId="0" borderId="1" xfId="0" applyNumberFormat="1" applyFont="1" applyBorder="1"/>
    <xf numFmtId="0" fontId="18" fillId="0" borderId="1" xfId="0" applyFont="1" applyBorder="1"/>
    <xf numFmtId="165" fontId="18" fillId="0" borderId="1" xfId="0" applyNumberFormat="1" applyFont="1" applyBorder="1"/>
    <xf numFmtId="14" fontId="18" fillId="2" borderId="1" xfId="0" applyNumberFormat="1" applyFont="1" applyFill="1" applyBorder="1"/>
    <xf numFmtId="0" fontId="18" fillId="2" borderId="1" xfId="0" applyFont="1" applyFill="1" applyBorder="1"/>
    <xf numFmtId="165" fontId="18" fillId="2" borderId="1" xfId="0" applyNumberFormat="1" applyFont="1" applyFill="1" applyBorder="1"/>
    <xf numFmtId="14" fontId="18" fillId="0" borderId="1" xfId="2" applyNumberFormat="1" applyFont="1" applyBorder="1"/>
    <xf numFmtId="0" fontId="18" fillId="0" borderId="1" xfId="2" applyFont="1" applyBorder="1"/>
    <xf numFmtId="165" fontId="18" fillId="0" borderId="1" xfId="2" applyNumberFormat="1" applyFont="1" applyBorder="1"/>
    <xf numFmtId="14" fontId="18" fillId="2" borderId="1" xfId="2" applyNumberFormat="1" applyFont="1" applyFill="1" applyBorder="1"/>
    <xf numFmtId="0" fontId="18" fillId="2" borderId="1" xfId="2" applyFont="1" applyFill="1" applyBorder="1"/>
    <xf numFmtId="165" fontId="18" fillId="2" borderId="1" xfId="2" applyNumberFormat="1" applyFont="1" applyFill="1" applyBorder="1"/>
    <xf numFmtId="14" fontId="18" fillId="2" borderId="1" xfId="3" applyNumberFormat="1" applyFont="1" applyFill="1" applyBorder="1"/>
    <xf numFmtId="0" fontId="18" fillId="2" borderId="1" xfId="3" applyFont="1" applyFill="1" applyBorder="1"/>
    <xf numFmtId="165" fontId="18" fillId="2" borderId="1" xfId="3" applyNumberFormat="1" applyFont="1" applyFill="1" applyBorder="1"/>
    <xf numFmtId="14" fontId="18" fillId="0" borderId="1" xfId="3" applyNumberFormat="1" applyFont="1" applyBorder="1"/>
    <xf numFmtId="0" fontId="18" fillId="0" borderId="1" xfId="3" applyFont="1" applyBorder="1"/>
    <xf numFmtId="165" fontId="18" fillId="0" borderId="1" xfId="3" applyNumberFormat="1" applyFont="1" applyBorder="1"/>
    <xf numFmtId="0" fontId="18" fillId="0" borderId="1" xfId="4" applyFont="1" applyBorder="1"/>
    <xf numFmtId="14" fontId="18" fillId="2" borderId="1" xfId="4" applyNumberFormat="1" applyFont="1" applyFill="1" applyBorder="1"/>
    <xf numFmtId="0" fontId="18" fillId="2" borderId="1" xfId="4" applyFont="1" applyFill="1" applyBorder="1"/>
    <xf numFmtId="165" fontId="18" fillId="2" borderId="1" xfId="4" applyNumberFormat="1" applyFont="1" applyFill="1" applyBorder="1"/>
    <xf numFmtId="0" fontId="18" fillId="7" borderId="1" xfId="4" applyFont="1" applyFill="1" applyBorder="1"/>
    <xf numFmtId="14" fontId="18" fillId="0" borderId="1" xfId="4" applyNumberFormat="1" applyFont="1" applyBorder="1"/>
    <xf numFmtId="165" fontId="18" fillId="0" borderId="1" xfId="4" applyNumberFormat="1" applyFont="1" applyBorder="1"/>
    <xf numFmtId="14" fontId="18" fillId="2" borderId="1" xfId="5" applyNumberFormat="1" applyFont="1" applyFill="1" applyBorder="1"/>
    <xf numFmtId="0" fontId="18" fillId="2" borderId="1" xfId="5" applyFont="1" applyFill="1" applyBorder="1"/>
    <xf numFmtId="165" fontId="18" fillId="2" borderId="1" xfId="5" applyNumberFormat="1" applyFont="1" applyFill="1" applyBorder="1"/>
    <xf numFmtId="14" fontId="18" fillId="2" borderId="1" xfId="6" applyNumberFormat="1" applyFont="1" applyFill="1" applyBorder="1"/>
    <xf numFmtId="0" fontId="18" fillId="2" borderId="1" xfId="6" applyFont="1" applyFill="1" applyBorder="1"/>
    <xf numFmtId="165" fontId="18" fillId="2" borderId="1" xfId="6" applyNumberFormat="1" applyFont="1" applyFill="1" applyBorder="1"/>
    <xf numFmtId="14" fontId="18" fillId="2" borderId="1" xfId="8" applyNumberFormat="1" applyFont="1" applyFill="1" applyBorder="1"/>
    <xf numFmtId="0" fontId="18" fillId="2" borderId="1" xfId="8" applyFont="1" applyFill="1" applyBorder="1"/>
    <xf numFmtId="165" fontId="18" fillId="2" borderId="1" xfId="8" applyNumberFormat="1" applyFont="1" applyFill="1" applyBorder="1"/>
    <xf numFmtId="14" fontId="18" fillId="2" borderId="1" xfId="9" applyNumberFormat="1" applyFont="1" applyFill="1" applyBorder="1"/>
    <xf numFmtId="14" fontId="18" fillId="0" borderId="1" xfId="9" applyNumberFormat="1" applyFont="1" applyBorder="1"/>
    <xf numFmtId="0" fontId="18" fillId="0" borderId="1" xfId="9" applyFont="1" applyBorder="1"/>
    <xf numFmtId="165" fontId="18" fillId="0" borderId="1" xfId="9" applyNumberFormat="1" applyFont="1" applyBorder="1"/>
    <xf numFmtId="166" fontId="18" fillId="0" borderId="1" xfId="1" applyNumberFormat="1" applyFont="1" applyBorder="1"/>
    <xf numFmtId="166" fontId="18" fillId="0" borderId="1" xfId="0" applyNumberFormat="1" applyFont="1" applyBorder="1"/>
    <xf numFmtId="166" fontId="18" fillId="0" borderId="1" xfId="2" applyNumberFormat="1" applyFont="1" applyBorder="1"/>
    <xf numFmtId="166" fontId="18" fillId="2" borderId="1" xfId="2" applyNumberFormat="1" applyFont="1" applyFill="1" applyBorder="1"/>
    <xf numFmtId="166" fontId="18" fillId="2" borderId="1" xfId="3" applyNumberFormat="1" applyFont="1" applyFill="1" applyBorder="1"/>
    <xf numFmtId="166" fontId="18" fillId="0" borderId="1" xfId="3" applyNumberFormat="1" applyFont="1" applyBorder="1"/>
    <xf numFmtId="166" fontId="18" fillId="0" borderId="1" xfId="4" applyNumberFormat="1" applyFont="1" applyBorder="1"/>
    <xf numFmtId="166" fontId="18" fillId="2" borderId="1" xfId="4" applyNumberFormat="1" applyFont="1" applyFill="1" applyBorder="1"/>
    <xf numFmtId="166" fontId="18" fillId="2" borderId="1" xfId="5" applyNumberFormat="1" applyFont="1" applyFill="1" applyBorder="1"/>
    <xf numFmtId="166" fontId="18" fillId="2" borderId="1" xfId="6" applyNumberFormat="1" applyFont="1" applyFill="1" applyBorder="1"/>
    <xf numFmtId="166" fontId="18" fillId="2" borderId="1" xfId="8" applyNumberFormat="1" applyFont="1" applyFill="1" applyBorder="1"/>
    <xf numFmtId="166" fontId="18" fillId="2" borderId="1" xfId="9" applyNumberFormat="1" applyFont="1" applyFill="1" applyBorder="1"/>
    <xf numFmtId="166" fontId="18" fillId="0" borderId="1" xfId="9" applyNumberFormat="1" applyFont="1" applyBorder="1"/>
    <xf numFmtId="4" fontId="0" fillId="0" borderId="0" xfId="0" applyNumberFormat="1"/>
    <xf numFmtId="0" fontId="0" fillId="0" borderId="0" xfId="0" applyFill="1"/>
    <xf numFmtId="165" fontId="0" fillId="0" borderId="0" xfId="0" applyNumberFormat="1" applyFill="1"/>
    <xf numFmtId="0" fontId="19" fillId="0" borderId="0" xfId="0" applyFont="1" applyFill="1"/>
    <xf numFmtId="165" fontId="19" fillId="0" borderId="0" xfId="0" applyNumberFormat="1" applyFont="1" applyFill="1"/>
    <xf numFmtId="165" fontId="20" fillId="0" borderId="0" xfId="0" applyNumberFormat="1" applyFont="1" applyFill="1"/>
  </cellXfs>
  <cellStyles count="16">
    <cellStyle name="Normal" xfId="0" builtinId="0"/>
    <cellStyle name="Normal 116" xfId="2" xr:uid="{00000000-0005-0000-0000-000001000000}"/>
    <cellStyle name="Normal 119" xfId="1" xr:uid="{00000000-0005-0000-0000-000002000000}"/>
    <cellStyle name="Normal 13" xfId="12" xr:uid="{00000000-0005-0000-0000-000003000000}"/>
    <cellStyle name="Normal 15" xfId="13" xr:uid="{00000000-0005-0000-0000-000004000000}"/>
    <cellStyle name="Normal 152" xfId="3" xr:uid="{00000000-0005-0000-0000-000005000000}"/>
    <cellStyle name="Normal 176" xfId="4" xr:uid="{00000000-0005-0000-0000-000006000000}"/>
    <cellStyle name="Normal 178" xfId="5" xr:uid="{00000000-0005-0000-0000-000007000000}"/>
    <cellStyle name="Normal 179" xfId="6" xr:uid="{00000000-0005-0000-0000-000008000000}"/>
    <cellStyle name="Normal 18" xfId="14" xr:uid="{00000000-0005-0000-0000-000009000000}"/>
    <cellStyle name="Normal 193" xfId="7" xr:uid="{00000000-0005-0000-0000-00000A000000}"/>
    <cellStyle name="Normal 2" xfId="10" xr:uid="{00000000-0005-0000-0000-00000B000000}"/>
    <cellStyle name="Normal 200" xfId="9" xr:uid="{00000000-0005-0000-0000-00000C000000}"/>
    <cellStyle name="Normal 38 3" xfId="8" xr:uid="{00000000-0005-0000-0000-00000D000000}"/>
    <cellStyle name="Normal 4" xfId="11" xr:uid="{00000000-0005-0000-0000-00000E000000}"/>
    <cellStyle name="Pourcentage" xfId="15" builtinId="5"/>
  </cellStyles>
  <dxfs count="4">
    <dxf>
      <numFmt numFmtId="165" formatCode="#,##0.000"/>
    </dxf>
    <dxf>
      <numFmt numFmtId="4" formatCode="#,##0.00"/>
    </dxf>
    <dxf>
      <numFmt numFmtId="165" formatCode="#,##0.000"/>
    </dxf>
    <dxf>
      <numFmt numFmtId="165" formatCode="#,##0.0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680.441202314818" createdVersion="8" refreshedVersion="8" minRefreshableVersion="3" recordCount="18" xr:uid="{00000000-000A-0000-FFFF-FFFF06000000}">
  <cacheSource type="worksheet">
    <worksheetSource ref="A1:H19" sheet="VTE LOCAL EN SUSPENSION"/>
  </cacheSource>
  <cacheFields count="10">
    <cacheField name="Date " numFmtId="14">
      <sharedItems containsSemiMixedTypes="0" containsNonDate="0" containsDate="1" containsString="0" minDate="2024-01-31T00:00:00" maxDate="2024-10-02T00:00:00" count="9">
        <d v="2024-01-31T00:00:00"/>
        <d v="2024-02-29T00:00:00"/>
        <d v="2024-03-29T00:00:00"/>
        <d v="2024-04-30T00:00:00"/>
        <d v="2024-05-31T00:00:00"/>
        <d v="2024-06-30T00:00:00"/>
        <d v="2024-07-31T00:00:00"/>
        <d v="2024-08-31T00:00:00"/>
        <d v="2024-10-01T00:00:00"/>
      </sharedItems>
      <fieldGroup par="9"/>
    </cacheField>
    <cacheField name="N°Facture" numFmtId="0">
      <sharedItems/>
    </cacheField>
    <cacheField name="Montant TND HT" numFmtId="164">
      <sharedItems containsSemiMixedTypes="0" containsString="0" containsNumber="1" minValue="-41999.11" maxValue="51986"/>
    </cacheField>
    <cacheField name="Montant TPE" numFmtId="164">
      <sharedItems containsSemiMixedTypes="0" containsString="0" containsNumber="1" minValue="-2939.9380000000001" maxValue="3136.3209999999999"/>
    </cacheField>
    <cacheField name="Montant FODEC" numFmtId="164">
      <sharedItems containsSemiMixedTypes="0" containsString="0" containsNumber="1" minValue="-419.99099999999999" maxValue="448.04599999999999"/>
    </cacheField>
    <cacheField name="Montant Base TVA" numFmtId="164">
      <sharedItems containsSemiMixedTypes="0" containsString="0" containsNumber="1" minValue="-45359.039000000004" maxValue="51986"/>
    </cacheField>
    <cacheField name="Montant TVA" numFmtId="164">
      <sharedItems containsSemiMixedTypes="0" containsString="0" containsNumber="1" containsInteger="1" minValue="0" maxValue="0"/>
    </cacheField>
    <cacheField name="Montant TTC" numFmtId="164">
      <sharedItems containsSemiMixedTypes="0" containsString="0" containsNumber="1" minValue="-45359.039000000004" maxValue="51986"/>
    </cacheField>
    <cacheField name="Jours (Date )" numFmtId="0" databaseField="0">
      <fieldGroup base="0">
        <rangePr groupBy="days" startDate="2024-01-31T00:00:00" endDate="2024-10-02T00:00:00"/>
        <groupItems count="368">
          <s v="&lt;3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0/2024"/>
        </groupItems>
      </fieldGroup>
    </cacheField>
    <cacheField name="Mois (Date )" numFmtId="0" databaseField="0">
      <fieldGroup base="0">
        <rangePr groupBy="months" startDate="2024-01-31T00:00:00" endDate="2024-10-02T00:00:00"/>
        <groupItems count="14">
          <s v="&lt;3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680.441202430557" createdVersion="8" refreshedVersion="8" minRefreshableVersion="3" recordCount="184" xr:uid="{D476733F-5C40-497D-98D9-B26FDA38882E}">
  <cacheSource type="worksheet">
    <worksheetSource ref="A1:G185" sheet="EXPORT 2024"/>
  </cacheSource>
  <cacheFields count="10">
    <cacheField name="Date Facture" numFmtId="14">
      <sharedItems containsSemiMixedTypes="0" containsNonDate="0" containsDate="1" containsString="0" minDate="2024-01-02T00:00:00" maxDate="2025-01-01T00:00:00" count="78">
        <d v="2024-01-02T00:00:00"/>
        <d v="2024-01-08T00:00:00"/>
        <d v="2024-01-09T00:00:00"/>
        <d v="2024-01-22T00:00:00"/>
        <d v="2024-01-30T00:00:00"/>
        <d v="2024-02-08T00:00:00"/>
        <d v="2024-02-12T00:00:00"/>
        <d v="2024-02-13T00:00:00"/>
        <d v="2024-02-22T00:00:00"/>
        <d v="2024-02-29T00:00:00"/>
        <d v="2024-03-01T00:00:00"/>
        <d v="2024-03-12T00:00:00"/>
        <d v="2024-03-13T00:00:00"/>
        <d v="2024-03-19T00:00:00"/>
        <d v="2024-04-03T00:00:00"/>
        <d v="2024-04-04T00:00:00"/>
        <d v="2024-04-05T00:00:00"/>
        <d v="2024-04-17T00:00:00"/>
        <d v="2024-04-19T00:00:00"/>
        <d v="2024-05-02T00:00:00"/>
        <d v="2024-05-03T00:00:00"/>
        <d v="2024-05-06T00:00:00"/>
        <d v="2024-05-07T00:00:00"/>
        <d v="2024-05-11T00:00:00"/>
        <d v="2024-05-18T00:00:00"/>
        <d v="2024-05-22T00:00:00"/>
        <d v="2024-05-25T00:00:00"/>
        <d v="2024-05-30T00:00:00"/>
        <d v="2024-06-03T00:00:00"/>
        <d v="2024-06-07T00:00:00"/>
        <d v="2024-06-08T00:00:00"/>
        <d v="2024-06-10T00:00:00"/>
        <d v="2024-06-13T00:00:00"/>
        <d v="2024-06-18T00:00:00"/>
        <d v="2024-06-20T00:00:00"/>
        <d v="2024-06-21T00:00:00"/>
        <d v="2024-06-25T00:00:00"/>
        <d v="2024-06-26T00:00:00"/>
        <d v="2024-06-27T00:00:00"/>
        <d v="2024-06-28T00:00:00"/>
        <d v="2024-06-30T00:00:00"/>
        <d v="2024-07-05T00:00:00"/>
        <d v="2024-07-10T00:00:00"/>
        <d v="2024-07-11T00:00:00"/>
        <d v="2024-07-12T00:00:00"/>
        <d v="2024-07-22T00:00:00"/>
        <d v="2024-07-30T00:00:00"/>
        <d v="2024-08-12T00:00:00"/>
        <d v="2024-08-16T00:00:00"/>
        <d v="2024-08-20T00:00:00"/>
        <d v="2024-08-21T00:00:00"/>
        <d v="2024-09-02T00:00:00"/>
        <d v="2024-09-04T00:00:00"/>
        <d v="2024-09-11T00:00:00"/>
        <d v="2024-09-16T00:00:00"/>
        <d v="2024-09-17T00:00:00"/>
        <d v="2024-09-27T00:00:00"/>
        <d v="2024-09-30T00:00:00"/>
        <d v="2024-10-03T00:00:00"/>
        <d v="2024-10-05T00:00:00"/>
        <d v="2024-10-10T00:00:00"/>
        <d v="2024-10-21T00:00:00"/>
        <d v="2024-10-24T00:00:00"/>
        <d v="2024-10-28T00:00:00"/>
        <d v="2024-10-31T00:00:00"/>
        <d v="2024-11-01T00:00:00"/>
        <d v="2024-11-05T00:00:00"/>
        <d v="2024-11-08T00:00:00"/>
        <d v="2024-11-14T00:00:00"/>
        <d v="2024-11-15T00:00:00"/>
        <d v="2024-11-16T00:00:00"/>
        <d v="2024-11-18T00:00:00"/>
        <d v="2024-11-19T00:00:00"/>
        <d v="2024-11-23T00:00:00"/>
        <d v="2024-11-26T00:00:00"/>
        <d v="2024-11-28T00:00:00"/>
        <d v="2024-11-30T00:00:00"/>
        <d v="2024-12-31T00:00:00"/>
      </sharedItems>
      <fieldGroup par="9"/>
    </cacheField>
    <cacheField name="N°Facture" numFmtId="0">
      <sharedItems/>
    </cacheField>
    <cacheField name="Montant Devises" numFmtId="165">
      <sharedItems containsSemiMixedTypes="0" containsString="0" containsNumber="1" minValue="3196.6" maxValue="255443.34"/>
    </cacheField>
    <cacheField name="Taux change" numFmtId="166">
      <sharedItems containsString="0" containsBlank="1" containsNumber="1" minValue="3.3214999999999999" maxValue="3.3927"/>
    </cacheField>
    <cacheField name="Montant TND" numFmtId="165">
      <sharedItems containsSemiMixedTypes="0" containsString="0" containsNumber="1" minValue="10763.431999999999" maxValue="863462.35"/>
    </cacheField>
    <cacheField name="N° Déclaration Douanes" numFmtId="0">
      <sharedItems containsString="0" containsBlank="1" containsNumber="1" containsInteger="1" minValue="400169" maxValue="489962"/>
    </cacheField>
    <cacheField name="Date Déclaration Douanes" numFmtId="0">
      <sharedItems containsNonDate="0" containsDate="1" containsString="0" containsBlank="1" minDate="2024-01-04T00:00:00" maxDate="2024-12-26T00:00:00"/>
    </cacheField>
    <cacheField name="N°DFN" numFmtId="0">
      <sharedItems/>
    </cacheField>
    <cacheField name="Jours (Date Facture)" numFmtId="0" databaseField="0">
      <fieldGroup base="0">
        <rangePr groupBy="days" startDate="2024-01-02T00:00:00" endDate="2025-01-01T00:00:00"/>
        <groupItems count="368">
          <s v="&lt;02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5"/>
        </groupItems>
      </fieldGroup>
    </cacheField>
    <cacheField name="Mois (Date Facture)" numFmtId="0" databaseField="0">
      <fieldGroup base="0">
        <rangePr groupBy="months" startDate="2024-01-02T00:00:00" endDate="2025-01-01T00:00:00"/>
        <groupItems count="14">
          <s v="&lt;02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680.441202546295" createdVersion="8" refreshedVersion="8" minRefreshableVersion="3" recordCount="62" xr:uid="{CF71C411-2D46-4845-A1F0-B1BA728D842F}">
  <cacheSource type="worksheet">
    <worksheetSource ref="A1:H63" sheet="VTE LOCAL SOUMIS TVA"/>
  </cacheSource>
  <cacheFields count="10">
    <cacheField name="Date " numFmtId="14">
      <sharedItems containsSemiMixedTypes="0" containsNonDate="0" containsDate="1" containsString="0" minDate="2024-01-31T00:00:00" maxDate="2024-12-29T00:00:00" count="19">
        <d v="2024-01-31T00:00:00"/>
        <d v="2024-02-13T00:00:00"/>
        <d v="2024-02-29T00:00:00"/>
        <d v="2024-03-13T00:00:00"/>
        <d v="2024-03-29T00:00:00"/>
        <d v="2024-04-30T00:00:00"/>
        <d v="2024-05-31T00:00:00"/>
        <d v="2024-06-30T00:00:00"/>
        <d v="2024-07-01T00:00:00"/>
        <d v="2024-07-31T00:00:00"/>
        <d v="2024-08-31T00:00:00"/>
        <d v="2024-09-30T00:00:00"/>
        <d v="2024-09-01T00:00:00"/>
        <d v="2024-09-11T00:00:00"/>
        <d v="2024-09-24T00:00:00"/>
        <d v="2024-10-31T00:00:00"/>
        <d v="2024-11-01T00:00:00"/>
        <d v="2024-11-30T00:00:00"/>
        <d v="2024-12-28T00:00:00"/>
      </sharedItems>
      <fieldGroup par="9"/>
    </cacheField>
    <cacheField name="N°Facture" numFmtId="0">
      <sharedItems/>
    </cacheField>
    <cacheField name="Montant TND HT" numFmtId="164">
      <sharedItems containsSemiMixedTypes="0" containsString="0" containsNumber="1" minValue="-585260.35800000001" maxValue="4085848.5910000005"/>
    </cacheField>
    <cacheField name="Montant TPE" numFmtId="164">
      <sharedItems containsSemiMixedTypes="0" containsString="0" containsNumber="1" minValue="-40879.052000000003" maxValue="286009.402"/>
    </cacheField>
    <cacheField name="Montant FODEC" numFmtId="164">
      <sharedItems containsSemiMixedTypes="0" containsString="0" containsNumber="1" minValue="-5839.8649999999998" maxValue="40858.485999999997"/>
    </cacheField>
    <cacheField name="Montant Base TVA" numFmtId="164">
      <sharedItems containsSemiMixedTypes="0" containsString="0" containsNumber="1" minValue="-631979.27500000002" maxValue="4412716.4790000003"/>
    </cacheField>
    <cacheField name="Montant TVA" numFmtId="164">
      <sharedItems containsSemiMixedTypes="0" containsString="0" containsNumber="1" minValue="-120076.06225" maxValue="838416.13101000001"/>
    </cacheField>
    <cacheField name="Montant TTC" numFmtId="164">
      <sharedItems containsSemiMixedTypes="0" containsString="0" containsNumber="1" minValue="-752055.33724999998" maxValue="5251132.6100099999"/>
    </cacheField>
    <cacheField name="Jours (Date )" numFmtId="0" databaseField="0">
      <fieldGroup base="0">
        <rangePr groupBy="days" startDate="2024-01-31T00:00:00" endDate="2024-12-29T00:00:00"/>
        <groupItems count="368">
          <s v="&lt;3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9/12/2024"/>
        </groupItems>
      </fieldGroup>
    </cacheField>
    <cacheField name="Mois (Date )" numFmtId="0" databaseField="0">
      <fieldGroup base="0">
        <rangePr groupBy="months" startDate="2024-01-31T00:00:00" endDate="2024-12-29T00:00:00"/>
        <groupItems count="14">
          <s v="&lt;3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1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s v="FN240020"/>
    <n v="5299.9949999999999"/>
    <n v="371"/>
    <n v="53"/>
    <n v="5723.9949999999999"/>
    <n v="0"/>
    <n v="5723.9949999999999"/>
  </r>
  <r>
    <x v="0"/>
    <s v="FN240021"/>
    <n v="51986"/>
    <n v="0"/>
    <n v="0"/>
    <n v="51986"/>
    <n v="0"/>
    <n v="51986"/>
  </r>
  <r>
    <x v="1"/>
    <s v="FN240035"/>
    <n v="15125"/>
    <n v="0"/>
    <n v="0"/>
    <n v="15125"/>
    <n v="0"/>
    <n v="15125"/>
  </r>
  <r>
    <x v="2"/>
    <s v="FN240057"/>
    <n v="5299.9949999999999"/>
    <n v="371"/>
    <n v="53"/>
    <n v="5723.9949999999999"/>
    <n v="0"/>
    <n v="5723.9949999999999"/>
  </r>
  <r>
    <x v="2"/>
    <s v="FN240059"/>
    <n v="5299.9949999999999"/>
    <n v="371"/>
    <n v="53"/>
    <n v="5723.9949999999999"/>
    <n v="0"/>
    <n v="5723.9949999999999"/>
  </r>
  <r>
    <x v="2"/>
    <s v="FN240061"/>
    <n v="15939"/>
    <n v="0"/>
    <n v="0"/>
    <n v="15939"/>
    <n v="0"/>
    <n v="15939"/>
  </r>
  <r>
    <x v="3"/>
    <s v="FN240068"/>
    <n v="40689"/>
    <n v="0"/>
    <n v="0"/>
    <n v="40689"/>
    <n v="0"/>
    <n v="40689"/>
  </r>
  <r>
    <x v="4"/>
    <s v="FN240091"/>
    <n v="30822"/>
    <n v="0"/>
    <n v="0"/>
    <n v="30822"/>
    <n v="0"/>
    <n v="30822"/>
  </r>
  <r>
    <x v="5"/>
    <s v="FN240130"/>
    <n v="5299.9949999999999"/>
    <n v="371"/>
    <n v="53"/>
    <n v="5723.9949999999999"/>
    <n v="0"/>
    <n v="5723.9949999999999"/>
  </r>
  <r>
    <x v="5"/>
    <s v="FN240132"/>
    <n v="5299.9949999999999"/>
    <n v="371"/>
    <n v="53"/>
    <n v="5723.9949999999999"/>
    <n v="0"/>
    <n v="5723.9949999999999"/>
  </r>
  <r>
    <x v="5"/>
    <s v="FN240134"/>
    <n v="41999.11"/>
    <n v="2939.9380000000001"/>
    <n v="419.99099999999999"/>
    <n v="45359.039000000004"/>
    <n v="0"/>
    <n v="45359.039000000004"/>
  </r>
  <r>
    <x v="5"/>
    <s v="FN240113"/>
    <n v="20878"/>
    <n v="0"/>
    <n v="0"/>
    <n v="20878"/>
    <n v="0"/>
    <n v="20878"/>
  </r>
  <r>
    <x v="6"/>
    <s v="AC240014"/>
    <n v="-41999.11"/>
    <n v="-2939.9380000000001"/>
    <n v="-419.99099999999999"/>
    <n v="-45359.039000000004"/>
    <n v="0"/>
    <n v="-45359.039000000004"/>
  </r>
  <r>
    <x v="6"/>
    <s v="FN240147"/>
    <n v="44804.590000000004"/>
    <n v="3136.3209999999999"/>
    <n v="448.04599999999999"/>
    <n v="48388.957000000009"/>
    <n v="0"/>
    <n v="48388.957000000009"/>
  </r>
  <r>
    <x v="6"/>
    <s v="FN240151"/>
    <n v="12733"/>
    <n v="0"/>
    <n v="0"/>
    <n v="12733"/>
    <n v="0"/>
    <n v="12733"/>
  </r>
  <r>
    <x v="7"/>
    <s v="FN240160"/>
    <n v="3034"/>
    <n v="0"/>
    <n v="0"/>
    <n v="3034"/>
    <n v="0"/>
    <n v="3034"/>
  </r>
  <r>
    <x v="8"/>
    <s v="FN240179"/>
    <n v="25092"/>
    <n v="0"/>
    <n v="0"/>
    <n v="25092"/>
    <n v="0"/>
    <n v="25092"/>
  </r>
  <r>
    <x v="7"/>
    <s v="AC240019"/>
    <n v="-924"/>
    <n v="0"/>
    <n v="0"/>
    <n v="-924"/>
    <n v="0"/>
    <n v="-92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4">
  <r>
    <x v="0"/>
    <s v="FN240001"/>
    <n v="54739.56"/>
    <n v="3.3880499999999998"/>
    <n v="185460.36600000001"/>
    <n v="485859"/>
    <d v="2024-01-04T00:00:00"/>
    <s v="FN240001"/>
  </r>
  <r>
    <x v="0"/>
    <s v="FN240002"/>
    <n v="51814.35"/>
    <n v="3.3880499999999998"/>
    <n v="175549.609"/>
    <n v="485860"/>
    <d v="2024-01-04T00:00:00"/>
    <s v="FN240002"/>
  </r>
  <r>
    <x v="1"/>
    <s v="FN240003"/>
    <n v="53114.239999999998"/>
    <n v="3.38565"/>
    <n v="179826.22700000004"/>
    <n v="485901"/>
    <d v="2024-01-08T00:00:00"/>
    <s v="FN240003"/>
  </r>
  <r>
    <x v="1"/>
    <s v="FN240004"/>
    <n v="51382.46"/>
    <n v="3.38565"/>
    <n v="173963.02600000001"/>
    <n v="485902"/>
    <d v="2024-01-08T00:00:00"/>
    <s v="FN240004"/>
  </r>
  <r>
    <x v="1"/>
    <s v="FN240005"/>
    <n v="53084.81"/>
    <n v="3.38565"/>
    <n v="179726.587"/>
    <n v="485900"/>
    <d v="2024-01-08T00:00:00"/>
    <s v="FN240005"/>
  </r>
  <r>
    <x v="2"/>
    <s v="FN240009"/>
    <n v="71400"/>
    <n v="3.3869500000000001"/>
    <n v="241828.23"/>
    <n v="485922"/>
    <d v="2024-01-10T00:00:00"/>
    <s v="FN240009"/>
  </r>
  <r>
    <x v="2"/>
    <s v="FN240007"/>
    <n v="52407.199999999997"/>
    <n v="3.3869500000000001"/>
    <n v="177500.56599999999"/>
    <n v="485924"/>
    <d v="2024-01-10T00:00:00"/>
    <s v="FN240007"/>
  </r>
  <r>
    <x v="2"/>
    <s v="FN240008"/>
    <n v="55429.919999999998"/>
    <n v="3.3869500000000001"/>
    <n v="187738.36800000002"/>
    <n v="485921"/>
    <d v="2024-01-10T00:00:00"/>
    <s v="FN240008"/>
  </r>
  <r>
    <x v="2"/>
    <s v="FN240010"/>
    <n v="14944.36"/>
    <n v="3.3869500000000001"/>
    <n v="50619.323000000004"/>
    <n v="485923"/>
    <d v="2024-01-10T00:00:00"/>
    <s v="FN240010"/>
  </r>
  <r>
    <x v="2"/>
    <s v="FN240011"/>
    <n v="70839.600000000006"/>
    <n v="3.3869500000000001"/>
    <n v="239930.18299999999"/>
    <n v="485926"/>
    <d v="2024-01-10T00:00:00"/>
    <s v="FN240011"/>
  </r>
  <r>
    <x v="2"/>
    <s v="FN240006"/>
    <n v="55436.68"/>
    <n v="3.3869500000000001"/>
    <n v="187761.26300000001"/>
    <n v="485928"/>
    <d v="2024-01-10T00:00:00"/>
    <s v="FN240006"/>
  </r>
  <r>
    <x v="3"/>
    <s v="FN240012"/>
    <n v="53529.09"/>
    <n v="3.3863500000000002"/>
    <n v="181268.234"/>
    <n v="486036"/>
    <d v="2024-01-23T00:00:00"/>
    <s v="FN240012"/>
  </r>
  <r>
    <x v="3"/>
    <s v="FN240013"/>
    <n v="50663.31"/>
    <n v="3.3863500000000002"/>
    <n v="171563.7"/>
    <n v="486037"/>
    <d v="2024-01-23T00:00:00"/>
    <s v="FN240013"/>
  </r>
  <r>
    <x v="3"/>
    <s v="FN240014"/>
    <n v="50779.47"/>
    <n v="3.3863500000000002"/>
    <n v="171957.05799999999"/>
    <n v="486038"/>
    <d v="2024-01-23T00:00:00"/>
    <s v="FN240014"/>
  </r>
  <r>
    <x v="4"/>
    <s v="FN240015"/>
    <n v="72615.48"/>
    <n v="3.3782000000000001"/>
    <n v="245309.61499999999"/>
    <n v="486118"/>
    <d v="2024-01-30T00:00:00"/>
    <s v="FN240015"/>
  </r>
  <r>
    <x v="4"/>
    <s v="FN240016"/>
    <n v="72906"/>
    <n v="3.3782000000000001"/>
    <n v="246291.049"/>
    <n v="486119"/>
    <d v="2024-01-30T00:00:00"/>
    <s v="FN240016"/>
  </r>
  <r>
    <x v="5"/>
    <s v="FN240022"/>
    <n v="13154.97"/>
    <n v="3.3735499999999998"/>
    <n v="44378.949000000001"/>
    <n v="486288"/>
    <d v="2024-02-09T00:00:00"/>
    <s v="FN240022"/>
  </r>
  <r>
    <x v="5"/>
    <s v="FN240023"/>
    <n v="50313.29"/>
    <n v="3.3735499999999998"/>
    <n v="169734.399"/>
    <n v="486289"/>
    <d v="2024-02-09T00:00:00"/>
    <s v="FN240023"/>
  </r>
  <r>
    <x v="5"/>
    <s v="FN240024"/>
    <n v="89929.5"/>
    <n v="3.3735499999999998"/>
    <n v="303381.66499999998"/>
    <n v="486291"/>
    <d v="2024-02-09T00:00:00"/>
    <s v="FN240024"/>
  </r>
  <r>
    <x v="6"/>
    <s v="FN240025"/>
    <n v="14441.32"/>
    <n v="3.3729499999999999"/>
    <n v="48715.275999999998"/>
    <n v="486357"/>
    <d v="2024-02-14T00:00:00"/>
    <s v="FN240025"/>
  </r>
  <r>
    <x v="7"/>
    <s v="FN240026"/>
    <n v="89929.5"/>
    <n v="3.3729499999999999"/>
    <n v="303327.70699999999"/>
    <n v="486365"/>
    <d v="2024-02-14T00:00:00"/>
    <s v="FN240026"/>
  </r>
  <r>
    <x v="7"/>
    <s v="FN240027"/>
    <n v="89929.5"/>
    <n v="3.3729499999999999"/>
    <n v="303327.70699999999"/>
    <n v="486363"/>
    <d v="2024-02-14T00:00:00"/>
    <s v="FN240027"/>
  </r>
  <r>
    <x v="7"/>
    <s v="FN240029"/>
    <n v="73062.600000000006"/>
    <n v="3.3729499999999999"/>
    <n v="246436.49700000003"/>
    <n v="486366"/>
    <d v="2024-02-14T00:00:00"/>
    <s v="FN240029"/>
  </r>
  <r>
    <x v="7"/>
    <s v="FN240030"/>
    <n v="70856.100000000006"/>
    <n v="3.3729499999999999"/>
    <n v="238994.08199999999"/>
    <n v="486367"/>
    <d v="2024-02-14T00:00:00"/>
    <s v="FN240030"/>
  </r>
  <r>
    <x v="8"/>
    <s v="FN240033"/>
    <n v="50760.74"/>
    <n v="3.37575"/>
    <n v="171355.56800000003"/>
    <n v="486412"/>
    <d v="2024-02-20T00:00:00"/>
    <s v="FN240033"/>
  </r>
  <r>
    <x v="9"/>
    <s v="FN240031"/>
    <n v="51201.27"/>
    <n v="3.37575"/>
    <n v="172842.68700000001"/>
    <n v="486410"/>
    <d v="2024-02-20T00:00:00"/>
    <s v="FN240031"/>
  </r>
  <r>
    <x v="9"/>
    <s v="FN240032"/>
    <n v="50457.21"/>
    <n v="3.37575"/>
    <n v="170330.92700000003"/>
    <n v="486411"/>
    <d v="2024-02-20T00:00:00"/>
    <s v="FN240032"/>
  </r>
  <r>
    <x v="9"/>
    <s v="FN240034"/>
    <n v="51848.75"/>
    <n v="3.38015"/>
    <n v="175256.552"/>
    <n v="486493"/>
    <d v="2024-02-26T00:00:00"/>
    <s v="DFN240041"/>
  </r>
  <r>
    <x v="10"/>
    <s v="FN240038"/>
    <n v="89211.5"/>
    <n v="3.3729499999999999"/>
    <n v="300905.929"/>
    <n v="486364"/>
    <d v="2024-02-14T00:00:00"/>
    <s v="FN240028"/>
  </r>
  <r>
    <x v="10"/>
    <s v="FN240039"/>
    <n v="45031.01"/>
    <n v="3.3786499999999999"/>
    <n v="152144.022"/>
    <n v="486539"/>
    <d v="2024-02-29T00:00:00"/>
    <s v="DFN240034"/>
  </r>
  <r>
    <x v="10"/>
    <s v="FN240040"/>
    <n v="73260.39"/>
    <n v="3.38015"/>
    <n v="247631.10699999999"/>
    <n v="486475"/>
    <d v="2024-02-26T00:00:00"/>
    <s v="DFN240035"/>
  </r>
  <r>
    <x v="10"/>
    <s v="FN240041"/>
    <n v="73260.39"/>
    <n v="3.38015"/>
    <n v="247631.10699999999"/>
    <n v="486474"/>
    <d v="2024-02-26T00:00:00"/>
    <s v="DFN240036"/>
  </r>
  <r>
    <x v="10"/>
    <s v="FN240042"/>
    <n v="89929.5"/>
    <n v="3.3825500000000002"/>
    <n v="303975.19899999996"/>
    <n v="486527"/>
    <d v="2024-02-28T00:00:00"/>
    <s v="DFN240037"/>
  </r>
  <r>
    <x v="10"/>
    <s v="FN240043"/>
    <n v="89929.5"/>
    <n v="3.38015"/>
    <n v="303975.19899999996"/>
    <n v="486495"/>
    <d v="2024-02-26T00:00:00"/>
    <s v="DFN240038"/>
  </r>
  <r>
    <x v="10"/>
    <s v="FN240055"/>
    <n v="89929.5"/>
    <n v="3.38015"/>
    <n v="303975.19899999996"/>
    <n v="486483"/>
    <d v="2024-02-26T00:00:00"/>
    <s v="DFN240039"/>
  </r>
  <r>
    <x v="10"/>
    <s v="FN240056"/>
    <n v="89211.5"/>
    <n v="3.38015"/>
    <n v="301548.25199999998"/>
    <n v="486484"/>
    <d v="2024-02-26T00:00:00"/>
    <s v="DFN240040"/>
  </r>
  <r>
    <x v="11"/>
    <s v="FN240046"/>
    <n v="71190"/>
    <n v="3.3847"/>
    <n v="240956.79300000001"/>
    <n v="486757"/>
    <d v="2024-03-14T00:00:00"/>
    <s v="DFN240046"/>
  </r>
  <r>
    <x v="11"/>
    <s v="FN240047"/>
    <n v="71145.899999999994"/>
    <n v="3.3847"/>
    <n v="240807.52800000002"/>
    <n v="486758"/>
    <d v="2024-03-14T00:00:00"/>
    <s v="DFN240047"/>
  </r>
  <r>
    <x v="11"/>
    <s v="FN240048"/>
    <n v="75845.16"/>
    <n v="3.3847"/>
    <n v="256713.11299999998"/>
    <n v="486762"/>
    <d v="2024-03-14T00:00:00"/>
    <s v="DFN240048"/>
  </r>
  <r>
    <x v="11"/>
    <s v="FN240049"/>
    <n v="73069.2"/>
    <n v="3.3847"/>
    <n v="247317.321"/>
    <n v="486770"/>
    <d v="2024-03-14T00:00:00"/>
    <s v="DFN240049"/>
  </r>
  <r>
    <x v="11"/>
    <s v="FN240050"/>
    <n v="13932.55"/>
    <n v="3.3847"/>
    <n v="47157.502"/>
    <n v="486769"/>
    <d v="2024-03-15T00:00:00"/>
    <s v="DFN240050"/>
  </r>
  <r>
    <x v="12"/>
    <s v="FN240052"/>
    <n v="50904.72"/>
    <n v="3.3847"/>
    <n v="172297.20600000001"/>
    <n v="486768"/>
    <d v="2024-03-14T00:00:00"/>
    <s v="DFN240051"/>
  </r>
  <r>
    <x v="13"/>
    <s v="FN240053"/>
    <n v="51953.52"/>
    <n v="3.3808500000000001"/>
    <n v="175647.05800000002"/>
    <n v="486826"/>
    <d v="2024-03-20T00:00:00"/>
    <s v="DFN240052"/>
  </r>
  <r>
    <x v="13"/>
    <s v="FN240054"/>
    <n v="52120.62"/>
    <n v="3.3808500000000001"/>
    <n v="176211.99799999999"/>
    <n v="486825"/>
    <d v="2024-03-20T00:00:00"/>
    <s v="DFN240053"/>
  </r>
  <r>
    <x v="14"/>
    <s v="FN240065"/>
    <n v="17414.21"/>
    <n v="3.3730000000000002"/>
    <n v="58738.130000000005"/>
    <n v="487006"/>
    <d v="2024-04-04T00:00:00"/>
    <s v="DFN240058"/>
  </r>
  <r>
    <x v="15"/>
    <s v="FN240066"/>
    <n v="55930.29"/>
    <n v="3.3730000000000002"/>
    <n v="188652.86800000002"/>
    <n v="487016"/>
    <d v="2024-04-04T00:00:00"/>
    <s v="DFN240059"/>
  </r>
  <r>
    <x v="16"/>
    <s v="FN240063"/>
    <n v="84694.05"/>
    <n v="3.3847"/>
    <n v="286663.951"/>
    <n v="486765"/>
    <d v="2024-03-14T00:00:00"/>
    <s v="DFN240042"/>
  </r>
  <r>
    <x v="17"/>
    <s v="FN240067"/>
    <n v="72117.16"/>
    <n v="3.3650500000000001"/>
    <n v="242677.84899999999"/>
    <n v="487145"/>
    <d v="2024-04-19T00:00:00"/>
    <s v="DFN240060"/>
  </r>
  <r>
    <x v="18"/>
    <s v="FN240064"/>
    <n v="84694.05"/>
    <n v="3.3847"/>
    <n v="286663.951"/>
    <n v="486764"/>
    <d v="2024-03-14T00:00:00"/>
    <s v="DFN240043"/>
  </r>
  <r>
    <x v="19"/>
    <s v="FN240079"/>
    <n v="54072.959999999999"/>
    <n v="3.3705500000000002"/>
    <n v="182255.61499999999"/>
    <n v="407532"/>
    <d v="2024-04-30T00:00:00"/>
    <s v="DFN240062"/>
  </r>
  <r>
    <x v="20"/>
    <s v="FN240073"/>
    <n v="84694.05"/>
    <m/>
    <n v="286663.951"/>
    <m/>
    <m/>
    <s v="DFN240044"/>
  </r>
  <r>
    <x v="20"/>
    <s v="FN240074"/>
    <n v="84017.85"/>
    <n v="3.3847"/>
    <n v="284375.217"/>
    <n v="486767"/>
    <d v="2024-03-14T00:00:00"/>
    <s v="DFN240045"/>
  </r>
  <r>
    <x v="21"/>
    <s v="FN240081"/>
    <n v="71339.899999999994"/>
    <n v="3.3690500000000001"/>
    <n v="240341.62600000002"/>
    <n v="487254"/>
    <d v="2024-05-02T00:00:00"/>
    <s v="DFN240064"/>
  </r>
  <r>
    <x v="21"/>
    <s v="FN240083"/>
    <n v="70245"/>
    <n v="3.3690500000000001"/>
    <n v="236658.91699999999"/>
    <n v="487253"/>
    <d v="2024-05-02T00:00:00"/>
    <s v="DFN240065"/>
  </r>
  <r>
    <x v="22"/>
    <s v="FN240080"/>
    <n v="52704.480000000003"/>
    <n v="3.3705500000000002"/>
    <n v="177643.08500000002"/>
    <n v="487238"/>
    <d v="2024-04-30T00:00:00"/>
    <s v="DFN240063"/>
  </r>
  <r>
    <x v="22"/>
    <s v="FN240082"/>
    <n v="70245"/>
    <n v="3.3681000000000001"/>
    <n v="236592.185"/>
    <n v="487269"/>
    <d v="2024-05-03T00:00:00"/>
    <s v="DFN240066"/>
  </r>
  <r>
    <x v="23"/>
    <s v="FN240075"/>
    <n v="83717.100000000006"/>
    <n v="3.3730000000000002"/>
    <n v="282377.77800000005"/>
    <n v="487001"/>
    <d v="2024-04-04T00:00:00"/>
    <s v="DFN240054"/>
  </r>
  <r>
    <x v="23"/>
    <s v="FN240076"/>
    <n v="83717.100000000006"/>
    <n v="3.3730000000000002"/>
    <n v="282377.77800000005"/>
    <n v="487003"/>
    <d v="2024-04-04T00:00:00"/>
    <s v="DFN240055"/>
  </r>
  <r>
    <x v="24"/>
    <s v="FN240087"/>
    <n v="15115.35"/>
    <n v="3.3769499999999999"/>
    <n v="51045.47"/>
    <n v="487434"/>
    <d v="2024-05-15T00:00:00"/>
    <s v="DFN240070"/>
  </r>
  <r>
    <x v="25"/>
    <s v="FN240084"/>
    <n v="70380.45"/>
    <n v="3.3769999999999998"/>
    <n v="237674.77999999997"/>
    <n v="487399"/>
    <d v="2024-05-13T00:00:00"/>
    <s v="DFN240067"/>
  </r>
  <r>
    <x v="25"/>
    <s v="FN240085"/>
    <n v="69473.52"/>
    <n v="3.3769999999999998"/>
    <n v="234612.07699999999"/>
    <n v="487400"/>
    <d v="2024-05-13T00:00:00"/>
    <s v="DFN240068"/>
  </r>
  <r>
    <x v="25"/>
    <s v="FN240086"/>
    <n v="68762.880000000005"/>
    <n v="3.3769999999999998"/>
    <n v="232212.24599999998"/>
    <n v="487401"/>
    <d v="2024-05-13T00:00:00"/>
    <s v="DFN240069"/>
  </r>
  <r>
    <x v="26"/>
    <s v="FN240077"/>
    <n v="83717.100000000006"/>
    <n v="3.3730000000000002"/>
    <n v="282377.77800000005"/>
    <n v="487002"/>
    <d v="2024-04-04T00:00:00"/>
    <s v="DFN240056"/>
  </r>
  <r>
    <x v="26"/>
    <s v="FN240078"/>
    <n v="83048.7"/>
    <n v="3.3730000000000002"/>
    <n v="280123.26500000001"/>
    <n v="487005"/>
    <d v="2024-04-04T00:00:00"/>
    <s v="DFN240057"/>
  </r>
  <r>
    <x v="26"/>
    <s v="FN240088"/>
    <n v="76881.600000000006"/>
    <n v="3.3851"/>
    <n v="260251.90400000001"/>
    <n v="487483"/>
    <d v="2024-05-21T00:00:00"/>
    <s v="DFN240075"/>
  </r>
  <r>
    <x v="26"/>
    <s v="FN240089"/>
    <n v="71434.080000000002"/>
    <n v="3.3838499999999998"/>
    <n v="241722.212"/>
    <n v="487497"/>
    <d v="2024-05-22T00:00:00"/>
    <s v="DFN240076"/>
  </r>
  <r>
    <x v="27"/>
    <s v="FN240090"/>
    <n v="51519.65"/>
    <n v="3.3851"/>
    <n v="174399.16699999999"/>
    <n v="487481"/>
    <d v="2024-05-21T00:00:00"/>
    <s v="DFN240074"/>
  </r>
  <r>
    <x v="28"/>
    <s v="FN240095"/>
    <n v="83717.100000000006"/>
    <n v="3.3824999999999998"/>
    <n v="283173.09100000001"/>
    <n v="487514"/>
    <d v="2024-05-23T00:00:00"/>
    <s v="DFN240071"/>
  </r>
  <r>
    <x v="28"/>
    <s v="FN240096"/>
    <n v="83717.100000000006"/>
    <n v="3.3824999999999998"/>
    <n v="283173.09100000001"/>
    <n v="487511"/>
    <d v="2024-05-23T00:00:00"/>
    <s v="DFN240072"/>
  </r>
  <r>
    <x v="29"/>
    <s v="FN240100"/>
    <n v="71432.399999999994"/>
    <n v="3.38565"/>
    <n v="241845.10499999998"/>
    <n v="487587"/>
    <d v="2024-05-29T00:00:00"/>
    <s v="DFN240082"/>
  </r>
  <r>
    <x v="29"/>
    <s v="FN240102"/>
    <n v="72396.84"/>
    <n v="3.38565"/>
    <n v="245110.36100000003"/>
    <n v="487588"/>
    <d v="2024-05-29T00:00:00"/>
    <s v="DFN240084"/>
  </r>
  <r>
    <x v="29"/>
    <s v="FN240103"/>
    <n v="72396.84"/>
    <n v="3.38565"/>
    <n v="245110.36100000003"/>
    <n v="487586"/>
    <d v="2024-05-29T00:00:00"/>
    <s v="DFN240085"/>
  </r>
  <r>
    <x v="29"/>
    <s v="FN240105"/>
    <n v="74476.800000000003"/>
    <n v="3.38565"/>
    <n v="252152.37800000003"/>
    <n v="487593"/>
    <d v="2024-05-29T00:00:00"/>
    <s v="DFN240087"/>
  </r>
  <r>
    <x v="30"/>
    <s v="FN240107"/>
    <n v="17463"/>
    <n v="3.3830499999999999"/>
    <n v="59078.202000000005"/>
    <n v="487750"/>
    <d v="2024-06-09T00:00:00"/>
    <s v="DFN240091"/>
  </r>
  <r>
    <x v="31"/>
    <s v="FN240101"/>
    <n v="72045.149999999994"/>
    <n v="3.38565"/>
    <n v="243919.66200000001"/>
    <n v="487589"/>
    <d v="2024-05-29T00:00:00"/>
    <s v="DFN240083"/>
  </r>
  <r>
    <x v="31"/>
    <s v="FN240104"/>
    <n v="70791.34"/>
    <n v="3.38565"/>
    <n v="239674.7"/>
    <n v="487592"/>
    <d v="2024-05-29T00:00:00"/>
    <s v="DFN240086"/>
  </r>
  <r>
    <x v="31"/>
    <s v="FN240106"/>
    <n v="70871.039999999994"/>
    <n v="3.3802500000000002"/>
    <n v="239561.83300000001"/>
    <n v="487644"/>
    <d v="2024-06-04T00:00:00"/>
    <s v="DFN240088"/>
  </r>
  <r>
    <x v="32"/>
    <s v="FN240115"/>
    <n v="70834.5"/>
    <n v="3.3830499999999999"/>
    <n v="239629.348"/>
    <n v="487749"/>
    <d v="2024-06-09T00:00:00"/>
    <s v="DFN240092"/>
  </r>
  <r>
    <x v="32"/>
    <s v="FN240116"/>
    <n v="70885.289999999994"/>
    <n v="3.3830499999999999"/>
    <n v="239830.47000000003"/>
    <n v="487753"/>
    <d v="2024-06-10T00:00:00"/>
    <s v="DFN240093"/>
  </r>
  <r>
    <x v="32"/>
    <s v="FN240117"/>
    <n v="72458.399999999994"/>
    <n v="3.3830499999999999"/>
    <n v="245130.38999999998"/>
    <n v="487773"/>
    <d v="2024-06-10T00:00:00"/>
    <s v="DFN240094"/>
  </r>
  <r>
    <x v="33"/>
    <s v="FN240097"/>
    <n v="51501.16"/>
    <n v="3.3805499999999999"/>
    <n v="174102.24600000001"/>
    <n v="487596"/>
    <d v="2024-05-30T00:00:00"/>
    <s v="DFN240073"/>
  </r>
  <r>
    <x v="34"/>
    <s v="FN240121"/>
    <n v="95626.19"/>
    <n v="3.38225"/>
    <n v="323431.71499999997"/>
    <n v="487573"/>
    <d v="2024-05-28T00:00:00"/>
    <s v="DFN240081"/>
  </r>
  <r>
    <x v="35"/>
    <s v="FN240098"/>
    <n v="86071.8"/>
    <n v="3.3811499999999999"/>
    <n v="291021.66700000002"/>
    <n v="487525"/>
    <d v="2024-05-24T00:00:00"/>
    <s v="DFN240077"/>
  </r>
  <r>
    <x v="35"/>
    <s v="FN240099"/>
    <n v="86071.8"/>
    <n v="3.3811499999999999"/>
    <n v="291021.66700000002"/>
    <n v="487526"/>
    <d v="2024-05-24T00:00:00"/>
    <s v="DFN240078"/>
  </r>
  <r>
    <x v="35"/>
    <s v="FN240127"/>
    <n v="52798.13"/>
    <n v="3.3633500000000001"/>
    <n v="177578.59100000001"/>
    <n v="487888"/>
    <d v="2024-06-24T00:00:00"/>
    <s v="DFN240101"/>
  </r>
  <r>
    <x v="36"/>
    <s v="FN240122"/>
    <n v="72458.399999999994"/>
    <n v="3.3672499999999999"/>
    <n v="243985.54699999996"/>
    <n v="487863"/>
    <d v="2024-06-20T00:00:00"/>
    <s v="DFN240096"/>
  </r>
  <r>
    <x v="36"/>
    <s v="FN240123"/>
    <n v="73668.23"/>
    <n v="3.3672499999999999"/>
    <n v="248058.10200000001"/>
    <n v="487860"/>
    <d v="2024-06-20T00:00:00"/>
    <s v="DFN240097"/>
  </r>
  <r>
    <x v="37"/>
    <s v="FN240114"/>
    <n v="48285.41"/>
    <n v="3.3640500000000002"/>
    <n v="162434.53400000001"/>
    <n v="487848"/>
    <d v="2024-06-18T00:00:00"/>
    <s v="DFN240095"/>
  </r>
  <r>
    <x v="38"/>
    <s v="FN240128"/>
    <n v="255443.34"/>
    <n v="3.3802500000000002"/>
    <n v="863462.35"/>
    <n v="487656"/>
    <d v="2024-06-04T00:00:00"/>
    <s v="DFN240061"/>
  </r>
  <r>
    <x v="39"/>
    <s v="FN240124"/>
    <n v="73668.23"/>
    <n v="3.3672499999999999"/>
    <n v="248058.10200000001"/>
    <n v="487862"/>
    <d v="2024-06-20T00:00:00"/>
    <s v="DFN240098"/>
  </r>
  <r>
    <x v="39"/>
    <s v="FN240125"/>
    <n v="72696.600000000006"/>
    <n v="3.3672499999999999"/>
    <n v="244787.62600000002"/>
    <n v="487861"/>
    <d v="2024-06-20T00:00:00"/>
    <s v="DFN240099"/>
  </r>
  <r>
    <x v="39"/>
    <s v="FN240126"/>
    <n v="73491.399999999994"/>
    <n v="3.3672499999999999"/>
    <n v="247463.91699999999"/>
    <n v="487859"/>
    <d v="2024-06-20T00:00:00"/>
    <s v="DFN240100"/>
  </r>
  <r>
    <x v="40"/>
    <s v="FN240119"/>
    <n v="85384.6"/>
    <n v="3.37995"/>
    <n v="288595.679"/>
    <n v="487540"/>
    <d v="2024-05-27T00:00:00"/>
    <s v="DFN240080"/>
  </r>
  <r>
    <x v="40"/>
    <s v="FN240120"/>
    <n v="86071.8"/>
    <n v="3.3802500000000002"/>
    <n v="290944.20199999999"/>
    <n v="487658"/>
    <d v="2024-06-04T00:00:00"/>
    <s v="DFN240089"/>
  </r>
  <r>
    <x v="40"/>
    <s v="FN240118"/>
    <n v="86071.8"/>
    <n v="3.3811499999999999"/>
    <n v="291021.66700000002"/>
    <n v="487524"/>
    <d v="2024-05-24T00:00:00"/>
    <s v="DFN240079"/>
  </r>
  <r>
    <x v="41"/>
    <s v="FN240145"/>
    <n v="3196.6"/>
    <n v="3.3671500000000001"/>
    <n v="10763.431999999999"/>
    <n v="487945"/>
    <d v="2024-07-01T00:00:00"/>
    <s v="DFN240106"/>
  </r>
  <r>
    <x v="42"/>
    <s v="FN240141"/>
    <n v="72687.41"/>
    <n v="3.3795500000000001"/>
    <n v="245644.51800000001"/>
    <n v="488128"/>
    <d v="2024-07-10T00:00:00"/>
    <s v="DFN240108"/>
  </r>
  <r>
    <x v="43"/>
    <s v="FN240140"/>
    <n v="54559.94"/>
    <n v="3.3795500000000001"/>
    <n v="184388.04499999998"/>
    <n v="488127"/>
    <d v="2024-07-10T00:00:00"/>
    <s v="DFN240107"/>
  </r>
  <r>
    <x v="44"/>
    <s v="FN240142"/>
    <n v="68148.009999999995"/>
    <n v="3.3810500000000001"/>
    <n v="230411.829"/>
    <n v="488254"/>
    <d v="2024-07-21T00:00:00"/>
    <s v="DFN240109"/>
  </r>
  <r>
    <x v="45"/>
    <s v="FN240138"/>
    <n v="86071.8"/>
    <n v="3.3802500000000002"/>
    <n v="290944.20199999999"/>
    <n v="487660"/>
    <d v="2024-06-04T00:00:00"/>
    <s v="DFN240090"/>
  </r>
  <r>
    <x v="45"/>
    <s v="FN240139"/>
    <n v="87850.35"/>
    <n v="3.3678499999999998"/>
    <n v="295866.80100000004"/>
    <n v="487901"/>
    <d v="2024-06-25T00:00:00"/>
    <s v="DFN240102"/>
  </r>
  <r>
    <x v="46"/>
    <s v="FN240143"/>
    <n v="54114.96"/>
    <n v="3.3810500000000001"/>
    <n v="182965.386"/>
    <n v="488272"/>
    <d v="2024-07-22T00:00:00"/>
    <s v="DFN240110"/>
  </r>
  <r>
    <x v="46"/>
    <s v="FN240144"/>
    <n v="51395.66"/>
    <n v="3.3804500000000002"/>
    <n v="173740.45899999997"/>
    <n v="488278"/>
    <d v="2024-07-23T00:00:00"/>
    <s v="DFN240111"/>
  </r>
  <r>
    <x v="47"/>
    <s v="FN240155"/>
    <n v="53729.25"/>
    <n v="3.3746"/>
    <n v="181314.72700000001"/>
    <n v="488482"/>
    <d v="2024-08-10T00:00:00"/>
    <s v="DFN240122"/>
  </r>
  <r>
    <x v="48"/>
    <s v="FN240152"/>
    <n v="87850.35"/>
    <n v="3.3649499999999999"/>
    <n v="295612.03500000003"/>
    <n v="487923"/>
    <d v="2024-06-27T00:00:00"/>
    <s v="DFN240103"/>
  </r>
  <r>
    <x v="48"/>
    <s v="FN240153"/>
    <n v="87850.35"/>
    <n v="3.3678499999999998"/>
    <n v="295866.80100000004"/>
    <n v="487903"/>
    <d v="2024-06-25T00:00:00"/>
    <s v="DFN240104"/>
  </r>
  <r>
    <x v="48"/>
    <s v="FN240154"/>
    <n v="87148.95"/>
    <n v="3.3678499999999998"/>
    <n v="293504.59100000001"/>
    <n v="487902"/>
    <d v="2024-06-25T00:00:00"/>
    <s v="DFN240105"/>
  </r>
  <r>
    <x v="49"/>
    <s v="FN240157"/>
    <n v="52024.19"/>
    <n v="3.3922500000000002"/>
    <n v="176479.05899999998"/>
    <n v="488589"/>
    <d v="2024-08-22T00:00:00"/>
    <s v="DFN240124"/>
  </r>
  <r>
    <x v="49"/>
    <s v="FN240158"/>
    <n v="51942.62"/>
    <n v="3.3922500000000002"/>
    <n v="176202.353"/>
    <n v="488587"/>
    <d v="2024-08-22T00:00:00"/>
    <s v="DFN240125"/>
  </r>
  <r>
    <x v="50"/>
    <s v="FN240156"/>
    <n v="52543.199999999997"/>
    <n v="3.3824000000000001"/>
    <n v="177722.12"/>
    <n v="488542"/>
    <d v="2024-08-19T00:00:00"/>
    <s v="DFN240123"/>
  </r>
  <r>
    <x v="51"/>
    <s v="FN240169"/>
    <n v="53541.26"/>
    <n v="3.3831500000000001"/>
    <n v="181138.114"/>
    <n v="488738"/>
    <d v="2024-09-04T00:00:00"/>
    <s v="DFN240128"/>
  </r>
  <r>
    <x v="52"/>
    <s v="FN240167"/>
    <n v="69157.95"/>
    <n v="3.3831500000000001"/>
    <n v="233971.71899999998"/>
    <n v="488740"/>
    <d v="2024-09-04T00:00:00"/>
    <s v="DFN240130"/>
  </r>
  <r>
    <x v="52"/>
    <s v="FN240168"/>
    <n v="67528.98"/>
    <n v="3.3831500000000001"/>
    <n v="228460.66899999999"/>
    <n v="488741"/>
    <d v="2024-09-04T00:00:00"/>
    <s v="DFN240131"/>
  </r>
  <r>
    <x v="53"/>
    <s v="FN240166"/>
    <n v="214459.11"/>
    <n v="3.3830499999999999"/>
    <n v="725525.89199999999"/>
    <n v="488791"/>
    <d v="2024-09-06T00:00:00"/>
    <s v="DFN240126"/>
  </r>
  <r>
    <x v="54"/>
    <s v="FN240161"/>
    <n v="86372.4"/>
    <n v="3.3922500000000002"/>
    <n v="292996.77399999998"/>
    <n v="488586"/>
    <d v="2024-08-22T00:00:00"/>
    <s v="DFN240112"/>
  </r>
  <r>
    <x v="54"/>
    <s v="FN240162"/>
    <n v="86372.4"/>
    <n v="3.3922500000000002"/>
    <n v="292996.77399999998"/>
    <n v="488584"/>
    <d v="2024-08-22T00:00:00"/>
    <s v="DFN240113"/>
  </r>
  <r>
    <x v="54"/>
    <s v="FN240163"/>
    <n v="86372.4"/>
    <n v="3.3922500000000002"/>
    <n v="292996.77399999998"/>
    <n v="488588"/>
    <d v="2024-08-22T00:00:00"/>
    <s v="DFN240114"/>
  </r>
  <r>
    <x v="55"/>
    <s v="FN240164"/>
    <n v="53419.26"/>
    <n v="3.3831500000000001"/>
    <n v="180725.36900000001"/>
    <n v="488737"/>
    <d v="2024-09-04T00:00:00"/>
    <s v="DFN240127"/>
  </r>
  <r>
    <x v="55"/>
    <s v="FN240165"/>
    <n v="50376.89"/>
    <n v="3.3831500000000001"/>
    <n v="170432.57500000001"/>
    <n v="488739"/>
    <d v="2024-09-04T00:00:00"/>
    <s v="DFN240129"/>
  </r>
  <r>
    <x v="56"/>
    <s v="FN240170"/>
    <n v="85682.8"/>
    <n v="3.3922500000000002"/>
    <n v="290657.478"/>
    <n v="488585"/>
    <d v="2024-08-22T00:00:00"/>
    <s v="DFN240115"/>
  </r>
  <r>
    <x v="56"/>
    <s v="FN240171"/>
    <n v="86372.4"/>
    <n v="3.3850500000000001"/>
    <n v="292374.89300000004"/>
    <n v="488926"/>
    <d v="2024-09-19T00:00:00"/>
    <s v="DFN240132"/>
  </r>
  <r>
    <x v="57"/>
    <s v="FN240172"/>
    <n v="53419.26"/>
    <n v="3.3927"/>
    <n v="181235.52299999999"/>
    <n v="488993"/>
    <d v="2024-09-26T00:00:00"/>
    <s v="DFN240141"/>
  </r>
  <r>
    <x v="57"/>
    <s v="FN240173"/>
    <n v="54934.64"/>
    <n v="3.3850500000000001"/>
    <n v="185956.503"/>
    <n v="488924"/>
    <d v="2024-09-19T00:00:00"/>
    <s v="DFN240136"/>
  </r>
  <r>
    <x v="57"/>
    <s v="FN240174"/>
    <n v="86372.4"/>
    <n v="3.3850500000000001"/>
    <n v="292374.89300000004"/>
    <n v="488927"/>
    <d v="2024-09-19T00:00:00"/>
    <s v="DFN240133"/>
  </r>
  <r>
    <x v="57"/>
    <s v="FN240175"/>
    <n v="86372.4"/>
    <n v="3.3850500000000001"/>
    <n v="292374.89300000004"/>
    <n v="488925"/>
    <d v="2024-09-19T00:00:00"/>
    <s v="DFN240134"/>
  </r>
  <r>
    <x v="58"/>
    <s v="FN240182"/>
    <n v="51350.31"/>
    <n v="3.3848500000000001"/>
    <n v="173813.09700000001"/>
    <n v="489022"/>
    <d v="2024-09-28T00:00:00"/>
    <s v="DFN240142"/>
  </r>
  <r>
    <x v="59"/>
    <s v="FN240183"/>
    <n v="68191.95"/>
    <n v="3.3795000000000002"/>
    <n v="230454.69500000001"/>
    <n v="489115"/>
    <d v="2024-10-05T00:00:00"/>
    <s v="DFN240143"/>
  </r>
  <r>
    <x v="59"/>
    <s v="FN240184"/>
    <n v="70083.72"/>
    <n v="3.3795000000000002"/>
    <n v="236847.932"/>
    <n v="489113"/>
    <d v="2024-10-05T00:00:00"/>
    <s v="DFN240144"/>
  </r>
  <r>
    <x v="60"/>
    <s v="FN240185"/>
    <n v="68556"/>
    <n v="3.3756499999999998"/>
    <n v="231421.06099999999"/>
    <n v="489186"/>
    <d v="2024-10-10T00:00:00"/>
    <s v="DFN240145"/>
  </r>
  <r>
    <x v="60"/>
    <s v="FN240186"/>
    <n v="66974.399999999994"/>
    <n v="3.3756499999999998"/>
    <n v="226082.133"/>
    <n v="489202"/>
    <d v="2024-10-10T00:00:00"/>
    <s v="DFN240150"/>
  </r>
  <r>
    <x v="61"/>
    <s v="FN240180"/>
    <n v="85682.8"/>
    <n v="3.3850500000000001"/>
    <n v="290040.56199999998"/>
    <n v="488928"/>
    <d v="2024-09-19T00:00:00"/>
    <s v="DFN240135"/>
  </r>
  <r>
    <x v="61"/>
    <s v="FN240181"/>
    <n v="81888.45"/>
    <n v="3.3727999999999998"/>
    <n v="276193.364"/>
    <n v="489254"/>
    <d v="2024-10-16T00:00:00"/>
    <s v="DFN240137"/>
  </r>
  <r>
    <x v="62"/>
    <s v="FN240187"/>
    <n v="52250.58"/>
    <n v="3.36435"/>
    <n v="175789.239"/>
    <n v="489314"/>
    <d v="2024-10-22T00:00:00"/>
    <s v="DFN240151"/>
  </r>
  <r>
    <x v="62"/>
    <s v="FN240188"/>
    <n v="53191.17"/>
    <n v="3.36435"/>
    <n v="178953.71299999999"/>
    <n v="489312"/>
    <d v="2024-10-22T00:00:00"/>
    <s v="DFN240152"/>
  </r>
  <r>
    <x v="62"/>
    <s v="FN240189"/>
    <n v="53043.75"/>
    <n v="3.36435"/>
    <n v="178457.74"/>
    <n v="489315"/>
    <d v="2024-10-22T00:00:00"/>
    <s v="DFN240155"/>
  </r>
  <r>
    <x v="63"/>
    <s v="FN240190"/>
    <n v="81888.45"/>
    <n v="3.3727999999999998"/>
    <n v="276193.364"/>
    <n v="489253"/>
    <d v="2024-10-16T00:00:00"/>
    <s v="DFN240138"/>
  </r>
  <r>
    <x v="63"/>
    <s v="FN240191"/>
    <n v="81888.45"/>
    <n v="3.3727999999999998"/>
    <n v="276193.364"/>
    <n v="489250"/>
    <d v="2024-10-16T00:00:00"/>
    <s v="DFN240139"/>
  </r>
  <r>
    <x v="64"/>
    <s v="FN240193"/>
    <n v="81234.649999999994"/>
    <n v="3.3727999999999998"/>
    <n v="273988.228"/>
    <n v="489249"/>
    <d v="2024-10-16T00:00:00"/>
    <s v="DFN240140"/>
  </r>
  <r>
    <x v="64"/>
    <s v="FN240194"/>
    <n v="81888.45"/>
    <n v="3.3646500000000001"/>
    <n v="275525.973"/>
    <n v="489333"/>
    <d v="2024-10-23T00:00:00"/>
    <s v="DFN240146"/>
  </r>
  <r>
    <x v="64"/>
    <s v="FN240195"/>
    <n v="50862.21"/>
    <n v="3.3650000000000002"/>
    <n v="171151.337"/>
    <n v="489289"/>
    <d v="2024-10-18T00:00:00"/>
    <s v="DFN240153"/>
  </r>
  <r>
    <x v="64"/>
    <s v="FN240196"/>
    <n v="50657.73"/>
    <n v="3.3650000000000002"/>
    <n v="170463.261"/>
    <n v="489290"/>
    <d v="2024-10-18T00:00:00"/>
    <s v="DFN240154"/>
  </r>
  <r>
    <x v="65"/>
    <s v="FN240206"/>
    <n v="4935"/>
    <n v="3.3692000000000002"/>
    <n v="16627.002"/>
    <n v="489472"/>
    <d v="2024-11-01T00:00:00"/>
    <s v="DFN240157"/>
  </r>
  <r>
    <x v="66"/>
    <s v="FN240207"/>
    <n v="52395.12"/>
    <n v="3.3692000000000002"/>
    <n v="176529.63800000001"/>
    <n v="489471"/>
    <d v="2024-11-01T00:00:00"/>
    <s v="DFN240159"/>
  </r>
  <r>
    <x v="67"/>
    <s v="FN240205"/>
    <n v="212078.69"/>
    <n v="3.3584000000000001"/>
    <n v="712245.07200000004"/>
    <n v="489575"/>
    <d v="2024-11-07T00:00:00"/>
    <s v="DFN240156"/>
  </r>
  <r>
    <x v="68"/>
    <s v="FN240204"/>
    <n v="48613.88"/>
    <n v="3.37195"/>
    <n v="163923.573"/>
    <n v="409445"/>
    <d v="2024-11-04T00:00:00"/>
    <s v="DFN240158"/>
  </r>
  <r>
    <x v="69"/>
    <s v="FN240208"/>
    <n v="51635"/>
    <n v="3.3521000000000001"/>
    <n v="173085.68400000001"/>
    <n v="489644"/>
    <d v="2024-11-12T00:00:00"/>
    <s v="DFN240160"/>
  </r>
  <r>
    <x v="70"/>
    <s v="FN240201"/>
    <n v="81888.45"/>
    <n v="3.3646500000000001"/>
    <n v="275525.973"/>
    <n v="489331"/>
    <d v="2024-10-23T00:00:00"/>
    <s v="DFN240147"/>
  </r>
  <r>
    <x v="70"/>
    <s v="FN240202"/>
    <n v="81888.45"/>
    <n v="3.3646500000000001"/>
    <n v="275525.973"/>
    <n v="489332"/>
    <d v="2024-10-23T00:00:00"/>
    <s v="DFN240148"/>
  </r>
  <r>
    <x v="70"/>
    <s v="FN240203"/>
    <n v="81234.649999999994"/>
    <n v="3.3646500000000001"/>
    <n v="273326.16499999998"/>
    <n v="489334"/>
    <d v="2024-10-23T00:00:00"/>
    <s v="DFN240149"/>
  </r>
  <r>
    <x v="70"/>
    <s v="FN240209"/>
    <n v="51296.639999999999"/>
    <n v="3.3521000000000001"/>
    <n v="171951.467"/>
    <n v="489643"/>
    <d v="2024-11-12T00:00:00"/>
    <s v="DFN240161"/>
  </r>
  <r>
    <x v="70"/>
    <s v="FN240210"/>
    <n v="53052.08"/>
    <n v="3.3521000000000001"/>
    <n v="177835.87700000001"/>
    <n v="489642"/>
    <d v="2024-11-12T00:00:00"/>
    <s v="DFN240162"/>
  </r>
  <r>
    <x v="71"/>
    <s v="FN240211"/>
    <n v="70664.88"/>
    <n v="3.3409499999999999"/>
    <n v="236087.83100000001"/>
    <n v="489692"/>
    <d v="2024-11-16T00:00:00"/>
    <s v="DFN240168"/>
  </r>
  <r>
    <x v="72"/>
    <s v="FN240212"/>
    <n v="50794.44"/>
    <n v="3.3409499999999999"/>
    <n v="169701.68400000001"/>
    <n v="489690"/>
    <d v="2024-11-16T00:00:00"/>
    <s v="DFN240169"/>
  </r>
  <r>
    <x v="72"/>
    <s v="FN240213"/>
    <n v="50586.66"/>
    <n v="3.3409499999999999"/>
    <n v="169007.50200000001"/>
    <n v="489691"/>
    <d v="2024-11-16T00:00:00"/>
    <s v="DFN240170"/>
  </r>
  <r>
    <x v="73"/>
    <s v="FN240214"/>
    <n v="83115.899999999994"/>
    <n v="3.3426499999999999"/>
    <n v="277827.36300000001"/>
    <n v="489730"/>
    <d v="2024-11-20T00:00:00"/>
    <s v="DFN240163"/>
  </r>
  <r>
    <x v="73"/>
    <s v="FN240215"/>
    <n v="83115.899999999994"/>
    <n v="3.3426499999999999"/>
    <n v="277827.36300000001"/>
    <n v="489735"/>
    <d v="2024-11-20T00:00:00"/>
    <s v="DFN240164"/>
  </r>
  <r>
    <x v="73"/>
    <s v="FN240216"/>
    <n v="83115.899999999994"/>
    <n v="3.3426499999999999"/>
    <n v="277827.36300000001"/>
    <n v="489731"/>
    <d v="2024-11-20T00:00:00"/>
    <s v="DFN240165"/>
  </r>
  <r>
    <x v="74"/>
    <s v="FN240219"/>
    <n v="50475.07"/>
    <n v="3.3328500000000001"/>
    <n v="168225.837"/>
    <n v="489798"/>
    <d v="2024-11-25T00:00:00"/>
    <s v="DFN240171"/>
  </r>
  <r>
    <x v="74"/>
    <s v="FN240220"/>
    <n v="50898.13"/>
    <n v="3.3328500000000001"/>
    <n v="169635.83300000001"/>
    <n v="489796"/>
    <d v="2024-11-25T00:00:00"/>
    <s v="DFN240172"/>
  </r>
  <r>
    <x v="75"/>
    <s v="FN240221"/>
    <n v="53071.74"/>
    <n v="3.3328500000000001"/>
    <n v="176880.149"/>
    <n v="489797"/>
    <d v="2024-11-25T00:00:00"/>
    <s v="DFN240173"/>
  </r>
  <r>
    <x v="75"/>
    <s v="FN240222"/>
    <n v="72829.2"/>
    <n v="3.3271000000000002"/>
    <n v="242310.03099999999"/>
    <n v="489826"/>
    <d v="2024-11-26T00:00:00"/>
    <s v="DFN240182"/>
  </r>
  <r>
    <x v="76"/>
    <s v="FN240217"/>
    <n v="83115.899999999994"/>
    <n v="3.3426499999999999"/>
    <n v="277827.36300000001"/>
    <n v="489736"/>
    <d v="2024-11-20T00:00:00"/>
    <s v="DFN240166"/>
  </r>
  <r>
    <x v="76"/>
    <s v="FN240218"/>
    <n v="83115.899999999994"/>
    <n v="3.3426499999999999"/>
    <n v="277827.36300000001"/>
    <n v="489733"/>
    <d v="2024-11-20T00:00:00"/>
    <s v="DFN240167"/>
  </r>
  <r>
    <x v="77"/>
    <s v="FN240227"/>
    <n v="83115.899999999994"/>
    <n v="3.3250999999999999"/>
    <n v="276368.679"/>
    <n v="489908"/>
    <d v="2024-12-03T00:00:00"/>
    <s v="DFN240175"/>
  </r>
  <r>
    <x v="77"/>
    <s v="FN240228"/>
    <n v="83115.899999999994"/>
    <n v="3.331"/>
    <n v="276368.679"/>
    <n v="400169"/>
    <d v="2024-12-18T00:00:00"/>
    <s v="DFN240176"/>
  </r>
  <r>
    <x v="77"/>
    <s v="FN240229"/>
    <n v="83115.899999999994"/>
    <n v="3.331"/>
    <n v="276368.679"/>
    <n v="400173"/>
    <d v="2024-12-18T00:00:00"/>
    <s v="DFN240177"/>
  </r>
  <r>
    <x v="77"/>
    <s v="FN240230"/>
    <n v="83115.899999999994"/>
    <n v="3.331"/>
    <n v="276368.679"/>
    <n v="400171"/>
    <d v="2024-12-18T00:00:00"/>
    <s v="DFN240178"/>
  </r>
  <r>
    <x v="77"/>
    <s v="FN240231"/>
    <n v="83115.899999999994"/>
    <n v="3.331"/>
    <n v="276368.679"/>
    <n v="400176"/>
    <d v="2024-12-18T00:00:00"/>
    <s v="DFN240179"/>
  </r>
  <r>
    <x v="77"/>
    <s v="FN240232"/>
    <n v="83115.899999999994"/>
    <n v="3.331"/>
    <n v="276368.679"/>
    <n v="400175"/>
    <d v="2024-12-18T00:00:00"/>
    <s v="DFN240180"/>
  </r>
  <r>
    <x v="77"/>
    <s v="FN240226"/>
    <n v="83115.899999999994"/>
    <n v="3.3250999999999999"/>
    <n v="276368.679"/>
    <n v="489907"/>
    <d v="2024-12-03T00:00:00"/>
    <s v="DFN240174"/>
  </r>
  <r>
    <x v="77"/>
    <s v="FN240233"/>
    <n v="70167.240000000005"/>
    <n v="3.3271000000000002"/>
    <n v="233313.09"/>
    <n v="489827"/>
    <d v="2024-11-26T00:00:00"/>
    <s v="DFN240181"/>
  </r>
  <r>
    <x v="77"/>
    <s v="FN240234"/>
    <n v="124661.88"/>
    <n v="3.3266"/>
    <n v="414700.21"/>
    <n v="489962"/>
    <d v="2024-12-05T00:00:00"/>
    <s v="DFN240183"/>
  </r>
  <r>
    <x v="77"/>
    <s v="FN240235"/>
    <n v="52910.58"/>
    <n v="3.3290500000000001"/>
    <n v="176141.96599999999"/>
    <n v="409846"/>
    <d v="2024-12-13T00:00:00"/>
    <s v="DFN240184"/>
  </r>
  <r>
    <x v="77"/>
    <s v="FN240236"/>
    <n v="48814"/>
    <n v="3.3256000000000001"/>
    <n v="162335.83799999999"/>
    <n v="409835"/>
    <d v="2024-12-12T00:00:00"/>
    <s v="DFN240185"/>
  </r>
  <r>
    <x v="77"/>
    <s v="FN240237"/>
    <n v="51892.79"/>
    <n v="3.3290500000000001"/>
    <n v="172753.693"/>
    <n v="409848"/>
    <d v="2024-12-13T00:00:00"/>
    <s v="DFN240186"/>
  </r>
  <r>
    <x v="77"/>
    <s v="FN240238"/>
    <n v="50854.3"/>
    <n v="3.3290500000000001"/>
    <n v="169296.50700000001"/>
    <n v="409844"/>
    <d v="2024-12-13T00:00:00"/>
    <s v="DFN240187"/>
  </r>
  <r>
    <x v="77"/>
    <s v="FN240239"/>
    <n v="51250.66"/>
    <n v="3.3290500000000001"/>
    <n v="170616.01"/>
    <n v="409845"/>
    <d v="2024-12-13T00:00:00"/>
    <s v="DFN240188"/>
  </r>
  <r>
    <x v="77"/>
    <s v="FN240240"/>
    <n v="69933.11"/>
    <n v="3.3214999999999999"/>
    <n v="232282.82500000001"/>
    <n v="409969"/>
    <d v="2024-12-23T00:00:00"/>
    <s v="DFN240189"/>
  </r>
  <r>
    <x v="77"/>
    <s v="FN240241"/>
    <n v="70808.06"/>
    <n v="3.3214999999999999"/>
    <n v="235188.97099999999"/>
    <n v="409970"/>
    <d v="2024-12-23T00:00:00"/>
    <s v="DFN240190"/>
  </r>
  <r>
    <x v="77"/>
    <s v="FN240242"/>
    <n v="53514.42"/>
    <n v="3.3214999999999999"/>
    <n v="177748.14600000001"/>
    <n v="409962"/>
    <d v="2024-12-23T00:00:00"/>
    <s v="DFN240191"/>
  </r>
  <r>
    <x v="77"/>
    <s v="FN240243"/>
    <n v="52219.75"/>
    <n v="3.3214999999999999"/>
    <n v="173447.9"/>
    <n v="409968"/>
    <d v="2024-12-23T00:00:00"/>
    <s v="DFN240192"/>
  </r>
  <r>
    <x v="77"/>
    <s v="FN240244"/>
    <n v="69652.100000000006"/>
    <n v="3.3247"/>
    <n v="231572.337"/>
    <n v="409991"/>
    <d v="2024-12-24T00:00:00"/>
    <s v="DFN240194"/>
  </r>
  <r>
    <x v="77"/>
    <s v="FN240245"/>
    <n v="70581.2"/>
    <n v="3.323"/>
    <n v="234661.31599999999"/>
    <n v="410013"/>
    <d v="2024-12-25T00:00:00"/>
    <s v="DFN240195"/>
  </r>
  <r>
    <x v="77"/>
    <s v="FN240246"/>
    <n v="69981.53"/>
    <n v="3.3247"/>
    <n v="232667.59299999999"/>
    <n v="409990"/>
    <d v="2024-12-24T00:00:00"/>
    <s v="DFN24019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">
  <r>
    <x v="0"/>
    <s v="FN240017"/>
    <n v="227000"/>
    <n v="0"/>
    <n v="0"/>
    <n v="227000"/>
    <n v="43130"/>
    <n v="270130"/>
  </r>
  <r>
    <x v="0"/>
    <s v="AC230025"/>
    <n v="-585260.35800000001"/>
    <n v="-40879.052000000003"/>
    <n v="-5839.8649999999998"/>
    <n v="-631979.27500000002"/>
    <n v="-120076.06225"/>
    <n v="-752055.33724999998"/>
  </r>
  <r>
    <x v="0"/>
    <s v="FN240019"/>
    <n v="2797693.5529999998"/>
    <n v="195080.91399999999"/>
    <n v="27868.702000000001"/>
    <n v="3020643.1689999998"/>
    <n v="573922.20210999995"/>
    <n v="3594565.3711099997"/>
  </r>
  <r>
    <x v="0"/>
    <s v="FN240018"/>
    <n v="227"/>
    <n v="0"/>
    <n v="0"/>
    <n v="227"/>
    <n v="43.13"/>
    <n v="270.13"/>
  </r>
  <r>
    <x v="0"/>
    <s v="AC230024"/>
    <n v="-227000"/>
    <n v="0"/>
    <n v="0"/>
    <n v="-227000"/>
    <n v="-43130"/>
    <n v="-270130"/>
  </r>
  <r>
    <x v="1"/>
    <s v="FN240028"/>
    <n v="21313.716"/>
    <n v="0"/>
    <n v="0"/>
    <n v="21313.716"/>
    <n v="4049.6060400000001"/>
    <n v="25363.322039999999"/>
  </r>
  <r>
    <x v="2"/>
    <s v="FN240036"/>
    <n v="2296540.844"/>
    <n v="160490.34299999999"/>
    <n v="22927.192999999999"/>
    <n v="2479958.38"/>
    <n v="471192.09219999996"/>
    <n v="2951150.4721999997"/>
  </r>
  <r>
    <x v="2"/>
    <s v="AC240003"/>
    <n v="-145318.60500000001"/>
    <n v="-10172.302"/>
    <n v="-1453.1859999999999"/>
    <n v="-156944.09299999999"/>
    <n v="-29819.377669999998"/>
    <n v="-186763.47066999998"/>
  </r>
  <r>
    <x v="3"/>
    <s v="FN240037"/>
    <n v="18991.597000000002"/>
    <n v="0"/>
    <n v="0"/>
    <n v="18991.597000000002"/>
    <n v="3608.4034300000003"/>
    <n v="22600.00043"/>
  </r>
  <r>
    <x v="4"/>
    <s v="FN240051"/>
    <n v="1908024.6490000002"/>
    <n v="133543.89199999999"/>
    <n v="19077.7"/>
    <n v="2060646.2410000002"/>
    <n v="391522.78579000005"/>
    <n v="2452169.02679"/>
  </r>
  <r>
    <x v="4"/>
    <s v="AC240004"/>
    <n v="-95248.586999999985"/>
    <n v="-6667.4009999999998"/>
    <n v="-952.48599999999999"/>
    <n v="-102868.47399999999"/>
    <n v="-19545.010059999997"/>
    <n v="-122413.48405999999"/>
  </r>
  <r>
    <x v="4"/>
    <s v="FN240058"/>
    <n v="1987.5"/>
    <n v="139.125"/>
    <n v="19.875"/>
    <n v="2146.5"/>
    <n v="407.83499999999998"/>
    <n v="2554.335"/>
  </r>
  <r>
    <x v="4"/>
    <s v="FN240060"/>
    <n v="81763.199999999997"/>
    <n v="0"/>
    <n v="0"/>
    <n v="81763.199999999997"/>
    <n v="15535.008"/>
    <n v="97298.207999999999"/>
  </r>
  <r>
    <x v="4"/>
    <s v="FN240062"/>
    <n v="387.46999999999997"/>
    <n v="0"/>
    <n v="0"/>
    <n v="387.46999999999997"/>
    <n v="73.619299999999996"/>
    <n v="461.08929999999998"/>
  </r>
  <r>
    <x v="5"/>
    <s v="FN240069"/>
    <n v="2122642.9180000001"/>
    <n v="148581.85399999999"/>
    <n v="21225.981"/>
    <n v="2292450.753"/>
    <n v="435565.64306999999"/>
    <n v="2728016.3960699998"/>
  </r>
  <r>
    <x v="5"/>
    <s v="AC240005"/>
    <n v="-151237.53599999999"/>
    <n v="-10586.628000000001"/>
    <n v="-1512.375"/>
    <n v="-163336.53899999999"/>
    <n v="-31033.94241"/>
    <n v="-194370.48140999998"/>
  </r>
  <r>
    <x v="5"/>
    <s v="FN240071"/>
    <n v="81763.199999999997"/>
    <n v="0"/>
    <n v="0"/>
    <n v="81763.199999999997"/>
    <n v="15535.008"/>
    <n v="97298.207999999999"/>
  </r>
  <r>
    <x v="5"/>
    <s v="FN240072"/>
    <n v="37119.86"/>
    <n v="0"/>
    <n v="0"/>
    <n v="37119.86"/>
    <n v="7052.7734"/>
    <n v="44172.633399999999"/>
  </r>
  <r>
    <x v="5"/>
    <s v="FN240070"/>
    <n v="11369.5"/>
    <n v="795.86500000000001"/>
    <n v="113.69499999999999"/>
    <n v="12279.06"/>
    <n v="2333.0214000000001"/>
    <n v="14612.081399999999"/>
  </r>
  <r>
    <x v="6"/>
    <s v="FN240094"/>
    <n v="3388394.1179999998"/>
    <n v="235969.01199999999"/>
    <n v="33709.858999999997"/>
    <n v="3658072.9890000001"/>
    <n v="695033.86791000003"/>
    <n v="4353106.8569099996"/>
  </r>
  <r>
    <x v="6"/>
    <s v="FN240093"/>
    <n v="79464.800000000003"/>
    <n v="5562.5360000000001"/>
    <n v="794.64800000000002"/>
    <n v="85821.984000000011"/>
    <n v="16306.176960000003"/>
    <n v="102128.16096000001"/>
  </r>
  <r>
    <x v="6"/>
    <s v="FN240092"/>
    <n v="490"/>
    <n v="0"/>
    <n v="0"/>
    <n v="490"/>
    <n v="93.1"/>
    <n v="583.1"/>
  </r>
  <r>
    <x v="6"/>
    <s v="AC240006"/>
    <n v="-329676.83199999999"/>
    <n v="-23077.378000000001"/>
    <n v="-3296.768"/>
    <n v="-356050.978"/>
    <n v="-67649.685819999999"/>
    <n v="-423700.66382000002"/>
  </r>
  <r>
    <x v="6"/>
    <s v="AC240007"/>
    <n v="-81763.199999999997"/>
    <n v="0"/>
    <n v="0"/>
    <n v="-81763.199999999997"/>
    <n v="-15535.008"/>
    <n v="-97298.207999999999"/>
  </r>
  <r>
    <x v="7"/>
    <s v="FN240112"/>
    <n v="3401848.7619999996"/>
    <n v="238091.60399999999"/>
    <n v="34013.086000000003"/>
    <n v="3673953.4519999996"/>
    <n v="698051.15587999998"/>
    <n v="4372004.60788"/>
  </r>
  <r>
    <x v="7"/>
    <s v="AC240009"/>
    <n v="-424546.63300000003"/>
    <n v="-29718.263999999999"/>
    <n v="-4245.4660000000003"/>
    <n v="-458510.36300000007"/>
    <n v="-87116.968970000016"/>
    <n v="-545627.33197000006"/>
  </r>
  <r>
    <x v="7"/>
    <s v="AC240010"/>
    <n v="-59363.554000000004"/>
    <n v="-4155.4489999999996"/>
    <n v="-593.63599999999997"/>
    <n v="-64112.639000000003"/>
    <n v="-12181.40141"/>
    <n v="-76294.040410000001"/>
  </r>
  <r>
    <x v="7"/>
    <s v="AC240011"/>
    <n v="-14747.454999999998"/>
    <n v="-1032.3219999999999"/>
    <n v="-147.47499999999999"/>
    <n v="-15927.251999999999"/>
    <n v="-3026.1778799999997"/>
    <n v="-18953.42988"/>
  </r>
  <r>
    <x v="7"/>
    <s v="FN240131"/>
    <n v="1987.5"/>
    <n v="139.125"/>
    <n v="19.875"/>
    <n v="2146.5"/>
    <n v="407.83499999999998"/>
    <n v="2554.335"/>
  </r>
  <r>
    <x v="7"/>
    <s v="FN240133"/>
    <n v="10600"/>
    <n v="742"/>
    <n v="106"/>
    <n v="11448"/>
    <n v="2175.12"/>
    <n v="13623.119999999999"/>
  </r>
  <r>
    <x v="7"/>
    <s v="FN240129"/>
    <n v="1946.5"/>
    <n v="0"/>
    <n v="0"/>
    <n v="1946.5"/>
    <n v="369.83499999999998"/>
    <n v="2316.335"/>
  </r>
  <r>
    <x v="7"/>
    <s v="AC240012"/>
    <n v="-1946.5"/>
    <n v="0"/>
    <n v="0"/>
    <n v="-1946.5"/>
    <n v="-369.83499999999998"/>
    <n v="-2316.335"/>
  </r>
  <r>
    <x v="7"/>
    <s v="FN240135"/>
    <n v="1946.5"/>
    <n v="0"/>
    <n v="0"/>
    <n v="1946.5"/>
    <n v="369.83499999999998"/>
    <n v="2316.335"/>
  </r>
  <r>
    <x v="7"/>
    <s v="FN240109"/>
    <n v="2917.2150000000001"/>
    <n v="0"/>
    <n v="0"/>
    <n v="2917.2150000000001"/>
    <n v="554.27085"/>
    <n v="3471.48585"/>
  </r>
  <r>
    <x v="7"/>
    <s v="FN240110"/>
    <n v="34453.125"/>
    <n v="0"/>
    <n v="0"/>
    <n v="34453.125"/>
    <n v="6546.09375"/>
    <n v="40999.21875"/>
  </r>
  <r>
    <x v="7"/>
    <s v="FN240111"/>
    <n v="17364.375"/>
    <n v="0"/>
    <n v="0"/>
    <n v="17364.375"/>
    <n v="3299.2312499999998"/>
    <n v="20663.606250000001"/>
  </r>
  <r>
    <x v="7"/>
    <s v="FN240108"/>
    <n v="5695.5150000000003"/>
    <n v="0"/>
    <n v="0"/>
    <n v="5695.5150000000003"/>
    <n v="1082.1478500000001"/>
    <n v="6777.6628500000006"/>
  </r>
  <r>
    <x v="8"/>
    <s v="AC240008"/>
    <n v="-53135.834999999999"/>
    <n v="0"/>
    <n v="0"/>
    <n v="-53135.834999999999"/>
    <n v="-10095.808650000001"/>
    <n v="-63231.643649999998"/>
  </r>
  <r>
    <x v="9"/>
    <s v="AC240015"/>
    <n v="-214247.777"/>
    <n v="-14997.343999999999"/>
    <n v="-2142.4780000000001"/>
    <n v="-231387.59900000002"/>
    <n v="-43963.643810000001"/>
    <n v="-275351.24281000003"/>
  </r>
  <r>
    <x v="9"/>
    <s v="FN240146"/>
    <n v="4085848.5910000005"/>
    <n v="286009.402"/>
    <n v="40858.485999999997"/>
    <n v="4412716.4790000003"/>
    <n v="838416.13101000001"/>
    <n v="5251132.6100099999"/>
  </r>
  <r>
    <x v="10"/>
    <s v="FN240159"/>
    <n v="3958058.4929999998"/>
    <n v="277064.09299999999"/>
    <n v="39580.584000000003"/>
    <n v="4274703.17"/>
    <n v="812193.60230000003"/>
    <n v="5086896.7723000003"/>
  </r>
  <r>
    <x v="10"/>
    <s v="AC240017"/>
    <n v="-71259.521999999997"/>
    <n v="-4988.1670000000004"/>
    <n v="-712.59500000000003"/>
    <n v="-76960.284"/>
    <n v="-14622.453960000001"/>
    <n v="-91582.737959999999"/>
  </r>
  <r>
    <x v="10"/>
    <s v="FN240150"/>
    <n v="7099.25"/>
    <n v="0"/>
    <n v="0"/>
    <n v="7099.25"/>
    <n v="1348.8575000000001"/>
    <n v="8448.1075000000001"/>
  </r>
  <r>
    <x v="10"/>
    <s v="AC240016"/>
    <n v="-5547.0590000000002"/>
    <n v="0"/>
    <n v="0"/>
    <n v="-5547.0590000000002"/>
    <n v="-1053.94121"/>
    <n v="-6601.0002100000002"/>
  </r>
  <r>
    <x v="11"/>
    <s v="FN240176"/>
    <n v="3991691.0640000002"/>
    <n v="279418.37400000001"/>
    <n v="39916.910000000003"/>
    <n v="4311026.3480000002"/>
    <n v="819095.00612000003"/>
    <n v="5130121.3541200003"/>
  </r>
  <r>
    <x v="11"/>
    <s v="AC240018"/>
    <n v="-117057.09599999999"/>
    <n v="-8193.9969999999994"/>
    <n v="-1170.5709999999999"/>
    <n v="-126421.66399999999"/>
    <n v="-24020.116159999998"/>
    <n v="-150441.78015999999"/>
  </r>
  <r>
    <x v="12"/>
    <s v="FN240148"/>
    <n v="30130.799999999999"/>
    <n v="0"/>
    <n v="0"/>
    <n v="30130.799999999999"/>
    <n v="5724.8519999999999"/>
    <n v="35855.652000000002"/>
  </r>
  <r>
    <x v="12"/>
    <s v="FN240149"/>
    <n v="228061.35"/>
    <n v="0"/>
    <n v="0"/>
    <n v="228061.35"/>
    <n v="43331.656500000005"/>
    <n v="271393.00650000002"/>
  </r>
  <r>
    <x v="13"/>
    <s v="FN240178"/>
    <n v="138651.29999999999"/>
    <n v="0"/>
    <n v="0"/>
    <n v="138651.29999999999"/>
    <n v="26343.746999999999"/>
    <n v="164995.04699999999"/>
  </r>
  <r>
    <x v="14"/>
    <s v="FN240177"/>
    <n v="40181.199999999997"/>
    <n v="2812.6840000000002"/>
    <n v="401.81200000000001"/>
    <n v="43395.695999999996"/>
    <n v="8245.1822400000001"/>
    <n v="51640.878239999998"/>
  </r>
  <r>
    <x v="15"/>
    <s v="FN240192"/>
    <n v="3476784.2259999998"/>
    <n v="243363.69399999999"/>
    <n v="34766.241000000002"/>
    <n v="3754914.1609999998"/>
    <n v="713433.69059000001"/>
    <n v="4468347.8515900001"/>
  </r>
  <r>
    <x v="15"/>
    <s v="AC240020"/>
    <n v="-57105.766000000003"/>
    <n v="-3997.404"/>
    <n v="-571.05799999999999"/>
    <n v="-61674.228000000003"/>
    <n v="-11718.10332"/>
    <n v="-73392.331319999998"/>
  </r>
  <r>
    <x v="15"/>
    <s v="FN240198"/>
    <n v="781.029"/>
    <n v="0"/>
    <n v="0"/>
    <n v="781.029"/>
    <n v="148.39551"/>
    <n v="929.42451000000005"/>
  </r>
  <r>
    <x v="15"/>
    <s v="FN240199"/>
    <n v="488.2"/>
    <n v="0"/>
    <n v="0"/>
    <n v="488.2"/>
    <n v="92.757999999999996"/>
    <n v="580.95799999999997"/>
  </r>
  <r>
    <x v="16"/>
    <s v="FN240197"/>
    <n v="86890.8"/>
    <n v="0"/>
    <n v="0"/>
    <n v="86890.8"/>
    <n v="16509.252"/>
    <n v="103400.052"/>
  </r>
  <r>
    <x v="17"/>
    <s v="FN240223"/>
    <n v="3041692.2"/>
    <n v="212918.454"/>
    <n v="30416.921999999999"/>
    <n v="3285042.5759999999"/>
    <n v="624158.08700000006"/>
    <n v="3909185.6629999997"/>
  </r>
  <r>
    <x v="17"/>
    <s v="AC240021"/>
    <n v="-27147.072"/>
    <n v="-1900.2950000000001"/>
    <n v="-271.471"/>
    <n v="-29318.838"/>
    <n v="-5570.5792199999996"/>
    <n v="-34889.417220000003"/>
  </r>
  <r>
    <x v="17"/>
    <s v="FN240224"/>
    <n v="26382.7"/>
    <n v="1800.5889999999999"/>
    <n v="257.22699999999998"/>
    <n v="28440.516"/>
    <n v="5403.6980000000003"/>
    <n v="33844.214"/>
  </r>
  <r>
    <x v="18"/>
    <s v="FN240225"/>
    <n v="2475559.7349999999"/>
    <n v="173289.18"/>
    <n v="24755.598000000002"/>
    <n v="2675449.5130000003"/>
    <n v="508335.40747000003"/>
    <n v="3183784.9204700002"/>
  </r>
  <r>
    <x v="18"/>
    <s v="AC240022"/>
    <n v="-32626.069"/>
    <n v="-2283.8249999999998"/>
    <n v="-326.26100000000002"/>
    <n v="-35236.154999999999"/>
    <n v="-6694.8694500000001"/>
    <n v="-41931.024449999997"/>
  </r>
  <r>
    <x v="18"/>
    <s v="FN240247"/>
    <n v="65585.164999999994"/>
    <n v="2805.5439999999999"/>
    <n v="400.79199999999997"/>
    <n v="68791.500999999989"/>
    <n v="13070.385189999997"/>
    <n v="81861.88618999999"/>
  </r>
  <r>
    <x v="18"/>
    <s v="FN240248"/>
    <n v="606.1"/>
    <n v="0"/>
    <n v="0"/>
    <n v="606.1"/>
    <n v="115.15900000000001"/>
    <n v="721.259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7C3A04-4FDD-4EE8-B80A-1A88D50EBD2C}" name="Tableau croisé dynamique1" cacheId="8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C68:H81" firstHeaderRow="0" firstDataRow="1" firstDataCol="1"/>
  <pivotFields count="10">
    <pivotField axis="axisRow" numFmtId="14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3"/>
        <item x="14"/>
        <item x="11"/>
        <item x="15"/>
        <item x="17"/>
        <item x="16"/>
        <item x="18"/>
        <item t="default"/>
      </items>
    </pivotField>
    <pivotField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numFmtId="164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9"/>
    <field x="8"/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Montant TND HT" fld="2" baseField="0" baseItem="0"/>
    <dataField name="Somme de Montant TPE" fld="3" baseField="0" baseItem="0"/>
    <dataField name="Somme de Montant FODEC" fld="4" baseField="0" baseItem="0"/>
    <dataField name="Somme de Montant Base TVA" fld="5" baseField="0" baseItem="0"/>
    <dataField name="Somme de Montant TVA" fld="6" baseField="0" baseItem="0"/>
  </dataFields>
  <formats count="1">
    <format dxfId="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8C9EA4-3985-4A05-A6D9-D274101DEB31}" name="Tableau croisé dynamique2" cacheId="80" applyNumberFormats="0" applyBorderFormats="0" applyFontFormats="0" applyPatternFormats="0" applyAlignmentFormats="0" applyWidthHeightFormats="1" dataCaption="Valeurs" updatedVersion="8" minRefreshableVersion="3" showCalcMbrs="0" useAutoFormatting="1" itemPrintTitles="1" createdVersion="3" indent="0" outline="1" outlineData="1" multipleFieldFilters="0">
  <location ref="B188:D202" firstHeaderRow="1" firstDataRow="2" firstDataCol="1"/>
  <pivotFields count="10">
    <pivotField axis="axisRow" numFmtId="14" showAll="0">
      <items count="7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t="default"/>
      </items>
    </pivotField>
    <pivotField showAll="0"/>
    <pivotField dataField="1" showAll="0"/>
    <pivotField showAll="0"/>
    <pivotField dataField="1" numFmtId="165" showAll="0"/>
    <pivotField showAll="0"/>
    <pivotField showAll="0"/>
    <pivotField showAll="0"/>
    <pivotField axis="axisRow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367"/>
      </items>
    </pivotField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3">
    <field x="9"/>
    <field x="8"/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 Devises" fld="2" baseField="9" baseItem="5" numFmtId="4"/>
    <dataField name="Somme de Montant TND" fld="4" baseField="0" baseItem="0" numFmtId="165"/>
  </dataFields>
  <formats count="2"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2000000}" name="Tableau croisé dynamique4" cacheId="7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C23:H33" firstHeaderRow="0" firstDataRow="1" firstDataCol="1"/>
  <pivotFields count="10">
    <pivotField axis="axisRow" numFmtId="14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numFmtId="164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9"/>
    <field x="8"/>
    <field x="0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Montant TND HT" fld="2" baseField="0" baseItem="0"/>
    <dataField name="Somme de Montant TPE" fld="3" baseField="0" baseItem="0"/>
    <dataField name="Somme de Montant FODEC" fld="4" baseField="0" baseItem="0"/>
    <dataField name="Somme de Montant Base TVA" fld="5" baseField="0" baseItem="0"/>
    <dataField name="Somme de Montant TVA" fld="6" baseField="0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G14"/>
  <sheetViews>
    <sheetView workbookViewId="0">
      <selection activeCell="G3" sqref="G3"/>
    </sheetView>
  </sheetViews>
  <sheetFormatPr baseColWidth="10" defaultRowHeight="15" x14ac:dyDescent="0.25"/>
  <cols>
    <col min="1" max="1" width="55.42578125" customWidth="1"/>
    <col min="2" max="2" width="30.42578125" customWidth="1"/>
    <col min="3" max="3" width="13.5703125" customWidth="1"/>
    <col min="7" max="7" width="20.85546875" bestFit="1" customWidth="1"/>
  </cols>
  <sheetData>
    <row r="5" spans="1:7" ht="21" x14ac:dyDescent="0.35">
      <c r="A5" s="67" t="s">
        <v>182</v>
      </c>
      <c r="B5" s="68">
        <f>+GETPIVOTDATA("Somme de Montant TND HT",'VTE LOCAL SOUMIS TVA'!$C$68)</f>
        <v>35514190.163999997</v>
      </c>
      <c r="C5" s="69">
        <f>B5/$B$8</f>
        <v>0.45154332916265977</v>
      </c>
      <c r="D5" s="61"/>
      <c r="G5" s="62"/>
    </row>
    <row r="6" spans="1:7" ht="21" x14ac:dyDescent="0.35">
      <c r="A6" s="67" t="s">
        <v>183</v>
      </c>
      <c r="B6" s="68">
        <f>+GETPIVOTDATA("Somme de Montant TND HT",'VTE LOCAL EN SUSPENSION'!$C$23)</f>
        <v>286678.565</v>
      </c>
      <c r="C6" s="69">
        <f t="shared" ref="C6:C7" si="0">B6/$B$8</f>
        <v>3.6449597482555727E-3</v>
      </c>
      <c r="D6" s="61"/>
      <c r="G6" s="62"/>
    </row>
    <row r="7" spans="1:7" ht="21" x14ac:dyDescent="0.35">
      <c r="A7" s="67" t="s">
        <v>184</v>
      </c>
      <c r="B7" s="68">
        <f>+GETPIVOTDATA("Somme de Montant TND",'EXPORT 2024'!$B$188)</f>
        <v>42849811.882000007</v>
      </c>
      <c r="C7" s="69">
        <f t="shared" si="0"/>
        <v>0.54481171108908466</v>
      </c>
      <c r="D7" s="61"/>
      <c r="G7" s="27"/>
    </row>
    <row r="8" spans="1:7" ht="21" x14ac:dyDescent="0.35">
      <c r="A8" s="67" t="s">
        <v>158</v>
      </c>
      <c r="B8" s="70">
        <f>SUM(B5:B7)</f>
        <v>78650680.611000001</v>
      </c>
      <c r="C8" s="71">
        <f>SUM(C5:C7)</f>
        <v>1</v>
      </c>
      <c r="D8" s="61"/>
      <c r="E8" s="63"/>
      <c r="G8" s="27"/>
    </row>
    <row r="9" spans="1:7" ht="21" x14ac:dyDescent="0.35">
      <c r="A9" s="61"/>
      <c r="B9" s="62"/>
      <c r="C9" s="61"/>
      <c r="D9" s="61"/>
      <c r="G9" s="27"/>
    </row>
    <row r="10" spans="1:7" ht="21" x14ac:dyDescent="0.35">
      <c r="A10" s="61"/>
      <c r="B10" s="62"/>
      <c r="C10" s="61"/>
      <c r="D10" s="61"/>
    </row>
    <row r="11" spans="1:7" ht="21" x14ac:dyDescent="0.35">
      <c r="A11" s="61"/>
      <c r="B11" s="62"/>
      <c r="C11" s="61"/>
      <c r="D11" s="61"/>
    </row>
    <row r="12" spans="1:7" ht="21" x14ac:dyDescent="0.35">
      <c r="A12" s="61"/>
      <c r="B12" s="62"/>
      <c r="C12" s="61"/>
      <c r="D12" s="61"/>
    </row>
    <row r="13" spans="1:7" ht="21" x14ac:dyDescent="0.35">
      <c r="A13" s="61"/>
      <c r="B13" s="62"/>
      <c r="C13" s="61"/>
      <c r="D13" s="61"/>
      <c r="G13" s="62"/>
    </row>
    <row r="14" spans="1:7" x14ac:dyDescent="0.25">
      <c r="B14" s="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1"/>
  <sheetViews>
    <sheetView topLeftCell="A67" workbookViewId="0">
      <selection activeCell="O84" sqref="O84"/>
    </sheetView>
  </sheetViews>
  <sheetFormatPr baseColWidth="10" defaultRowHeight="15" x14ac:dyDescent="0.25"/>
  <cols>
    <col min="3" max="3" width="21" bestFit="1" customWidth="1"/>
    <col min="4" max="4" width="25.7109375" bestFit="1" customWidth="1"/>
    <col min="5" max="5" width="22.42578125" bestFit="1" customWidth="1"/>
    <col min="6" max="6" width="25.140625" bestFit="1" customWidth="1"/>
    <col min="7" max="7" width="27.5703125" bestFit="1" customWidth="1"/>
    <col min="8" max="8" width="22.85546875" bestFit="1" customWidth="1"/>
    <col min="9" max="9" width="20.42578125" bestFit="1" customWidth="1"/>
    <col min="10" max="10" width="13.7109375" customWidth="1"/>
    <col min="11" max="11" width="17.7109375" customWidth="1"/>
    <col min="12" max="12" width="18.7109375" customWidth="1"/>
    <col min="13" max="13" width="15.28515625" customWidth="1"/>
  </cols>
  <sheetData>
    <row r="1" spans="1:9" x14ac:dyDescent="0.25">
      <c r="A1" s="49" t="s">
        <v>0</v>
      </c>
      <c r="B1" s="49" t="s">
        <v>126</v>
      </c>
      <c r="C1" s="49" t="s">
        <v>142</v>
      </c>
      <c r="D1" s="49" t="s">
        <v>143</v>
      </c>
      <c r="E1" s="49" t="s">
        <v>144</v>
      </c>
      <c r="F1" s="49" t="s">
        <v>145</v>
      </c>
      <c r="G1" s="49" t="s">
        <v>146</v>
      </c>
      <c r="H1" s="49" t="s">
        <v>147</v>
      </c>
    </row>
    <row r="2" spans="1:9" x14ac:dyDescent="0.25">
      <c r="A2" s="1">
        <v>45322</v>
      </c>
      <c r="B2" s="2" t="s">
        <v>118</v>
      </c>
      <c r="C2" s="3">
        <v>227000</v>
      </c>
      <c r="D2" s="50">
        <v>0</v>
      </c>
      <c r="E2" s="3">
        <v>0</v>
      </c>
      <c r="F2" s="3">
        <f>+C2+D2+E2</f>
        <v>227000</v>
      </c>
      <c r="G2" s="3">
        <f>+F2*0.19</f>
        <v>43130</v>
      </c>
      <c r="H2" s="3">
        <f>+C2+D2+E2+G2</f>
        <v>270130</v>
      </c>
      <c r="I2" s="51"/>
    </row>
    <row r="3" spans="1:9" x14ac:dyDescent="0.25">
      <c r="A3" s="1">
        <v>45322</v>
      </c>
      <c r="B3" s="2" t="s">
        <v>117</v>
      </c>
      <c r="C3" s="3">
        <v>-585260.35800000001</v>
      </c>
      <c r="D3" s="50">
        <v>-40879.052000000003</v>
      </c>
      <c r="E3" s="3">
        <v>-5839.8649999999998</v>
      </c>
      <c r="F3" s="3">
        <f>+C3+D3+E3</f>
        <v>-631979.27500000002</v>
      </c>
      <c r="G3" s="3">
        <f t="shared" ref="G3:G50" si="0">+F3*0.19</f>
        <v>-120076.06225</v>
      </c>
      <c r="H3" s="3">
        <f t="shared" ref="H3:H50" si="1">+C3+D3+E3+G3</f>
        <v>-752055.33724999998</v>
      </c>
      <c r="I3" s="51"/>
    </row>
    <row r="4" spans="1:9" x14ac:dyDescent="0.25">
      <c r="A4" s="1">
        <v>45322</v>
      </c>
      <c r="B4" s="2" t="s">
        <v>116</v>
      </c>
      <c r="C4" s="3">
        <f>2794513.553+3180</f>
        <v>2797693.5529999998</v>
      </c>
      <c r="D4" s="50">
        <v>195080.91399999999</v>
      </c>
      <c r="E4" s="3">
        <v>27868.702000000001</v>
      </c>
      <c r="F4" s="3">
        <f t="shared" ref="F4:F48" si="2">+C4+D4+E4</f>
        <v>3020643.1689999998</v>
      </c>
      <c r="G4" s="3">
        <f t="shared" si="0"/>
        <v>573922.20210999995</v>
      </c>
      <c r="H4" s="3">
        <f t="shared" si="1"/>
        <v>3594565.3711099997</v>
      </c>
      <c r="I4" s="51"/>
    </row>
    <row r="5" spans="1:9" x14ac:dyDescent="0.25">
      <c r="A5" s="1">
        <v>45322</v>
      </c>
      <c r="B5" s="2" t="s">
        <v>114</v>
      </c>
      <c r="C5" s="3">
        <v>227</v>
      </c>
      <c r="D5" s="50">
        <v>0</v>
      </c>
      <c r="E5" s="3">
        <v>0</v>
      </c>
      <c r="F5" s="3">
        <f t="shared" si="2"/>
        <v>227</v>
      </c>
      <c r="G5" s="3">
        <f t="shared" si="0"/>
        <v>43.13</v>
      </c>
      <c r="H5" s="3">
        <f t="shared" si="1"/>
        <v>270.13</v>
      </c>
      <c r="I5" s="51"/>
    </row>
    <row r="6" spans="1:9" x14ac:dyDescent="0.25">
      <c r="A6" s="1">
        <v>45322</v>
      </c>
      <c r="B6" s="2" t="s">
        <v>113</v>
      </c>
      <c r="C6" s="3">
        <v>-227000</v>
      </c>
      <c r="D6" s="50">
        <v>0</v>
      </c>
      <c r="E6" s="3">
        <v>0</v>
      </c>
      <c r="F6" s="3">
        <f t="shared" si="2"/>
        <v>-227000</v>
      </c>
      <c r="G6" s="3">
        <f t="shared" si="0"/>
        <v>-43130</v>
      </c>
      <c r="H6" s="3">
        <f t="shared" si="1"/>
        <v>-270130</v>
      </c>
      <c r="I6" s="51"/>
    </row>
    <row r="7" spans="1:9" x14ac:dyDescent="0.25">
      <c r="A7" s="4">
        <v>45335</v>
      </c>
      <c r="B7" s="5" t="s">
        <v>108</v>
      </c>
      <c r="C7" s="6">
        <v>21313.716</v>
      </c>
      <c r="D7" s="50">
        <v>0</v>
      </c>
      <c r="E7" s="3">
        <v>0</v>
      </c>
      <c r="F7" s="3">
        <f t="shared" si="2"/>
        <v>21313.716</v>
      </c>
      <c r="G7" s="3">
        <f t="shared" si="0"/>
        <v>4049.6060400000001</v>
      </c>
      <c r="H7" s="3">
        <f t="shared" si="1"/>
        <v>25363.322039999999</v>
      </c>
      <c r="I7" s="51"/>
    </row>
    <row r="8" spans="1:9" x14ac:dyDescent="0.25">
      <c r="A8" s="4">
        <v>45351</v>
      </c>
      <c r="B8" s="5" t="s">
        <v>111</v>
      </c>
      <c r="C8" s="6">
        <v>2296540.844</v>
      </c>
      <c r="D8" s="50">
        <v>160490.34299999999</v>
      </c>
      <c r="E8" s="3">
        <v>22927.192999999999</v>
      </c>
      <c r="F8" s="3">
        <f t="shared" si="2"/>
        <v>2479958.38</v>
      </c>
      <c r="G8" s="3">
        <f t="shared" si="0"/>
        <v>471192.09219999996</v>
      </c>
      <c r="H8" s="3">
        <f t="shared" si="1"/>
        <v>2951150.4721999997</v>
      </c>
      <c r="I8" s="51"/>
    </row>
    <row r="9" spans="1:9" x14ac:dyDescent="0.25">
      <c r="A9" s="4">
        <v>45351</v>
      </c>
      <c r="B9" s="5" t="s">
        <v>110</v>
      </c>
      <c r="C9" s="6">
        <v>-145318.60500000001</v>
      </c>
      <c r="D9" s="50">
        <v>-10172.302</v>
      </c>
      <c r="E9" s="3">
        <v>-1453.1859999999999</v>
      </c>
      <c r="F9" s="3">
        <f t="shared" si="2"/>
        <v>-156944.09299999999</v>
      </c>
      <c r="G9" s="3">
        <f t="shared" si="0"/>
        <v>-29819.377669999998</v>
      </c>
      <c r="H9" s="3">
        <f t="shared" si="1"/>
        <v>-186763.47066999998</v>
      </c>
      <c r="I9" s="51"/>
    </row>
    <row r="10" spans="1:9" x14ac:dyDescent="0.25">
      <c r="A10" s="7">
        <v>45364</v>
      </c>
      <c r="B10" s="8" t="s">
        <v>107</v>
      </c>
      <c r="C10" s="9">
        <v>18991.597000000002</v>
      </c>
      <c r="D10" s="50">
        <v>0</v>
      </c>
      <c r="E10" s="3">
        <v>0</v>
      </c>
      <c r="F10" s="3">
        <f t="shared" si="2"/>
        <v>18991.597000000002</v>
      </c>
      <c r="G10" s="3">
        <f t="shared" si="0"/>
        <v>3608.4034300000003</v>
      </c>
      <c r="H10" s="3">
        <f t="shared" si="1"/>
        <v>22600.00043</v>
      </c>
      <c r="I10" s="51"/>
    </row>
    <row r="11" spans="1:9" x14ac:dyDescent="0.25">
      <c r="A11" s="7">
        <v>45380</v>
      </c>
      <c r="B11" s="8" t="s">
        <v>106</v>
      </c>
      <c r="C11" s="9">
        <v>1908024.6490000002</v>
      </c>
      <c r="D11" s="50">
        <v>133543.89199999999</v>
      </c>
      <c r="E11" s="3">
        <v>19077.7</v>
      </c>
      <c r="F11" s="3">
        <f t="shared" si="2"/>
        <v>2060646.2410000002</v>
      </c>
      <c r="G11" s="3">
        <f t="shared" si="0"/>
        <v>391522.78579000005</v>
      </c>
      <c r="H11" s="3">
        <f t="shared" si="1"/>
        <v>2452169.02679</v>
      </c>
      <c r="I11" s="51"/>
    </row>
    <row r="12" spans="1:9" x14ac:dyDescent="0.25">
      <c r="A12" s="7">
        <v>45380</v>
      </c>
      <c r="B12" s="8" t="s">
        <v>105</v>
      </c>
      <c r="C12" s="9">
        <v>-95248.586999999985</v>
      </c>
      <c r="D12" s="50">
        <v>-6667.4009999999998</v>
      </c>
      <c r="E12" s="3">
        <v>-952.48599999999999</v>
      </c>
      <c r="F12" s="3">
        <f t="shared" si="2"/>
        <v>-102868.47399999999</v>
      </c>
      <c r="G12" s="3">
        <f t="shared" si="0"/>
        <v>-19545.010059999997</v>
      </c>
      <c r="H12" s="3">
        <f t="shared" si="1"/>
        <v>-122413.48405999999</v>
      </c>
      <c r="I12" s="51"/>
    </row>
    <row r="13" spans="1:9" x14ac:dyDescent="0.25">
      <c r="A13" s="7">
        <v>45380</v>
      </c>
      <c r="B13" s="8" t="s">
        <v>103</v>
      </c>
      <c r="C13" s="9">
        <v>1987.5</v>
      </c>
      <c r="D13" s="50">
        <v>139.125</v>
      </c>
      <c r="E13" s="3">
        <v>19.875</v>
      </c>
      <c r="F13" s="3">
        <f t="shared" si="2"/>
        <v>2146.5</v>
      </c>
      <c r="G13" s="3">
        <f t="shared" si="0"/>
        <v>407.83499999999998</v>
      </c>
      <c r="H13" s="3">
        <f t="shared" si="1"/>
        <v>2554.335</v>
      </c>
      <c r="I13" s="51"/>
    </row>
    <row r="14" spans="1:9" x14ac:dyDescent="0.25">
      <c r="A14" s="7">
        <v>45380</v>
      </c>
      <c r="B14" s="8" t="s">
        <v>101</v>
      </c>
      <c r="C14" s="9">
        <v>81763.199999999997</v>
      </c>
      <c r="D14" s="50">
        <v>0</v>
      </c>
      <c r="E14" s="3">
        <v>0</v>
      </c>
      <c r="F14" s="3">
        <f t="shared" si="2"/>
        <v>81763.199999999997</v>
      </c>
      <c r="G14" s="3">
        <f t="shared" si="0"/>
        <v>15535.008</v>
      </c>
      <c r="H14" s="3">
        <f t="shared" si="1"/>
        <v>97298.207999999999</v>
      </c>
      <c r="I14" s="51"/>
    </row>
    <row r="15" spans="1:9" x14ac:dyDescent="0.25">
      <c r="A15" s="7">
        <v>45380</v>
      </c>
      <c r="B15" s="8" t="s">
        <v>99</v>
      </c>
      <c r="C15" s="9">
        <v>387.46999999999997</v>
      </c>
      <c r="D15" s="50">
        <v>0</v>
      </c>
      <c r="E15" s="3">
        <v>0</v>
      </c>
      <c r="F15" s="3">
        <f t="shared" si="2"/>
        <v>387.46999999999997</v>
      </c>
      <c r="G15" s="3">
        <f t="shared" si="0"/>
        <v>73.619299999999996</v>
      </c>
      <c r="H15" s="3">
        <f t="shared" si="1"/>
        <v>461.08929999999998</v>
      </c>
      <c r="I15" s="51"/>
    </row>
    <row r="16" spans="1:9" x14ac:dyDescent="0.25">
      <c r="A16" s="10">
        <v>45412</v>
      </c>
      <c r="B16" s="11" t="s">
        <v>96</v>
      </c>
      <c r="C16" s="12">
        <f>2122597.918+45</f>
        <v>2122642.9180000001</v>
      </c>
      <c r="D16" s="50">
        <v>148581.85399999999</v>
      </c>
      <c r="E16" s="3">
        <v>21225.981</v>
      </c>
      <c r="F16" s="3">
        <f t="shared" si="2"/>
        <v>2292450.753</v>
      </c>
      <c r="G16" s="3">
        <f t="shared" si="0"/>
        <v>435565.64306999999</v>
      </c>
      <c r="H16" s="3">
        <f t="shared" si="1"/>
        <v>2728016.3960699998</v>
      </c>
      <c r="I16" s="51"/>
    </row>
    <row r="17" spans="1:9" x14ac:dyDescent="0.25">
      <c r="A17" s="10">
        <v>45412</v>
      </c>
      <c r="B17" s="11" t="s">
        <v>95</v>
      </c>
      <c r="C17" s="12">
        <v>-151237.53599999999</v>
      </c>
      <c r="D17" s="50">
        <v>-10586.628000000001</v>
      </c>
      <c r="E17" s="3">
        <v>-1512.375</v>
      </c>
      <c r="F17" s="3">
        <f t="shared" si="2"/>
        <v>-163336.53899999999</v>
      </c>
      <c r="G17" s="3">
        <f t="shared" si="0"/>
        <v>-31033.94241</v>
      </c>
      <c r="H17" s="3">
        <f t="shared" si="1"/>
        <v>-194370.48140999998</v>
      </c>
      <c r="I17" s="51"/>
    </row>
    <row r="18" spans="1:9" x14ac:dyDescent="0.25">
      <c r="A18" s="10">
        <v>45412</v>
      </c>
      <c r="B18" s="11" t="s">
        <v>94</v>
      </c>
      <c r="C18" s="12">
        <v>81763.199999999997</v>
      </c>
      <c r="D18" s="50">
        <v>0</v>
      </c>
      <c r="E18" s="3">
        <v>0</v>
      </c>
      <c r="F18" s="3">
        <f t="shared" si="2"/>
        <v>81763.199999999997</v>
      </c>
      <c r="G18" s="3">
        <f t="shared" si="0"/>
        <v>15535.008</v>
      </c>
      <c r="H18" s="3">
        <f t="shared" si="1"/>
        <v>97298.207999999999</v>
      </c>
      <c r="I18" s="51"/>
    </row>
    <row r="19" spans="1:9" x14ac:dyDescent="0.25">
      <c r="A19" s="10">
        <v>45412</v>
      </c>
      <c r="B19" s="11" t="s">
        <v>93</v>
      </c>
      <c r="C19" s="12">
        <v>37119.86</v>
      </c>
      <c r="D19" s="50">
        <v>0</v>
      </c>
      <c r="E19" s="3">
        <v>0</v>
      </c>
      <c r="F19" s="3">
        <f t="shared" si="2"/>
        <v>37119.86</v>
      </c>
      <c r="G19" s="3">
        <f t="shared" si="0"/>
        <v>7052.7734</v>
      </c>
      <c r="H19" s="3">
        <f t="shared" si="1"/>
        <v>44172.633399999999</v>
      </c>
      <c r="I19" s="51"/>
    </row>
    <row r="20" spans="1:9" x14ac:dyDescent="0.25">
      <c r="A20" s="10">
        <v>45412</v>
      </c>
      <c r="B20" s="11" t="s">
        <v>92</v>
      </c>
      <c r="C20" s="12">
        <v>11369.5</v>
      </c>
      <c r="D20" s="50">
        <v>795.86500000000001</v>
      </c>
      <c r="E20" s="3">
        <v>113.69499999999999</v>
      </c>
      <c r="F20" s="3">
        <f t="shared" si="2"/>
        <v>12279.06</v>
      </c>
      <c r="G20" s="3">
        <f t="shared" si="0"/>
        <v>2333.0214000000001</v>
      </c>
      <c r="H20" s="3">
        <f t="shared" si="1"/>
        <v>14612.081399999999</v>
      </c>
      <c r="I20" s="51"/>
    </row>
    <row r="21" spans="1:9" x14ac:dyDescent="0.25">
      <c r="A21" s="13">
        <v>45443</v>
      </c>
      <c r="B21" s="14" t="s">
        <v>90</v>
      </c>
      <c r="C21" s="15">
        <f>3387554.118+840</f>
        <v>3388394.1179999998</v>
      </c>
      <c r="D21" s="50">
        <v>235969.01199999999</v>
      </c>
      <c r="E21" s="3">
        <v>33709.858999999997</v>
      </c>
      <c r="F21" s="3">
        <f t="shared" si="2"/>
        <v>3658072.9890000001</v>
      </c>
      <c r="G21" s="3">
        <f t="shared" si="0"/>
        <v>695033.86791000003</v>
      </c>
      <c r="H21" s="3">
        <f t="shared" si="1"/>
        <v>4353106.8569099996</v>
      </c>
      <c r="I21" s="51"/>
    </row>
    <row r="22" spans="1:9" x14ac:dyDescent="0.25">
      <c r="A22" s="13">
        <v>45443</v>
      </c>
      <c r="B22" s="14" t="s">
        <v>89</v>
      </c>
      <c r="C22" s="15">
        <v>79464.800000000003</v>
      </c>
      <c r="D22" s="50">
        <v>5562.5360000000001</v>
      </c>
      <c r="E22" s="3">
        <v>794.64800000000002</v>
      </c>
      <c r="F22" s="3">
        <f t="shared" si="2"/>
        <v>85821.984000000011</v>
      </c>
      <c r="G22" s="3">
        <f t="shared" si="0"/>
        <v>16306.176960000003</v>
      </c>
      <c r="H22" s="3">
        <f t="shared" si="1"/>
        <v>102128.16096000001</v>
      </c>
      <c r="I22" s="51"/>
    </row>
    <row r="23" spans="1:9" x14ac:dyDescent="0.25">
      <c r="A23" s="13">
        <v>45443</v>
      </c>
      <c r="B23" s="14" t="s">
        <v>88</v>
      </c>
      <c r="C23" s="15">
        <v>490</v>
      </c>
      <c r="D23" s="50">
        <v>0</v>
      </c>
      <c r="E23" s="3">
        <v>0</v>
      </c>
      <c r="F23" s="3">
        <f t="shared" si="2"/>
        <v>490</v>
      </c>
      <c r="G23" s="3">
        <f t="shared" si="0"/>
        <v>93.1</v>
      </c>
      <c r="H23" s="3">
        <f t="shared" si="1"/>
        <v>583.1</v>
      </c>
      <c r="I23" s="51"/>
    </row>
    <row r="24" spans="1:9" x14ac:dyDescent="0.25">
      <c r="A24" s="13">
        <v>45443</v>
      </c>
      <c r="B24" s="14" t="s">
        <v>87</v>
      </c>
      <c r="C24" s="15">
        <v>-329676.83199999999</v>
      </c>
      <c r="D24" s="50">
        <v>-23077.378000000001</v>
      </c>
      <c r="E24" s="3">
        <v>-3296.768</v>
      </c>
      <c r="F24" s="3">
        <f t="shared" si="2"/>
        <v>-356050.978</v>
      </c>
      <c r="G24" s="3">
        <f t="shared" si="0"/>
        <v>-67649.685819999999</v>
      </c>
      <c r="H24" s="3">
        <f t="shared" si="1"/>
        <v>-423700.66382000002</v>
      </c>
      <c r="I24" s="51"/>
    </row>
    <row r="25" spans="1:9" x14ac:dyDescent="0.25">
      <c r="A25" s="13">
        <v>45443</v>
      </c>
      <c r="B25" s="14" t="s">
        <v>86</v>
      </c>
      <c r="C25" s="15">
        <v>-81763.199999999997</v>
      </c>
      <c r="D25" s="50">
        <v>0</v>
      </c>
      <c r="E25" s="3">
        <v>0</v>
      </c>
      <c r="F25" s="3">
        <f t="shared" si="2"/>
        <v>-81763.199999999997</v>
      </c>
      <c r="G25" s="3">
        <f t="shared" si="0"/>
        <v>-15535.008</v>
      </c>
      <c r="H25" s="3">
        <f t="shared" si="1"/>
        <v>-97298.207999999999</v>
      </c>
      <c r="I25" s="51"/>
    </row>
    <row r="26" spans="1:9" x14ac:dyDescent="0.25">
      <c r="A26" s="16">
        <v>45473</v>
      </c>
      <c r="B26" s="17" t="s">
        <v>68</v>
      </c>
      <c r="C26" s="18">
        <v>3401848.7619999996</v>
      </c>
      <c r="D26" s="50">
        <v>238091.60399999999</v>
      </c>
      <c r="E26" s="3">
        <v>34013.086000000003</v>
      </c>
      <c r="F26" s="3">
        <f t="shared" si="2"/>
        <v>3673953.4519999996</v>
      </c>
      <c r="G26" s="3">
        <f t="shared" si="0"/>
        <v>698051.15587999998</v>
      </c>
      <c r="H26" s="3">
        <f t="shared" si="1"/>
        <v>4372004.60788</v>
      </c>
    </row>
    <row r="27" spans="1:9" x14ac:dyDescent="0.25">
      <c r="A27" s="16">
        <v>45473</v>
      </c>
      <c r="B27" s="17" t="s">
        <v>67</v>
      </c>
      <c r="C27" s="18">
        <v>-424546.63300000003</v>
      </c>
      <c r="D27" s="50">
        <v>-29718.263999999999</v>
      </c>
      <c r="E27" s="3">
        <v>-4245.4660000000003</v>
      </c>
      <c r="F27" s="3">
        <f t="shared" si="2"/>
        <v>-458510.36300000007</v>
      </c>
      <c r="G27" s="3">
        <f t="shared" si="0"/>
        <v>-87116.968970000016</v>
      </c>
      <c r="H27" s="3">
        <f t="shared" si="1"/>
        <v>-545627.33197000006</v>
      </c>
      <c r="I27" s="51"/>
    </row>
    <row r="28" spans="1:9" x14ac:dyDescent="0.25">
      <c r="A28" s="16">
        <v>45473</v>
      </c>
      <c r="B28" s="17" t="s">
        <v>65</v>
      </c>
      <c r="C28" s="18">
        <v>-59363.554000000004</v>
      </c>
      <c r="D28" s="50">
        <v>-4155.4489999999996</v>
      </c>
      <c r="E28" s="3">
        <v>-593.63599999999997</v>
      </c>
      <c r="F28" s="3">
        <f t="shared" si="2"/>
        <v>-64112.639000000003</v>
      </c>
      <c r="G28" s="3">
        <f t="shared" si="0"/>
        <v>-12181.40141</v>
      </c>
      <c r="H28" s="3">
        <f t="shared" si="1"/>
        <v>-76294.040410000001</v>
      </c>
    </row>
    <row r="29" spans="1:9" x14ac:dyDescent="0.25">
      <c r="A29" s="16">
        <v>45473</v>
      </c>
      <c r="B29" s="17" t="s">
        <v>64</v>
      </c>
      <c r="C29" s="18">
        <v>-14747.454999999998</v>
      </c>
      <c r="D29" s="50">
        <v>-1032.3219999999999</v>
      </c>
      <c r="E29" s="3">
        <v>-147.47499999999999</v>
      </c>
      <c r="F29" s="3">
        <f t="shared" si="2"/>
        <v>-15927.251999999999</v>
      </c>
      <c r="G29" s="3">
        <f t="shared" si="0"/>
        <v>-3026.1778799999997</v>
      </c>
      <c r="H29" s="3">
        <f t="shared" si="1"/>
        <v>-18953.42988</v>
      </c>
    </row>
    <row r="30" spans="1:9" x14ac:dyDescent="0.25">
      <c r="A30" s="16">
        <v>45473</v>
      </c>
      <c r="B30" s="17" t="s">
        <v>62</v>
      </c>
      <c r="C30" s="18">
        <v>1987.5</v>
      </c>
      <c r="D30" s="50">
        <v>139.125</v>
      </c>
      <c r="E30" s="3">
        <v>19.875</v>
      </c>
      <c r="F30" s="3">
        <f t="shared" si="2"/>
        <v>2146.5</v>
      </c>
      <c r="G30" s="3">
        <f t="shared" si="0"/>
        <v>407.83499999999998</v>
      </c>
      <c r="H30" s="3">
        <f t="shared" si="1"/>
        <v>2554.335</v>
      </c>
    </row>
    <row r="31" spans="1:9" x14ac:dyDescent="0.25">
      <c r="A31" s="16">
        <v>45473</v>
      </c>
      <c r="B31" s="17" t="s">
        <v>60</v>
      </c>
      <c r="C31" s="18">
        <v>10600</v>
      </c>
      <c r="D31" s="50">
        <v>742</v>
      </c>
      <c r="E31" s="3">
        <v>106</v>
      </c>
      <c r="F31" s="3">
        <f t="shared" si="2"/>
        <v>11448</v>
      </c>
      <c r="G31" s="3">
        <f t="shared" si="0"/>
        <v>2175.12</v>
      </c>
      <c r="H31" s="3">
        <f t="shared" si="1"/>
        <v>13623.119999999999</v>
      </c>
    </row>
    <row r="32" spans="1:9" x14ac:dyDescent="0.25">
      <c r="A32" s="16">
        <v>45473</v>
      </c>
      <c r="B32" s="17" t="s">
        <v>66</v>
      </c>
      <c r="C32" s="18">
        <v>1946.5</v>
      </c>
      <c r="D32" s="50">
        <v>0</v>
      </c>
      <c r="E32" s="3">
        <v>0</v>
      </c>
      <c r="F32" s="3">
        <f t="shared" si="2"/>
        <v>1946.5</v>
      </c>
      <c r="G32" s="3">
        <f t="shared" si="0"/>
        <v>369.83499999999998</v>
      </c>
      <c r="H32" s="3">
        <f t="shared" si="1"/>
        <v>2316.335</v>
      </c>
    </row>
    <row r="33" spans="1:8" x14ac:dyDescent="0.25">
      <c r="A33" s="16">
        <v>45473</v>
      </c>
      <c r="B33" s="17" t="s">
        <v>58</v>
      </c>
      <c r="C33" s="18">
        <v>-1946.5</v>
      </c>
      <c r="D33" s="50">
        <v>0</v>
      </c>
      <c r="E33" s="3">
        <v>0</v>
      </c>
      <c r="F33" s="3">
        <f t="shared" si="2"/>
        <v>-1946.5</v>
      </c>
      <c r="G33" s="3">
        <f t="shared" si="0"/>
        <v>-369.83499999999998</v>
      </c>
      <c r="H33" s="3">
        <f t="shared" si="1"/>
        <v>-2316.335</v>
      </c>
    </row>
    <row r="34" spans="1:8" x14ac:dyDescent="0.25">
      <c r="A34" s="16">
        <v>45473</v>
      </c>
      <c r="B34" s="17" t="s">
        <v>57</v>
      </c>
      <c r="C34" s="18">
        <v>1946.5</v>
      </c>
      <c r="D34" s="50">
        <v>0</v>
      </c>
      <c r="E34" s="3">
        <v>0</v>
      </c>
      <c r="F34" s="3">
        <f t="shared" si="2"/>
        <v>1946.5</v>
      </c>
      <c r="G34" s="3">
        <f t="shared" si="0"/>
        <v>369.83499999999998</v>
      </c>
      <c r="H34" s="3">
        <f t="shared" si="1"/>
        <v>2316.335</v>
      </c>
    </row>
    <row r="35" spans="1:8" x14ac:dyDescent="0.25">
      <c r="A35" s="16">
        <v>45473</v>
      </c>
      <c r="B35" s="17" t="s">
        <v>121</v>
      </c>
      <c r="C35" s="18">
        <v>2917.2150000000001</v>
      </c>
      <c r="D35" s="50">
        <v>0</v>
      </c>
      <c r="E35" s="3">
        <v>0</v>
      </c>
      <c r="F35" s="3">
        <f t="shared" si="2"/>
        <v>2917.2150000000001</v>
      </c>
      <c r="G35" s="3">
        <f t="shared" si="0"/>
        <v>554.27085</v>
      </c>
      <c r="H35" s="3">
        <f t="shared" si="1"/>
        <v>3471.48585</v>
      </c>
    </row>
    <row r="36" spans="1:8" x14ac:dyDescent="0.25">
      <c r="A36" s="16">
        <v>45473</v>
      </c>
      <c r="B36" s="17" t="s">
        <v>122</v>
      </c>
      <c r="C36" s="18">
        <v>34453.125</v>
      </c>
      <c r="D36" s="50">
        <v>0</v>
      </c>
      <c r="E36" s="3">
        <v>0</v>
      </c>
      <c r="F36" s="3">
        <f t="shared" si="2"/>
        <v>34453.125</v>
      </c>
      <c r="G36" s="3">
        <f t="shared" si="0"/>
        <v>6546.09375</v>
      </c>
      <c r="H36" s="3">
        <f t="shared" si="1"/>
        <v>40999.21875</v>
      </c>
    </row>
    <row r="37" spans="1:8" x14ac:dyDescent="0.25">
      <c r="A37" s="16">
        <v>45473</v>
      </c>
      <c r="B37" s="17" t="s">
        <v>123</v>
      </c>
      <c r="C37" s="18">
        <v>17364.375</v>
      </c>
      <c r="D37" s="50">
        <v>0</v>
      </c>
      <c r="E37" s="3">
        <v>0</v>
      </c>
      <c r="F37" s="3">
        <f t="shared" si="2"/>
        <v>17364.375</v>
      </c>
      <c r="G37" s="3">
        <f t="shared" si="0"/>
        <v>3299.2312499999998</v>
      </c>
      <c r="H37" s="3">
        <f t="shared" si="1"/>
        <v>20663.606250000001</v>
      </c>
    </row>
    <row r="38" spans="1:8" x14ac:dyDescent="0.25">
      <c r="A38" s="16">
        <v>45473</v>
      </c>
      <c r="B38" s="17" t="s">
        <v>124</v>
      </c>
      <c r="C38" s="18">
        <v>5695.5150000000003</v>
      </c>
      <c r="D38" s="50">
        <v>0</v>
      </c>
      <c r="E38" s="3">
        <v>0</v>
      </c>
      <c r="F38" s="3">
        <f t="shared" si="2"/>
        <v>5695.5150000000003</v>
      </c>
      <c r="G38" s="3">
        <f t="shared" si="0"/>
        <v>1082.1478500000001</v>
      </c>
      <c r="H38" s="3">
        <f t="shared" si="1"/>
        <v>6777.6628500000006</v>
      </c>
    </row>
    <row r="39" spans="1:8" x14ac:dyDescent="0.25">
      <c r="A39" s="19">
        <v>45474</v>
      </c>
      <c r="B39" s="20" t="s">
        <v>85</v>
      </c>
      <c r="C39" s="47">
        <v>-53135.834999999999</v>
      </c>
      <c r="D39" s="50">
        <v>0</v>
      </c>
      <c r="E39" s="3">
        <v>0</v>
      </c>
      <c r="F39" s="3">
        <f t="shared" si="2"/>
        <v>-53135.834999999999</v>
      </c>
      <c r="G39" s="3">
        <f t="shared" si="0"/>
        <v>-10095.808650000001</v>
      </c>
      <c r="H39" s="3">
        <f t="shared" si="1"/>
        <v>-63231.643649999998</v>
      </c>
    </row>
    <row r="40" spans="1:8" x14ac:dyDescent="0.25">
      <c r="A40" s="19">
        <v>45504</v>
      </c>
      <c r="B40" s="20" t="s">
        <v>82</v>
      </c>
      <c r="C40" s="47">
        <v>-214247.777</v>
      </c>
      <c r="D40" s="50">
        <v>-14997.343999999999</v>
      </c>
      <c r="E40" s="3">
        <v>-2142.4780000000001</v>
      </c>
      <c r="F40" s="3">
        <f t="shared" si="2"/>
        <v>-231387.59900000002</v>
      </c>
      <c r="G40" s="3">
        <f t="shared" si="0"/>
        <v>-43963.643810000001</v>
      </c>
      <c r="H40" s="3">
        <f t="shared" si="1"/>
        <v>-275351.24281000003</v>
      </c>
    </row>
    <row r="41" spans="1:8" x14ac:dyDescent="0.25">
      <c r="A41" s="19">
        <v>45504</v>
      </c>
      <c r="B41" s="20" t="s">
        <v>81</v>
      </c>
      <c r="C41" s="47">
        <v>4085848.5910000005</v>
      </c>
      <c r="D41" s="50">
        <v>286009.402</v>
      </c>
      <c r="E41" s="3">
        <v>40858.485999999997</v>
      </c>
      <c r="F41" s="3">
        <f t="shared" si="2"/>
        <v>4412716.4790000003</v>
      </c>
      <c r="G41" s="3">
        <f t="shared" si="0"/>
        <v>838416.13101000001</v>
      </c>
      <c r="H41" s="3">
        <f t="shared" si="1"/>
        <v>5251132.6100099999</v>
      </c>
    </row>
    <row r="42" spans="1:8" x14ac:dyDescent="0.25">
      <c r="A42" s="21">
        <v>45535</v>
      </c>
      <c r="B42" s="22" t="s">
        <v>76</v>
      </c>
      <c r="C42" s="23">
        <v>3958058.4929999998</v>
      </c>
      <c r="D42" s="50">
        <v>277064.09299999999</v>
      </c>
      <c r="E42" s="3">
        <v>39580.584000000003</v>
      </c>
      <c r="F42" s="3">
        <f t="shared" si="2"/>
        <v>4274703.17</v>
      </c>
      <c r="G42" s="3">
        <f t="shared" si="0"/>
        <v>812193.60230000003</v>
      </c>
      <c r="H42" s="3">
        <f t="shared" si="1"/>
        <v>5086896.7723000003</v>
      </c>
    </row>
    <row r="43" spans="1:8" x14ac:dyDescent="0.25">
      <c r="A43" s="21">
        <v>45535</v>
      </c>
      <c r="B43" s="22" t="s">
        <v>75</v>
      </c>
      <c r="C43" s="23">
        <v>-71259.521999999997</v>
      </c>
      <c r="D43" s="50">
        <v>-4988.1670000000004</v>
      </c>
      <c r="E43" s="3">
        <v>-712.59500000000003</v>
      </c>
      <c r="F43" s="3">
        <f t="shared" si="2"/>
        <v>-76960.284</v>
      </c>
      <c r="G43" s="3">
        <f t="shared" si="0"/>
        <v>-14622.453960000001</v>
      </c>
      <c r="H43" s="3">
        <f t="shared" si="1"/>
        <v>-91582.737959999999</v>
      </c>
    </row>
    <row r="44" spans="1:8" x14ac:dyDescent="0.25">
      <c r="A44" s="21">
        <v>45535</v>
      </c>
      <c r="B44" s="22" t="s">
        <v>79</v>
      </c>
      <c r="C44" s="23">
        <v>7099.25</v>
      </c>
      <c r="D44" s="50">
        <v>0</v>
      </c>
      <c r="E44" s="3">
        <v>0</v>
      </c>
      <c r="F44" s="3">
        <f t="shared" si="2"/>
        <v>7099.25</v>
      </c>
      <c r="G44" s="3">
        <f t="shared" si="0"/>
        <v>1348.8575000000001</v>
      </c>
      <c r="H44" s="3">
        <f t="shared" si="1"/>
        <v>8448.1075000000001</v>
      </c>
    </row>
    <row r="45" spans="1:8" x14ac:dyDescent="0.25">
      <c r="A45" s="21">
        <v>45535</v>
      </c>
      <c r="B45" s="22" t="s">
        <v>98</v>
      </c>
      <c r="C45" s="23">
        <v>-5547.0590000000002</v>
      </c>
      <c r="D45" s="50">
        <v>0</v>
      </c>
      <c r="E45" s="3">
        <v>0</v>
      </c>
      <c r="F45" s="3">
        <f t="shared" si="2"/>
        <v>-5547.0590000000002</v>
      </c>
      <c r="G45" s="3">
        <f t="shared" si="0"/>
        <v>-1053.94121</v>
      </c>
      <c r="H45" s="3">
        <f t="shared" si="1"/>
        <v>-6601.0002100000002</v>
      </c>
    </row>
    <row r="46" spans="1:8" x14ac:dyDescent="0.25">
      <c r="A46" s="24">
        <v>45565</v>
      </c>
      <c r="B46" s="25" t="s">
        <v>71</v>
      </c>
      <c r="C46" s="26">
        <v>3991691.0640000002</v>
      </c>
      <c r="D46" s="50">
        <v>279418.37400000001</v>
      </c>
      <c r="E46" s="3">
        <v>39916.910000000003</v>
      </c>
      <c r="F46" s="3">
        <f t="shared" si="2"/>
        <v>4311026.3480000002</v>
      </c>
      <c r="G46" s="3">
        <f t="shared" si="0"/>
        <v>819095.00612000003</v>
      </c>
      <c r="H46" s="3">
        <f t="shared" si="1"/>
        <v>5130121.3541200003</v>
      </c>
    </row>
    <row r="47" spans="1:8" x14ac:dyDescent="0.25">
      <c r="A47" s="24">
        <v>45565</v>
      </c>
      <c r="B47" s="25" t="s">
        <v>70</v>
      </c>
      <c r="C47" s="26">
        <v>-117057.09599999999</v>
      </c>
      <c r="D47" s="50">
        <v>-8193.9969999999994</v>
      </c>
      <c r="E47" s="3">
        <v>-1170.5709999999999</v>
      </c>
      <c r="F47" s="3">
        <f t="shared" si="2"/>
        <v>-126421.66399999999</v>
      </c>
      <c r="G47" s="3">
        <f t="shared" si="0"/>
        <v>-24020.116159999998</v>
      </c>
      <c r="H47" s="3">
        <f t="shared" si="1"/>
        <v>-150441.78015999999</v>
      </c>
    </row>
    <row r="48" spans="1:8" x14ac:dyDescent="0.25">
      <c r="A48" s="24">
        <v>45536</v>
      </c>
      <c r="B48" s="25" t="s">
        <v>78</v>
      </c>
      <c r="C48" s="26">
        <v>30130.799999999999</v>
      </c>
      <c r="D48" s="50">
        <v>0</v>
      </c>
      <c r="E48" s="3">
        <v>0</v>
      </c>
      <c r="F48" s="3">
        <f t="shared" si="2"/>
        <v>30130.799999999999</v>
      </c>
      <c r="G48" s="3">
        <f t="shared" si="0"/>
        <v>5724.8519999999999</v>
      </c>
      <c r="H48" s="3">
        <f t="shared" si="1"/>
        <v>35855.652000000002</v>
      </c>
    </row>
    <row r="49" spans="1:8" x14ac:dyDescent="0.25">
      <c r="A49" s="24">
        <v>45536</v>
      </c>
      <c r="B49" s="25" t="s">
        <v>77</v>
      </c>
      <c r="C49" s="26">
        <v>228061.35</v>
      </c>
      <c r="D49" s="50">
        <v>0</v>
      </c>
      <c r="E49" s="3">
        <v>0</v>
      </c>
      <c r="F49" s="3">
        <f t="shared" ref="F49:F51" si="3">+C49+D49+E49</f>
        <v>228061.35</v>
      </c>
      <c r="G49" s="3">
        <f t="shared" si="0"/>
        <v>43331.656500000005</v>
      </c>
      <c r="H49" s="3">
        <f t="shared" si="1"/>
        <v>271393.00650000002</v>
      </c>
    </row>
    <row r="50" spans="1:8" x14ac:dyDescent="0.25">
      <c r="A50" s="24">
        <v>45546</v>
      </c>
      <c r="B50" s="25" t="s">
        <v>73</v>
      </c>
      <c r="C50" s="26">
        <v>138651.29999999999</v>
      </c>
      <c r="D50" s="50">
        <v>0</v>
      </c>
      <c r="E50" s="3">
        <v>0</v>
      </c>
      <c r="F50" s="3">
        <f t="shared" si="3"/>
        <v>138651.29999999999</v>
      </c>
      <c r="G50" s="3">
        <f t="shared" si="0"/>
        <v>26343.746999999999</v>
      </c>
      <c r="H50" s="3">
        <f t="shared" si="1"/>
        <v>164995.04699999999</v>
      </c>
    </row>
    <row r="51" spans="1:8" x14ac:dyDescent="0.25">
      <c r="A51" s="24">
        <v>45559</v>
      </c>
      <c r="B51" s="25" t="s">
        <v>72</v>
      </c>
      <c r="C51" s="26">
        <v>40181.199999999997</v>
      </c>
      <c r="D51" s="50">
        <v>2812.6840000000002</v>
      </c>
      <c r="E51" s="3">
        <v>401.81200000000001</v>
      </c>
      <c r="F51" s="3">
        <f t="shared" si="3"/>
        <v>43395.695999999996</v>
      </c>
      <c r="G51" s="3">
        <f t="shared" ref="G51" si="4">+F51*0.19</f>
        <v>8245.1822400000001</v>
      </c>
      <c r="H51" s="3">
        <f t="shared" ref="H51" si="5">+C51+D51+E51+G51</f>
        <v>51640.878239999998</v>
      </c>
    </row>
    <row r="52" spans="1:8" x14ac:dyDescent="0.25">
      <c r="A52" s="24">
        <v>45596</v>
      </c>
      <c r="B52" s="25" t="s">
        <v>159</v>
      </c>
      <c r="C52" s="26">
        <f>3476624.226+160</f>
        <v>3476784.2259999998</v>
      </c>
      <c r="D52" s="50">
        <v>243363.69399999999</v>
      </c>
      <c r="E52" s="3">
        <v>34766.241000000002</v>
      </c>
      <c r="F52" s="3">
        <f t="shared" ref="F52:F53" si="6">+C52+D52+E52</f>
        <v>3754914.1609999998</v>
      </c>
      <c r="G52" s="3">
        <f t="shared" ref="G52:G53" si="7">+F52*0.19</f>
        <v>713433.69059000001</v>
      </c>
      <c r="H52" s="3">
        <f t="shared" ref="H52:H53" si="8">+C52+D52+E52+G52</f>
        <v>4468347.8515900001</v>
      </c>
    </row>
    <row r="53" spans="1:8" x14ac:dyDescent="0.25">
      <c r="A53" s="24">
        <v>45596</v>
      </c>
      <c r="B53" s="25" t="s">
        <v>160</v>
      </c>
      <c r="C53" s="26">
        <v>-57105.766000000003</v>
      </c>
      <c r="D53" s="50">
        <v>-3997.404</v>
      </c>
      <c r="E53" s="3">
        <v>-571.05799999999999</v>
      </c>
      <c r="F53" s="3">
        <f t="shared" si="6"/>
        <v>-61674.228000000003</v>
      </c>
      <c r="G53" s="3">
        <f t="shared" si="7"/>
        <v>-11718.10332</v>
      </c>
      <c r="H53" s="3">
        <f t="shared" si="8"/>
        <v>-73392.331319999998</v>
      </c>
    </row>
    <row r="54" spans="1:8" x14ac:dyDescent="0.25">
      <c r="A54" s="24">
        <v>45596</v>
      </c>
      <c r="B54" s="25" t="s">
        <v>178</v>
      </c>
      <c r="C54" s="26">
        <v>781.029</v>
      </c>
      <c r="D54" s="50">
        <v>0</v>
      </c>
      <c r="E54" s="3">
        <v>0</v>
      </c>
      <c r="F54" s="3">
        <f t="shared" ref="F54" si="9">+C54+D54+E54</f>
        <v>781.029</v>
      </c>
      <c r="G54" s="3">
        <f t="shared" ref="G54" si="10">+F54*0.19</f>
        <v>148.39551</v>
      </c>
      <c r="H54" s="3">
        <f t="shared" ref="H54" si="11">+C54+D54+E54+G54</f>
        <v>929.42451000000005</v>
      </c>
    </row>
    <row r="55" spans="1:8" x14ac:dyDescent="0.25">
      <c r="A55" s="24">
        <v>45596</v>
      </c>
      <c r="B55" s="25" t="s">
        <v>179</v>
      </c>
      <c r="C55" s="26">
        <v>488.2</v>
      </c>
      <c r="D55" s="50">
        <v>0</v>
      </c>
      <c r="E55" s="3">
        <v>0</v>
      </c>
      <c r="F55" s="3">
        <f t="shared" ref="F55" si="12">+C55+D55+E55</f>
        <v>488.2</v>
      </c>
      <c r="G55" s="3">
        <f t="shared" ref="G55:G56" si="13">+F55*0.19</f>
        <v>92.757999999999996</v>
      </c>
      <c r="H55" s="3">
        <f t="shared" ref="H55:H56" si="14">+C55+D55+E55+G55</f>
        <v>580.95799999999997</v>
      </c>
    </row>
    <row r="56" spans="1:8" x14ac:dyDescent="0.25">
      <c r="A56" s="24">
        <v>45597</v>
      </c>
      <c r="B56" s="25" t="s">
        <v>341</v>
      </c>
      <c r="C56" s="26">
        <v>86890.8</v>
      </c>
      <c r="D56" s="50">
        <v>0</v>
      </c>
      <c r="E56" s="3">
        <v>0</v>
      </c>
      <c r="F56" s="3">
        <f>+C56+D56+E56</f>
        <v>86890.8</v>
      </c>
      <c r="G56" s="3">
        <f t="shared" si="13"/>
        <v>16509.252</v>
      </c>
      <c r="H56" s="3">
        <f t="shared" si="14"/>
        <v>103400.052</v>
      </c>
    </row>
    <row r="57" spans="1:8" x14ac:dyDescent="0.25">
      <c r="A57" s="24">
        <v>45626</v>
      </c>
      <c r="B57" s="25" t="s">
        <v>213</v>
      </c>
      <c r="C57" s="26">
        <v>3041692.2</v>
      </c>
      <c r="D57" s="50">
        <v>212918.454</v>
      </c>
      <c r="E57" s="3">
        <v>30416.921999999999</v>
      </c>
      <c r="F57" s="3">
        <f>+C57+D57+E57+15</f>
        <v>3285042.5759999999</v>
      </c>
      <c r="G57" s="3">
        <v>624158.08700000006</v>
      </c>
      <c r="H57" s="3">
        <f t="shared" ref="H57:H58" si="15">+C57+D57+E57+G57</f>
        <v>3909185.6629999997</v>
      </c>
    </row>
    <row r="58" spans="1:8" x14ac:dyDescent="0.25">
      <c r="A58" s="24">
        <v>45626</v>
      </c>
      <c r="B58" s="25" t="s">
        <v>214</v>
      </c>
      <c r="C58" s="26">
        <v>-27147.072</v>
      </c>
      <c r="D58" s="50">
        <v>-1900.2950000000001</v>
      </c>
      <c r="E58" s="3">
        <v>-271.471</v>
      </c>
      <c r="F58" s="3">
        <f t="shared" ref="F58" si="16">+C58+D58+E58</f>
        <v>-29318.838</v>
      </c>
      <c r="G58" s="3">
        <f t="shared" ref="G57:G58" si="17">+F58*0.19</f>
        <v>-5570.5792199999996</v>
      </c>
      <c r="H58" s="3">
        <f t="shared" si="15"/>
        <v>-34889.417220000003</v>
      </c>
    </row>
    <row r="59" spans="1:8" x14ac:dyDescent="0.25">
      <c r="A59" s="24">
        <v>45626</v>
      </c>
      <c r="B59" s="25" t="s">
        <v>215</v>
      </c>
      <c r="C59" s="26">
        <v>26382.7</v>
      </c>
      <c r="D59" s="50">
        <v>1800.5889999999999</v>
      </c>
      <c r="E59" s="3">
        <v>257.22699999999998</v>
      </c>
      <c r="F59" s="3">
        <f>+C59+D59+E59</f>
        <v>28440.516</v>
      </c>
      <c r="G59" s="3">
        <v>5403.6980000000003</v>
      </c>
      <c r="H59" s="3">
        <f t="shared" ref="H59" si="18">+C59+D59+E59+G59</f>
        <v>33844.214</v>
      </c>
    </row>
    <row r="60" spans="1:8" x14ac:dyDescent="0.25">
      <c r="A60" s="24">
        <v>45654</v>
      </c>
      <c r="B60" s="25" t="s">
        <v>366</v>
      </c>
      <c r="C60" s="26">
        <v>2475559.7349999999</v>
      </c>
      <c r="D60" s="50">
        <v>173289.18</v>
      </c>
      <c r="E60" s="3">
        <v>24755.598000000002</v>
      </c>
      <c r="F60" s="3">
        <f>+C60+D60+E60+1845</f>
        <v>2675449.5130000003</v>
      </c>
      <c r="G60" s="3">
        <f t="shared" ref="G59:G61" si="19">+F60*0.19</f>
        <v>508335.40747000003</v>
      </c>
      <c r="H60" s="3">
        <f>F60+G60</f>
        <v>3183784.9204700002</v>
      </c>
    </row>
    <row r="61" spans="1:8" x14ac:dyDescent="0.25">
      <c r="A61" s="24">
        <v>45654</v>
      </c>
      <c r="B61" s="25" t="s">
        <v>367</v>
      </c>
      <c r="C61" s="26">
        <v>-32626.069</v>
      </c>
      <c r="D61" s="50">
        <v>-2283.8249999999998</v>
      </c>
      <c r="E61" s="3">
        <v>-326.26100000000002</v>
      </c>
      <c r="F61" s="3">
        <f t="shared" ref="F61" si="20">+C61+D61+E61</f>
        <v>-35236.154999999999</v>
      </c>
      <c r="G61" s="3">
        <f t="shared" si="19"/>
        <v>-6694.8694500000001</v>
      </c>
      <c r="H61" s="3">
        <f t="shared" ref="H61" si="21">+C61+D61+E61+G61</f>
        <v>-41931.024449999997</v>
      </c>
    </row>
    <row r="62" spans="1:8" x14ac:dyDescent="0.25">
      <c r="A62" s="24">
        <v>45654</v>
      </c>
      <c r="B62" s="25" t="s">
        <v>368</v>
      </c>
      <c r="C62" s="26">
        <v>65585.164999999994</v>
      </c>
      <c r="D62" s="50">
        <v>2805.5439999999999</v>
      </c>
      <c r="E62" s="3">
        <v>400.79199999999997</v>
      </c>
      <c r="F62" s="3">
        <f>+C62+D62+E62</f>
        <v>68791.500999999989</v>
      </c>
      <c r="G62" s="3">
        <f>+F62*0.19</f>
        <v>13070.385189999997</v>
      </c>
      <c r="H62" s="3">
        <f>F62+G62</f>
        <v>81861.88618999999</v>
      </c>
    </row>
    <row r="63" spans="1:8" x14ac:dyDescent="0.25">
      <c r="A63" s="24">
        <v>45654</v>
      </c>
      <c r="B63" s="25" t="s">
        <v>369</v>
      </c>
      <c r="C63" s="26">
        <v>606.1</v>
      </c>
      <c r="D63" s="50">
        <v>0</v>
      </c>
      <c r="E63" s="3">
        <v>0</v>
      </c>
      <c r="F63" s="3">
        <f>+C63+D63+E63</f>
        <v>606.1</v>
      </c>
      <c r="G63" s="3">
        <f>+F63*0.19</f>
        <v>115.15900000000001</v>
      </c>
      <c r="H63" s="3">
        <f>F63+G63</f>
        <v>721.25900000000001</v>
      </c>
    </row>
    <row r="64" spans="1:8" x14ac:dyDescent="0.25">
      <c r="A64" s="55"/>
      <c r="B64" s="56"/>
      <c r="C64" s="57"/>
      <c r="D64" s="58"/>
      <c r="E64" s="59"/>
      <c r="F64" s="59"/>
      <c r="G64" s="59"/>
      <c r="H64" s="59"/>
    </row>
    <row r="65" spans="1:16" x14ac:dyDescent="0.25">
      <c r="A65" s="55"/>
      <c r="B65" s="56"/>
      <c r="C65" s="57">
        <f>SUM(C2:C63)</f>
        <v>35514190.164000005</v>
      </c>
      <c r="D65" s="57">
        <f t="shared" ref="D65:H65" si="22">SUM(D2:D63)</f>
        <v>2435968.4559999998</v>
      </c>
      <c r="E65" s="57">
        <f t="shared" si="22"/>
        <v>347995.495</v>
      </c>
      <c r="F65" s="57">
        <f t="shared" si="22"/>
        <v>38300014.115000002</v>
      </c>
      <c r="G65" s="57">
        <f t="shared" si="22"/>
        <v>7277002.6793700028</v>
      </c>
      <c r="H65" s="57">
        <f t="shared" si="22"/>
        <v>45577001.794370003</v>
      </c>
    </row>
    <row r="66" spans="1:16" x14ac:dyDescent="0.25">
      <c r="A66" s="55"/>
      <c r="B66" s="56"/>
      <c r="C66" s="57"/>
      <c r="D66" s="57"/>
      <c r="E66" s="57"/>
      <c r="F66" s="57"/>
      <c r="G66" s="57"/>
      <c r="H66" s="57"/>
    </row>
    <row r="67" spans="1:16" x14ac:dyDescent="0.25">
      <c r="A67" s="55"/>
      <c r="B67" s="56"/>
      <c r="C67" s="57"/>
      <c r="D67" s="58"/>
      <c r="E67" s="59"/>
      <c r="F67" s="59"/>
      <c r="G67" s="59"/>
      <c r="H67" s="59"/>
    </row>
    <row r="68" spans="1:16" x14ac:dyDescent="0.25">
      <c r="C68" s="28" t="s">
        <v>1</v>
      </c>
      <c r="D68" t="s">
        <v>148</v>
      </c>
      <c r="E68" t="s">
        <v>149</v>
      </c>
      <c r="F68" t="s">
        <v>150</v>
      </c>
      <c r="G68" t="s">
        <v>151</v>
      </c>
      <c r="H68" t="s">
        <v>152</v>
      </c>
      <c r="I68" t="s">
        <v>154</v>
      </c>
      <c r="K68" t="s">
        <v>155</v>
      </c>
      <c r="L68" t="s">
        <v>156</v>
      </c>
      <c r="M68" t="s">
        <v>157</v>
      </c>
    </row>
    <row r="69" spans="1:16" x14ac:dyDescent="0.25">
      <c r="C69" s="29" t="s">
        <v>132</v>
      </c>
      <c r="D69" s="27">
        <v>2212660.1949999998</v>
      </c>
      <c r="E69" s="27">
        <v>154201.86199999999</v>
      </c>
      <c r="F69" s="27">
        <v>22028.837</v>
      </c>
      <c r="G69" s="27">
        <v>2388890.8939999999</v>
      </c>
      <c r="H69" s="27">
        <v>453889.26985999994</v>
      </c>
      <c r="I69" s="27">
        <v>2388890.889</v>
      </c>
      <c r="J69" s="27">
        <f>G69-I69</f>
        <v>4.999999888241291E-3</v>
      </c>
      <c r="K69" s="27">
        <v>154572.86199999999</v>
      </c>
      <c r="L69" s="27">
        <v>22081.837</v>
      </c>
      <c r="M69" s="27">
        <v>453889.26799999998</v>
      </c>
      <c r="N69" s="27">
        <f>E69-K69</f>
        <v>-371</v>
      </c>
      <c r="O69" s="27">
        <f>F69-L69</f>
        <v>-53</v>
      </c>
      <c r="P69" s="27">
        <f>H69-M69</f>
        <v>1.8599999602884054E-3</v>
      </c>
    </row>
    <row r="70" spans="1:16" x14ac:dyDescent="0.25">
      <c r="C70" s="29" t="s">
        <v>133</v>
      </c>
      <c r="D70" s="27">
        <v>2172535.9550000001</v>
      </c>
      <c r="E70" s="27">
        <v>150318.041</v>
      </c>
      <c r="F70" s="27">
        <v>21474.006999999998</v>
      </c>
      <c r="G70" s="27">
        <v>2344328.003</v>
      </c>
      <c r="H70" s="27">
        <v>445422.32056999992</v>
      </c>
      <c r="I70" s="27">
        <v>2344327.9950000001</v>
      </c>
      <c r="J70" s="27">
        <f t="shared" ref="J70:J79" si="23">G70-I70</f>
        <v>7.9999999143183231E-3</v>
      </c>
      <c r="K70" s="27">
        <v>150318.049</v>
      </c>
      <c r="L70" s="27">
        <v>21474.007000000001</v>
      </c>
      <c r="M70" s="27">
        <v>445422.31900000002</v>
      </c>
      <c r="N70" s="27">
        <f t="shared" ref="N70:N78" si="24">E70-K70</f>
        <v>-8.0000000016298145E-3</v>
      </c>
      <c r="O70" s="27">
        <f t="shared" ref="O70:O78" si="25">F70-L70</f>
        <v>0</v>
      </c>
      <c r="P70" s="27">
        <f t="shared" ref="P70:P78" si="26">H70-M70</f>
        <v>1.5699999057687819E-3</v>
      </c>
    </row>
    <row r="71" spans="1:16" x14ac:dyDescent="0.25">
      <c r="C71" s="29" t="s">
        <v>134</v>
      </c>
      <c r="D71" s="27">
        <v>1915905.8290000001</v>
      </c>
      <c r="E71" s="27">
        <v>127015.61599999999</v>
      </c>
      <c r="F71" s="27">
        <v>18145.089</v>
      </c>
      <c r="G71" s="27">
        <v>2061066.5340000002</v>
      </c>
      <c r="H71" s="27">
        <v>391602.64146000007</v>
      </c>
      <c r="I71" s="27">
        <v>2061066.5319999999</v>
      </c>
      <c r="J71" s="27">
        <f t="shared" si="23"/>
        <v>2.0000003278255463E-3</v>
      </c>
      <c r="K71" s="27">
        <v>127757.62300000001</v>
      </c>
      <c r="L71" s="27">
        <v>18251.089</v>
      </c>
      <c r="M71" s="27">
        <v>391602.641</v>
      </c>
      <c r="N71" s="27">
        <f t="shared" si="24"/>
        <v>-742.00700000001234</v>
      </c>
      <c r="O71" s="27">
        <f t="shared" si="25"/>
        <v>-106</v>
      </c>
      <c r="P71" s="27">
        <f t="shared" si="26"/>
        <v>4.6000006841495633E-4</v>
      </c>
    </row>
    <row r="72" spans="1:16" x14ac:dyDescent="0.25">
      <c r="C72" s="29" t="s">
        <v>135</v>
      </c>
      <c r="D72" s="27">
        <v>2101657.9419999998</v>
      </c>
      <c r="E72" s="27">
        <v>138791.09099999999</v>
      </c>
      <c r="F72" s="27">
        <v>19827.300999999999</v>
      </c>
      <c r="G72" s="27">
        <v>2260276.3340000003</v>
      </c>
      <c r="H72" s="27">
        <v>429452.50345999998</v>
      </c>
      <c r="I72" s="27">
        <v>2260276.3470000001</v>
      </c>
      <c r="J72" s="27">
        <f t="shared" si="23"/>
        <v>-1.2999999802559614E-2</v>
      </c>
      <c r="K72" s="27">
        <v>138791.10699999999</v>
      </c>
      <c r="L72" s="27">
        <v>19827.300999999999</v>
      </c>
      <c r="M72" s="27">
        <v>429452.505</v>
      </c>
      <c r="N72" s="27">
        <f t="shared" si="24"/>
        <v>-1.6000000003259629E-2</v>
      </c>
      <c r="O72" s="27">
        <f t="shared" si="25"/>
        <v>0</v>
      </c>
      <c r="P72" s="27">
        <f t="shared" si="26"/>
        <v>-1.5400000265799463E-3</v>
      </c>
    </row>
    <row r="73" spans="1:16" x14ac:dyDescent="0.25">
      <c r="C73" s="29" t="s">
        <v>136</v>
      </c>
      <c r="D73" s="27">
        <v>3056908.8859999995</v>
      </c>
      <c r="E73" s="27">
        <v>218454.16999999998</v>
      </c>
      <c r="F73" s="27">
        <v>31207.738999999998</v>
      </c>
      <c r="G73" s="27">
        <v>3306570.7949999999</v>
      </c>
      <c r="H73" s="27">
        <v>628248.45104999992</v>
      </c>
      <c r="I73" s="27">
        <v>3306570.7889999999</v>
      </c>
      <c r="J73" s="27">
        <f t="shared" si="23"/>
        <v>6.0000000521540642E-3</v>
      </c>
      <c r="K73" s="27">
        <v>218454.17300000001</v>
      </c>
      <c r="L73" s="27">
        <v>31207.739000000001</v>
      </c>
      <c r="M73" s="27">
        <v>628248.44900000002</v>
      </c>
      <c r="N73" s="27">
        <f t="shared" si="24"/>
        <v>-3.0000000260770321E-3</v>
      </c>
      <c r="O73" s="27">
        <f t="shared" si="25"/>
        <v>0</v>
      </c>
      <c r="P73" s="27">
        <f t="shared" si="26"/>
        <v>2.049999893642962E-3</v>
      </c>
    </row>
    <row r="74" spans="1:16" x14ac:dyDescent="0.25">
      <c r="C74" s="29" t="s">
        <v>137</v>
      </c>
      <c r="D74" s="27">
        <v>2978155.3499999996</v>
      </c>
      <c r="E74" s="27">
        <v>204066.69400000002</v>
      </c>
      <c r="F74" s="27">
        <v>29152.384000000005</v>
      </c>
      <c r="G74" s="27">
        <v>3211374.4279999998</v>
      </c>
      <c r="H74" s="27">
        <v>610161.1413199997</v>
      </c>
      <c r="I74" s="27">
        <v>3211374.432</v>
      </c>
      <c r="J74" s="27">
        <f t="shared" si="23"/>
        <v>-4.0000001899898052E-3</v>
      </c>
      <c r="K74" s="27">
        <v>207748.625</v>
      </c>
      <c r="L74" s="27">
        <v>29678.375</v>
      </c>
      <c r="M74" s="27">
        <v>610161.14199999999</v>
      </c>
      <c r="N74" s="27">
        <f t="shared" si="24"/>
        <v>-3681.9309999999823</v>
      </c>
      <c r="O74" s="27">
        <f t="shared" si="25"/>
        <v>-525.99099999999453</v>
      </c>
      <c r="P74" s="27">
        <f t="shared" si="26"/>
        <v>-6.8000028841197491E-4</v>
      </c>
    </row>
    <row r="75" spans="1:16" x14ac:dyDescent="0.25">
      <c r="C75" s="29" t="s">
        <v>138</v>
      </c>
      <c r="D75" s="27">
        <v>3818464.9790000003</v>
      </c>
      <c r="E75" s="27">
        <v>271012.05800000002</v>
      </c>
      <c r="F75" s="27">
        <v>38716.007999999994</v>
      </c>
      <c r="G75" s="27">
        <v>4128193.0450000004</v>
      </c>
      <c r="H75" s="27">
        <v>784356.67855000007</v>
      </c>
      <c r="I75" s="27">
        <v>4128193.0469999998</v>
      </c>
      <c r="J75" s="27">
        <f t="shared" si="23"/>
        <v>-1.9999993965029716E-3</v>
      </c>
      <c r="K75" s="27">
        <v>271208.44099999999</v>
      </c>
      <c r="L75" s="27">
        <v>38744.063000000002</v>
      </c>
      <c r="M75" s="27">
        <v>784356.67799999996</v>
      </c>
      <c r="N75" s="27">
        <f t="shared" si="24"/>
        <v>-196.38299999997253</v>
      </c>
      <c r="O75" s="27">
        <f t="shared" si="25"/>
        <v>-28.055000000007567</v>
      </c>
      <c r="P75" s="27">
        <f t="shared" si="26"/>
        <v>5.5000011343508959E-4</v>
      </c>
    </row>
    <row r="76" spans="1:16" x14ac:dyDescent="0.25">
      <c r="C76" s="29" t="s">
        <v>139</v>
      </c>
      <c r="D76" s="27">
        <v>3888351.162</v>
      </c>
      <c r="E76" s="27">
        <v>272075.92599999998</v>
      </c>
      <c r="F76" s="27">
        <v>38867.989000000001</v>
      </c>
      <c r="G76" s="27">
        <v>4199295.0769999996</v>
      </c>
      <c r="H76" s="27">
        <v>797866.06463000015</v>
      </c>
      <c r="I76" s="27">
        <v>4199295.0839999998</v>
      </c>
      <c r="J76" s="27">
        <f t="shared" si="23"/>
        <v>-7.0000002160668373E-3</v>
      </c>
      <c r="K76" s="27">
        <v>272075.92300000001</v>
      </c>
      <c r="L76" s="27">
        <v>38867.989000000001</v>
      </c>
      <c r="M76" s="27">
        <v>797866.06499999994</v>
      </c>
      <c r="N76" s="27">
        <f t="shared" si="24"/>
        <v>2.9999999678693712E-3</v>
      </c>
      <c r="O76" s="27">
        <f t="shared" si="25"/>
        <v>0</v>
      </c>
      <c r="P76" s="27">
        <f t="shared" si="26"/>
        <v>-3.6999979056417942E-4</v>
      </c>
    </row>
    <row r="77" spans="1:16" x14ac:dyDescent="0.25">
      <c r="C77" s="29" t="s">
        <v>140</v>
      </c>
      <c r="D77" s="27">
        <v>4311658.6180000007</v>
      </c>
      <c r="E77" s="27">
        <v>274037.06100000005</v>
      </c>
      <c r="F77" s="27">
        <v>39148.151000000005</v>
      </c>
      <c r="G77" s="27">
        <v>4624843.83</v>
      </c>
      <c r="H77" s="27">
        <v>878720.32770000002</v>
      </c>
      <c r="I77" s="27">
        <v>4624843.8370000003</v>
      </c>
      <c r="J77" s="27">
        <f t="shared" si="23"/>
        <v>-7.0000002160668373E-3</v>
      </c>
      <c r="K77" s="27">
        <v>274037.05699999997</v>
      </c>
      <c r="L77" s="27">
        <v>39148.150999999998</v>
      </c>
      <c r="M77" s="27">
        <v>878720.32900000003</v>
      </c>
      <c r="N77" s="27">
        <f t="shared" si="24"/>
        <v>4.0000000735744834E-3</v>
      </c>
      <c r="O77" s="27">
        <f t="shared" si="25"/>
        <v>0</v>
      </c>
      <c r="P77" s="27">
        <f t="shared" si="26"/>
        <v>-1.3000000035390258E-3</v>
      </c>
    </row>
    <row r="78" spans="1:16" x14ac:dyDescent="0.25">
      <c r="C78" s="29" t="s">
        <v>161</v>
      </c>
      <c r="D78" s="27">
        <v>3420947.6890000002</v>
      </c>
      <c r="E78" s="27">
        <v>239366.28999999998</v>
      </c>
      <c r="F78" s="27">
        <v>34195.183000000005</v>
      </c>
      <c r="G78" s="27">
        <v>3694509.162</v>
      </c>
      <c r="H78" s="27">
        <v>701956.74077999999</v>
      </c>
      <c r="I78" s="27">
        <v>3694509.1740000001</v>
      </c>
      <c r="J78" s="27">
        <f t="shared" si="23"/>
        <v>-1.2000000104308128E-2</v>
      </c>
      <c r="K78" s="27">
        <v>239366.28099999999</v>
      </c>
      <c r="L78" s="27">
        <v>34195.182999999997</v>
      </c>
      <c r="M78" s="27">
        <v>701956.74300000002</v>
      </c>
      <c r="N78" s="27">
        <f t="shared" si="24"/>
        <v>8.9999999909196049E-3</v>
      </c>
      <c r="O78" s="27">
        <f t="shared" si="25"/>
        <v>0</v>
      </c>
      <c r="P78" s="27">
        <f t="shared" si="26"/>
        <v>-2.2200000239536166E-3</v>
      </c>
    </row>
    <row r="79" spans="1:16" x14ac:dyDescent="0.25">
      <c r="C79" s="29" t="s">
        <v>212</v>
      </c>
      <c r="D79" s="27">
        <v>3127818.628</v>
      </c>
      <c r="E79" s="27">
        <v>212818.74799999999</v>
      </c>
      <c r="F79" s="27">
        <v>30402.677999999996</v>
      </c>
      <c r="G79" s="27">
        <v>3371055.0539999995</v>
      </c>
      <c r="H79" s="27">
        <v>640500.45778000006</v>
      </c>
      <c r="I79" s="27">
        <v>3371055.0419999999</v>
      </c>
      <c r="J79" s="27">
        <f>G79-I79</f>
        <v>1.1999999638646841E-2</v>
      </c>
      <c r="K79" s="27">
        <v>212818.74600000001</v>
      </c>
      <c r="L79" s="27">
        <v>30402.678</v>
      </c>
      <c r="M79" s="27">
        <v>640500.45700000005</v>
      </c>
      <c r="N79" s="27">
        <f t="shared" ref="N79" si="27">E79-K79</f>
        <v>1.9999999785795808E-3</v>
      </c>
      <c r="O79" s="27">
        <f t="shared" ref="O79" si="28">F79-L79</f>
        <v>0</v>
      </c>
      <c r="P79" s="27">
        <f t="shared" ref="P79" si="29">H79-M79</f>
        <v>7.8000000212341547E-4</v>
      </c>
    </row>
    <row r="80" spans="1:16" x14ac:dyDescent="0.25">
      <c r="C80" s="29" t="s">
        <v>364</v>
      </c>
      <c r="D80" s="27">
        <v>2509124.9309999999</v>
      </c>
      <c r="E80" s="27">
        <v>173810.89899999998</v>
      </c>
      <c r="F80" s="27">
        <v>24830.129000000004</v>
      </c>
      <c r="G80" s="27">
        <v>2709610.9590000007</v>
      </c>
      <c r="H80" s="27">
        <v>514826.08221000002</v>
      </c>
      <c r="I80" s="27">
        <v>2709612.9679999999</v>
      </c>
      <c r="J80" s="27">
        <f>G80-I80</f>
        <v>-2.0089999991469085</v>
      </c>
      <c r="K80" s="27">
        <v>173810.90299999999</v>
      </c>
      <c r="L80" s="27">
        <v>24830.129000000001</v>
      </c>
      <c r="M80" s="27">
        <v>514826.46299999999</v>
      </c>
      <c r="N80" s="27">
        <f t="shared" ref="N80" si="30">E80-K80</f>
        <v>-4.0000000153668225E-3</v>
      </c>
      <c r="O80" s="27">
        <f t="shared" ref="O80" si="31">F80-L80</f>
        <v>0</v>
      </c>
      <c r="P80" s="27">
        <f t="shared" ref="P80" si="32">H80-M80</f>
        <v>-0.38078999996650964</v>
      </c>
    </row>
    <row r="81" spans="3:16" x14ac:dyDescent="0.25">
      <c r="C81" s="29" t="s">
        <v>2</v>
      </c>
      <c r="D81" s="27">
        <v>35514190.163999997</v>
      </c>
      <c r="E81" s="27">
        <v>2435968.4560000002</v>
      </c>
      <c r="F81" s="27">
        <v>347995.49500000005</v>
      </c>
      <c r="G81" s="27">
        <v>38300014.114999995</v>
      </c>
      <c r="H81" s="27">
        <v>7277002.6793699991</v>
      </c>
      <c r="I81" s="27">
        <f>SUM(I69:I80)</f>
        <v>38300016.136</v>
      </c>
      <c r="J81" s="27">
        <f t="shared" ref="J81:P81" si="33">SUM(J69:J80)</f>
        <v>-2.0209999992512167</v>
      </c>
      <c r="K81" s="27">
        <f t="shared" si="33"/>
        <v>2440959.7899999996</v>
      </c>
      <c r="L81" s="27">
        <f t="shared" si="33"/>
        <v>348708.54100000003</v>
      </c>
      <c r="M81" s="27">
        <f t="shared" si="33"/>
        <v>7277003.0590000004</v>
      </c>
      <c r="N81" s="27">
        <f t="shared" si="33"/>
        <v>-4991.3340000000026</v>
      </c>
      <c r="O81" s="27">
        <f t="shared" si="33"/>
        <v>-713.0460000000021</v>
      </c>
      <c r="P81" s="27">
        <f t="shared" si="33"/>
        <v>-0.37963000015588477</v>
      </c>
    </row>
  </sheetData>
  <autoFilter ref="A1:P63" xr:uid="{00000000-0001-0000-0100-000000000000}"/>
  <pageMargins left="0.7" right="0.7" top="0.75" bottom="0.75" header="0.3" footer="0.3"/>
  <ignoredErrors>
    <ignoredError sqref="F60:H60 H61:H63 F5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6"/>
  <sheetViews>
    <sheetView tabSelected="1" topLeftCell="A43" zoomScale="105" zoomScaleNormal="105" workbookViewId="0">
      <selection activeCell="I53" sqref="I53"/>
    </sheetView>
  </sheetViews>
  <sheetFormatPr baseColWidth="10" defaultRowHeight="15" x14ac:dyDescent="0.25"/>
  <cols>
    <col min="1" max="1" width="12.140625" customWidth="1"/>
    <col min="2" max="2" width="21" bestFit="1" customWidth="1"/>
    <col min="3" max="3" width="26.140625" bestFit="1" customWidth="1"/>
    <col min="4" max="4" width="23" bestFit="1" customWidth="1"/>
    <col min="5" max="5" width="20.28515625" customWidth="1"/>
    <col min="6" max="6" width="16" customWidth="1"/>
    <col min="7" max="7" width="24.28515625" customWidth="1"/>
    <col min="9" max="10" width="11.42578125" style="159"/>
  </cols>
  <sheetData>
    <row r="1" spans="1:10" x14ac:dyDescent="0.25">
      <c r="A1" s="102" t="s">
        <v>125</v>
      </c>
      <c r="B1" s="102" t="s">
        <v>126</v>
      </c>
      <c r="C1" s="102" t="s">
        <v>127</v>
      </c>
      <c r="D1" s="102" t="s">
        <v>141</v>
      </c>
      <c r="E1" s="102" t="s">
        <v>128</v>
      </c>
      <c r="F1" s="102" t="s">
        <v>129</v>
      </c>
      <c r="G1" s="102" t="s">
        <v>363</v>
      </c>
      <c r="J1" s="160"/>
    </row>
    <row r="2" spans="1:10" x14ac:dyDescent="0.25">
      <c r="A2" s="103">
        <v>45293</v>
      </c>
      <c r="B2" s="104" t="s">
        <v>216</v>
      </c>
      <c r="C2" s="105">
        <v>54739.56</v>
      </c>
      <c r="D2" s="145">
        <v>3.3880499999999998</v>
      </c>
      <c r="E2" s="105">
        <v>185460.36600000001</v>
      </c>
      <c r="F2" s="104">
        <v>485859</v>
      </c>
      <c r="G2" s="103">
        <v>45295</v>
      </c>
      <c r="H2" s="106"/>
      <c r="I2" s="161"/>
      <c r="J2" s="162"/>
    </row>
    <row r="3" spans="1:10" x14ac:dyDescent="0.25">
      <c r="A3" s="103">
        <v>45293</v>
      </c>
      <c r="B3" s="104" t="s">
        <v>217</v>
      </c>
      <c r="C3" s="105">
        <v>51814.35</v>
      </c>
      <c r="D3" s="145">
        <v>3.3880499999999998</v>
      </c>
      <c r="E3" s="105">
        <v>175549.609</v>
      </c>
      <c r="F3" s="104">
        <v>485860</v>
      </c>
      <c r="G3" s="103">
        <v>45295</v>
      </c>
      <c r="H3" s="106"/>
      <c r="I3" s="161"/>
      <c r="J3" s="162"/>
    </row>
    <row r="4" spans="1:10" x14ac:dyDescent="0.25">
      <c r="A4" s="103">
        <v>45299</v>
      </c>
      <c r="B4" s="104" t="s">
        <v>218</v>
      </c>
      <c r="C4" s="105">
        <v>53114.239999999998</v>
      </c>
      <c r="D4" s="145">
        <v>3.38565</v>
      </c>
      <c r="E4" s="105">
        <v>179826.22700000004</v>
      </c>
      <c r="F4" s="104">
        <v>485901</v>
      </c>
      <c r="G4" s="103">
        <v>45299</v>
      </c>
      <c r="H4" s="106"/>
      <c r="I4" s="161"/>
      <c r="J4" s="162"/>
    </row>
    <row r="5" spans="1:10" x14ac:dyDescent="0.25">
      <c r="A5" s="103">
        <v>45299</v>
      </c>
      <c r="B5" s="104" t="s">
        <v>219</v>
      </c>
      <c r="C5" s="105">
        <v>51382.46</v>
      </c>
      <c r="D5" s="145">
        <v>3.38565</v>
      </c>
      <c r="E5" s="105">
        <v>173963.02600000001</v>
      </c>
      <c r="F5" s="104">
        <v>485902</v>
      </c>
      <c r="G5" s="103">
        <v>45299</v>
      </c>
      <c r="H5" s="106"/>
      <c r="I5" s="161"/>
      <c r="J5" s="162"/>
    </row>
    <row r="6" spans="1:10" x14ac:dyDescent="0.25">
      <c r="A6" s="103">
        <v>45299</v>
      </c>
      <c r="B6" s="104" t="s">
        <v>220</v>
      </c>
      <c r="C6" s="105">
        <v>53084.81</v>
      </c>
      <c r="D6" s="145">
        <v>3.38565</v>
      </c>
      <c r="E6" s="105">
        <v>179726.587</v>
      </c>
      <c r="F6" s="104">
        <v>485900</v>
      </c>
      <c r="G6" s="103">
        <v>45299</v>
      </c>
      <c r="H6" s="106"/>
      <c r="I6" s="161"/>
      <c r="J6" s="162"/>
    </row>
    <row r="7" spans="1:10" x14ac:dyDescent="0.25">
      <c r="A7" s="103">
        <v>45300</v>
      </c>
      <c r="B7" s="104" t="s">
        <v>221</v>
      </c>
      <c r="C7" s="105">
        <v>71400</v>
      </c>
      <c r="D7" s="145">
        <v>3.3869500000000001</v>
      </c>
      <c r="E7" s="105">
        <v>241828.23</v>
      </c>
      <c r="F7" s="104">
        <v>485922</v>
      </c>
      <c r="G7" s="103">
        <v>45301</v>
      </c>
      <c r="H7" s="106"/>
      <c r="I7" s="161"/>
      <c r="J7" s="162"/>
    </row>
    <row r="8" spans="1:10" x14ac:dyDescent="0.25">
      <c r="A8" s="103">
        <v>45300</v>
      </c>
      <c r="B8" s="104" t="s">
        <v>222</v>
      </c>
      <c r="C8" s="105">
        <v>52407.199999999997</v>
      </c>
      <c r="D8" s="145">
        <v>3.3869500000000001</v>
      </c>
      <c r="E8" s="105">
        <v>177500.56599999999</v>
      </c>
      <c r="F8" s="104">
        <v>485924</v>
      </c>
      <c r="G8" s="103">
        <v>45301</v>
      </c>
      <c r="H8" s="106"/>
      <c r="I8" s="161"/>
      <c r="J8" s="162"/>
    </row>
    <row r="9" spans="1:10" x14ac:dyDescent="0.25">
      <c r="A9" s="103">
        <v>45300</v>
      </c>
      <c r="B9" s="104" t="s">
        <v>223</v>
      </c>
      <c r="C9" s="105">
        <v>55429.919999999998</v>
      </c>
      <c r="D9" s="145">
        <v>3.3869500000000001</v>
      </c>
      <c r="E9" s="105">
        <v>187738.36800000002</v>
      </c>
      <c r="F9" s="104">
        <v>485921</v>
      </c>
      <c r="G9" s="103">
        <v>45301</v>
      </c>
      <c r="H9" s="106"/>
      <c r="I9" s="161"/>
      <c r="J9" s="162"/>
    </row>
    <row r="10" spans="1:10" x14ac:dyDescent="0.25">
      <c r="A10" s="103">
        <v>45300</v>
      </c>
      <c r="B10" s="104" t="s">
        <v>224</v>
      </c>
      <c r="C10" s="105">
        <v>14944.36</v>
      </c>
      <c r="D10" s="145">
        <v>3.3869500000000001</v>
      </c>
      <c r="E10" s="105">
        <v>50619.323000000004</v>
      </c>
      <c r="F10" s="104">
        <v>485923</v>
      </c>
      <c r="G10" s="103">
        <v>45301</v>
      </c>
      <c r="H10" s="106"/>
      <c r="I10" s="161"/>
      <c r="J10" s="163"/>
    </row>
    <row r="11" spans="1:10" x14ac:dyDescent="0.25">
      <c r="A11" s="103">
        <v>45300</v>
      </c>
      <c r="B11" s="104" t="s">
        <v>225</v>
      </c>
      <c r="C11" s="105">
        <v>70839.600000000006</v>
      </c>
      <c r="D11" s="145">
        <v>3.3869500000000001</v>
      </c>
      <c r="E11" s="105">
        <v>239930.18299999999</v>
      </c>
      <c r="F11" s="104">
        <v>485926</v>
      </c>
      <c r="G11" s="103">
        <v>45301</v>
      </c>
      <c r="H11" s="106"/>
      <c r="I11" s="161"/>
      <c r="J11" s="162"/>
    </row>
    <row r="12" spans="1:10" x14ac:dyDescent="0.25">
      <c r="A12" s="103">
        <v>45300</v>
      </c>
      <c r="B12" s="104" t="s">
        <v>226</v>
      </c>
      <c r="C12" s="105">
        <v>55436.68</v>
      </c>
      <c r="D12" s="145">
        <v>3.3869500000000001</v>
      </c>
      <c r="E12" s="105">
        <v>187761.26300000001</v>
      </c>
      <c r="F12" s="104">
        <v>485928</v>
      </c>
      <c r="G12" s="103">
        <v>45301</v>
      </c>
      <c r="H12" s="106"/>
      <c r="I12" s="161"/>
      <c r="J12" s="162"/>
    </row>
    <row r="13" spans="1:10" x14ac:dyDescent="0.25">
      <c r="A13" s="103">
        <v>45313</v>
      </c>
      <c r="B13" s="104" t="s">
        <v>227</v>
      </c>
      <c r="C13" s="105">
        <v>53529.09</v>
      </c>
      <c r="D13" s="145">
        <v>3.3863500000000002</v>
      </c>
      <c r="E13" s="105">
        <v>181268.234</v>
      </c>
      <c r="F13" s="104">
        <v>486036</v>
      </c>
      <c r="G13" s="103">
        <v>45314</v>
      </c>
      <c r="H13" s="106"/>
      <c r="I13" s="161"/>
      <c r="J13" s="162"/>
    </row>
    <row r="14" spans="1:10" x14ac:dyDescent="0.25">
      <c r="A14" s="103">
        <v>45313</v>
      </c>
      <c r="B14" s="104" t="s">
        <v>228</v>
      </c>
      <c r="C14" s="105">
        <v>50663.31</v>
      </c>
      <c r="D14" s="145">
        <v>3.3863500000000002</v>
      </c>
      <c r="E14" s="105">
        <v>171563.7</v>
      </c>
      <c r="F14" s="104">
        <v>486037</v>
      </c>
      <c r="G14" s="103">
        <v>45314</v>
      </c>
      <c r="H14" s="106"/>
      <c r="I14" s="161"/>
      <c r="J14" s="162"/>
    </row>
    <row r="15" spans="1:10" x14ac:dyDescent="0.25">
      <c r="A15" s="103">
        <v>45313</v>
      </c>
      <c r="B15" s="104" t="s">
        <v>229</v>
      </c>
      <c r="C15" s="105">
        <v>50779.47</v>
      </c>
      <c r="D15" s="145">
        <v>3.3863500000000002</v>
      </c>
      <c r="E15" s="105">
        <v>171957.05799999999</v>
      </c>
      <c r="F15" s="104">
        <v>486038</v>
      </c>
      <c r="G15" s="103">
        <v>45314</v>
      </c>
      <c r="H15" s="106"/>
      <c r="I15" s="161"/>
      <c r="J15" s="162"/>
    </row>
    <row r="16" spans="1:10" x14ac:dyDescent="0.25">
      <c r="A16" s="103">
        <v>45321</v>
      </c>
      <c r="B16" s="104" t="s">
        <v>230</v>
      </c>
      <c r="C16" s="105">
        <v>72615.48</v>
      </c>
      <c r="D16" s="145">
        <v>3.3782000000000001</v>
      </c>
      <c r="E16" s="105">
        <v>245309.61499999999</v>
      </c>
      <c r="F16" s="104">
        <v>486118</v>
      </c>
      <c r="G16" s="103">
        <v>45321</v>
      </c>
      <c r="H16" s="106"/>
      <c r="I16" s="161"/>
      <c r="J16" s="162"/>
    </row>
    <row r="17" spans="1:10" x14ac:dyDescent="0.25">
      <c r="A17" s="103">
        <v>45321</v>
      </c>
      <c r="B17" s="104" t="s">
        <v>231</v>
      </c>
      <c r="C17" s="105">
        <v>72906</v>
      </c>
      <c r="D17" s="145">
        <v>3.3782000000000001</v>
      </c>
      <c r="E17" s="105">
        <v>246291.049</v>
      </c>
      <c r="F17" s="104">
        <v>486119</v>
      </c>
      <c r="G17" s="103">
        <v>45321</v>
      </c>
      <c r="H17" s="106"/>
      <c r="I17" s="161"/>
      <c r="J17" s="162"/>
    </row>
    <row r="18" spans="1:10" x14ac:dyDescent="0.25">
      <c r="A18" s="107">
        <v>45330</v>
      </c>
      <c r="B18" s="108" t="s">
        <v>232</v>
      </c>
      <c r="C18" s="109">
        <v>13154.97</v>
      </c>
      <c r="D18" s="146">
        <v>3.3735499999999998</v>
      </c>
      <c r="E18" s="109">
        <v>44378.949000000001</v>
      </c>
      <c r="F18" s="108">
        <v>486288</v>
      </c>
      <c r="G18" s="107">
        <v>45331</v>
      </c>
      <c r="H18" s="106"/>
      <c r="I18" s="161"/>
      <c r="J18" s="162"/>
    </row>
    <row r="19" spans="1:10" x14ac:dyDescent="0.25">
      <c r="A19" s="107">
        <v>45330</v>
      </c>
      <c r="B19" s="108" t="s">
        <v>233</v>
      </c>
      <c r="C19" s="109">
        <v>50313.29</v>
      </c>
      <c r="D19" s="146">
        <v>3.3735499999999998</v>
      </c>
      <c r="E19" s="109">
        <v>169734.399</v>
      </c>
      <c r="F19" s="108">
        <v>486289</v>
      </c>
      <c r="G19" s="107">
        <v>45331</v>
      </c>
      <c r="H19" s="106"/>
      <c r="I19" s="161"/>
      <c r="J19" s="162"/>
    </row>
    <row r="20" spans="1:10" x14ac:dyDescent="0.25">
      <c r="A20" s="107">
        <v>45330</v>
      </c>
      <c r="B20" s="108" t="s">
        <v>234</v>
      </c>
      <c r="C20" s="109">
        <v>89929.5</v>
      </c>
      <c r="D20" s="146">
        <v>3.3735499999999998</v>
      </c>
      <c r="E20" s="109">
        <v>303381.66499999998</v>
      </c>
      <c r="F20" s="108">
        <v>486291</v>
      </c>
      <c r="G20" s="107">
        <v>45331</v>
      </c>
      <c r="H20" s="106"/>
      <c r="I20" s="161"/>
      <c r="J20" s="162"/>
    </row>
    <row r="21" spans="1:10" x14ac:dyDescent="0.25">
      <c r="A21" s="110">
        <v>45334</v>
      </c>
      <c r="B21" s="111" t="s">
        <v>235</v>
      </c>
      <c r="C21" s="112">
        <v>14441.32</v>
      </c>
      <c r="D21" s="146">
        <v>3.3729499999999999</v>
      </c>
      <c r="E21" s="109">
        <v>48715.275999999998</v>
      </c>
      <c r="F21" s="108">
        <v>486357</v>
      </c>
      <c r="G21" s="107">
        <v>45336</v>
      </c>
      <c r="H21" s="106"/>
      <c r="I21" s="161"/>
      <c r="J21" s="163"/>
    </row>
    <row r="22" spans="1:10" x14ac:dyDescent="0.25">
      <c r="A22" s="107">
        <v>45335</v>
      </c>
      <c r="B22" s="108" t="s">
        <v>236</v>
      </c>
      <c r="C22" s="109">
        <v>89929.5</v>
      </c>
      <c r="D22" s="146">
        <v>3.3729499999999999</v>
      </c>
      <c r="E22" s="109">
        <v>303327.70699999999</v>
      </c>
      <c r="F22" s="108">
        <v>486365</v>
      </c>
      <c r="G22" s="107">
        <v>45336</v>
      </c>
      <c r="H22" s="106"/>
      <c r="I22" s="161"/>
      <c r="J22" s="162"/>
    </row>
    <row r="23" spans="1:10" x14ac:dyDescent="0.25">
      <c r="A23" s="107">
        <v>45335</v>
      </c>
      <c r="B23" s="108" t="s">
        <v>237</v>
      </c>
      <c r="C23" s="109">
        <v>89929.5</v>
      </c>
      <c r="D23" s="146">
        <v>3.3729499999999999</v>
      </c>
      <c r="E23" s="109">
        <v>303327.70699999999</v>
      </c>
      <c r="F23" s="108">
        <v>486363</v>
      </c>
      <c r="G23" s="107">
        <v>45336</v>
      </c>
      <c r="H23" s="106"/>
      <c r="I23" s="161"/>
      <c r="J23" s="162"/>
    </row>
    <row r="24" spans="1:10" x14ac:dyDescent="0.25">
      <c r="A24" s="107">
        <v>45335</v>
      </c>
      <c r="B24" s="108" t="s">
        <v>238</v>
      </c>
      <c r="C24" s="109">
        <v>73062.600000000006</v>
      </c>
      <c r="D24" s="146">
        <v>3.3729499999999999</v>
      </c>
      <c r="E24" s="109">
        <v>246436.49700000003</v>
      </c>
      <c r="F24" s="108">
        <v>486366</v>
      </c>
      <c r="G24" s="107">
        <v>45336</v>
      </c>
      <c r="H24" s="106"/>
      <c r="I24" s="161"/>
      <c r="J24" s="162"/>
    </row>
    <row r="25" spans="1:10" x14ac:dyDescent="0.25">
      <c r="A25" s="107">
        <v>45335</v>
      </c>
      <c r="B25" s="108" t="s">
        <v>239</v>
      </c>
      <c r="C25" s="109">
        <v>70856.100000000006</v>
      </c>
      <c r="D25" s="146">
        <v>3.3729499999999999</v>
      </c>
      <c r="E25" s="109">
        <v>238994.08199999999</v>
      </c>
      <c r="F25" s="108">
        <v>486367</v>
      </c>
      <c r="G25" s="107">
        <v>45336</v>
      </c>
      <c r="H25" s="106"/>
      <c r="I25" s="161"/>
      <c r="J25" s="162"/>
    </row>
    <row r="26" spans="1:10" x14ac:dyDescent="0.25">
      <c r="A26" s="107">
        <v>45344</v>
      </c>
      <c r="B26" s="108" t="s">
        <v>240</v>
      </c>
      <c r="C26" s="109">
        <v>50760.74</v>
      </c>
      <c r="D26" s="146">
        <v>3.37575</v>
      </c>
      <c r="E26" s="109">
        <v>171355.56800000003</v>
      </c>
      <c r="F26" s="108">
        <v>486412</v>
      </c>
      <c r="G26" s="107">
        <v>45342</v>
      </c>
      <c r="H26" s="106"/>
      <c r="I26" s="161"/>
      <c r="J26" s="162"/>
    </row>
    <row r="27" spans="1:10" x14ac:dyDescent="0.25">
      <c r="A27" s="107">
        <v>45351</v>
      </c>
      <c r="B27" s="108" t="s">
        <v>241</v>
      </c>
      <c r="C27" s="109">
        <v>51201.27</v>
      </c>
      <c r="D27" s="146">
        <v>3.37575</v>
      </c>
      <c r="E27" s="109">
        <v>172842.68700000001</v>
      </c>
      <c r="F27" s="108">
        <v>486410</v>
      </c>
      <c r="G27" s="107">
        <v>45342</v>
      </c>
      <c r="H27" s="106"/>
      <c r="I27" s="161"/>
      <c r="J27" s="162"/>
    </row>
    <row r="28" spans="1:10" x14ac:dyDescent="0.25">
      <c r="A28" s="107">
        <v>45351</v>
      </c>
      <c r="B28" s="108" t="s">
        <v>242</v>
      </c>
      <c r="C28" s="109">
        <v>50457.21</v>
      </c>
      <c r="D28" s="146">
        <v>3.37575</v>
      </c>
      <c r="E28" s="109">
        <v>170330.92700000003</v>
      </c>
      <c r="F28" s="108">
        <v>486411</v>
      </c>
      <c r="G28" s="107">
        <v>45342</v>
      </c>
      <c r="H28" s="106"/>
      <c r="I28" s="161"/>
      <c r="J28" s="162"/>
    </row>
    <row r="29" spans="1:10" x14ac:dyDescent="0.25">
      <c r="A29" s="107">
        <v>45351</v>
      </c>
      <c r="B29" s="108" t="s">
        <v>243</v>
      </c>
      <c r="C29" s="109">
        <v>51848.75</v>
      </c>
      <c r="D29" s="146">
        <v>3.38015</v>
      </c>
      <c r="E29" s="109">
        <v>175256.552</v>
      </c>
      <c r="F29" s="108">
        <v>486493</v>
      </c>
      <c r="G29" s="107">
        <v>45348</v>
      </c>
      <c r="H29" s="106"/>
      <c r="I29" s="161"/>
      <c r="J29" s="162"/>
    </row>
    <row r="30" spans="1:10" x14ac:dyDescent="0.25">
      <c r="A30" s="113">
        <v>45352</v>
      </c>
      <c r="B30" s="114" t="s">
        <v>244</v>
      </c>
      <c r="C30" s="115">
        <v>89211.5</v>
      </c>
      <c r="D30" s="146">
        <v>3.3729499999999999</v>
      </c>
      <c r="E30" s="115">
        <v>300905.929</v>
      </c>
      <c r="F30" s="108">
        <v>486364</v>
      </c>
      <c r="G30" s="107">
        <v>45336</v>
      </c>
      <c r="H30" s="106"/>
      <c r="I30" s="161"/>
      <c r="J30" s="162"/>
    </row>
    <row r="31" spans="1:10" x14ac:dyDescent="0.25">
      <c r="A31" s="113">
        <v>45352</v>
      </c>
      <c r="B31" s="114" t="s">
        <v>245</v>
      </c>
      <c r="C31" s="115">
        <v>45031.01</v>
      </c>
      <c r="D31" s="147">
        <v>3.3786499999999999</v>
      </c>
      <c r="E31" s="115">
        <v>152144.022</v>
      </c>
      <c r="F31" s="114">
        <v>486539</v>
      </c>
      <c r="G31" s="113">
        <v>45351</v>
      </c>
      <c r="H31" s="106"/>
      <c r="I31" s="161"/>
      <c r="J31" s="162"/>
    </row>
    <row r="32" spans="1:10" x14ac:dyDescent="0.25">
      <c r="A32" s="113">
        <v>45352</v>
      </c>
      <c r="B32" s="114" t="s">
        <v>246</v>
      </c>
      <c r="C32" s="115">
        <v>73260.39</v>
      </c>
      <c r="D32" s="146">
        <v>3.38015</v>
      </c>
      <c r="E32" s="115">
        <v>247631.10699999999</v>
      </c>
      <c r="F32" s="108">
        <v>486475</v>
      </c>
      <c r="G32" s="107">
        <v>45348</v>
      </c>
      <c r="H32" s="106"/>
      <c r="I32" s="161"/>
      <c r="J32" s="162"/>
    </row>
    <row r="33" spans="1:10" x14ac:dyDescent="0.25">
      <c r="A33" s="113">
        <v>45352</v>
      </c>
      <c r="B33" s="114" t="s">
        <v>247</v>
      </c>
      <c r="C33" s="115">
        <v>73260.39</v>
      </c>
      <c r="D33" s="146">
        <v>3.38015</v>
      </c>
      <c r="E33" s="115">
        <v>247631.10699999999</v>
      </c>
      <c r="F33" s="108">
        <v>486474</v>
      </c>
      <c r="G33" s="107">
        <v>45348</v>
      </c>
      <c r="H33" s="106"/>
      <c r="I33" s="161"/>
      <c r="J33" s="162"/>
    </row>
    <row r="34" spans="1:10" x14ac:dyDescent="0.25">
      <c r="A34" s="113">
        <v>45352</v>
      </c>
      <c r="B34" s="114" t="s">
        <v>248</v>
      </c>
      <c r="C34" s="115">
        <v>89929.5</v>
      </c>
      <c r="D34" s="147">
        <v>3.3825500000000002</v>
      </c>
      <c r="E34" s="115">
        <v>303975.19899999996</v>
      </c>
      <c r="F34" s="114">
        <v>486527</v>
      </c>
      <c r="G34" s="113">
        <v>45350</v>
      </c>
      <c r="H34" s="106"/>
      <c r="I34" s="161"/>
      <c r="J34" s="162"/>
    </row>
    <row r="35" spans="1:10" x14ac:dyDescent="0.25">
      <c r="A35" s="113">
        <v>45352</v>
      </c>
      <c r="B35" s="114" t="s">
        <v>249</v>
      </c>
      <c r="C35" s="115">
        <v>89929.5</v>
      </c>
      <c r="D35" s="146">
        <v>3.38015</v>
      </c>
      <c r="E35" s="115">
        <v>303975.19899999996</v>
      </c>
      <c r="F35" s="108">
        <v>486495</v>
      </c>
      <c r="G35" s="107">
        <v>45348</v>
      </c>
      <c r="H35" s="106"/>
      <c r="I35" s="161"/>
      <c r="J35" s="162"/>
    </row>
    <row r="36" spans="1:10" x14ac:dyDescent="0.25">
      <c r="A36" s="113">
        <v>45352</v>
      </c>
      <c r="B36" s="114" t="s">
        <v>250</v>
      </c>
      <c r="C36" s="115">
        <v>89929.5</v>
      </c>
      <c r="D36" s="146">
        <v>3.38015</v>
      </c>
      <c r="E36" s="115">
        <v>303975.19899999996</v>
      </c>
      <c r="F36" s="108">
        <v>486483</v>
      </c>
      <c r="G36" s="107">
        <v>45348</v>
      </c>
      <c r="H36" s="106"/>
      <c r="I36" s="161"/>
      <c r="J36" s="162"/>
    </row>
    <row r="37" spans="1:10" x14ac:dyDescent="0.25">
      <c r="A37" s="113">
        <v>45352</v>
      </c>
      <c r="B37" s="114" t="s">
        <v>251</v>
      </c>
      <c r="C37" s="115">
        <v>89211.5</v>
      </c>
      <c r="D37" s="146">
        <v>3.38015</v>
      </c>
      <c r="E37" s="115">
        <v>301548.25199999998</v>
      </c>
      <c r="F37" s="108">
        <v>486484</v>
      </c>
      <c r="G37" s="107">
        <v>45348</v>
      </c>
      <c r="H37" s="106"/>
      <c r="I37" s="161"/>
      <c r="J37" s="162"/>
    </row>
    <row r="38" spans="1:10" x14ac:dyDescent="0.25">
      <c r="A38" s="116">
        <v>45363</v>
      </c>
      <c r="B38" s="117" t="s">
        <v>252</v>
      </c>
      <c r="C38" s="118">
        <v>71190</v>
      </c>
      <c r="D38" s="148">
        <v>3.3847</v>
      </c>
      <c r="E38" s="118">
        <v>240956.79300000001</v>
      </c>
      <c r="F38" s="117">
        <v>486757</v>
      </c>
      <c r="G38" s="116">
        <v>45365</v>
      </c>
      <c r="H38" s="106"/>
      <c r="I38" s="161"/>
      <c r="J38" s="162"/>
    </row>
    <row r="39" spans="1:10" x14ac:dyDescent="0.25">
      <c r="A39" s="116">
        <v>45363</v>
      </c>
      <c r="B39" s="117" t="s">
        <v>253</v>
      </c>
      <c r="C39" s="118">
        <v>71145.899999999994</v>
      </c>
      <c r="D39" s="148">
        <v>3.3847</v>
      </c>
      <c r="E39" s="118">
        <v>240807.52800000002</v>
      </c>
      <c r="F39" s="117">
        <v>486758</v>
      </c>
      <c r="G39" s="116">
        <v>45365</v>
      </c>
      <c r="H39" s="106"/>
      <c r="I39" s="161"/>
      <c r="J39" s="162"/>
    </row>
    <row r="40" spans="1:10" x14ac:dyDescent="0.25">
      <c r="A40" s="116">
        <v>45363</v>
      </c>
      <c r="B40" s="117" t="s">
        <v>254</v>
      </c>
      <c r="C40" s="118">
        <v>75845.16</v>
      </c>
      <c r="D40" s="148">
        <v>3.3847</v>
      </c>
      <c r="E40" s="118">
        <v>256713.11299999998</v>
      </c>
      <c r="F40" s="117">
        <v>486762</v>
      </c>
      <c r="G40" s="116">
        <v>45365</v>
      </c>
      <c r="H40" s="106"/>
      <c r="I40" s="161"/>
      <c r="J40" s="162"/>
    </row>
    <row r="41" spans="1:10" x14ac:dyDescent="0.25">
      <c r="A41" s="116">
        <v>45363</v>
      </c>
      <c r="B41" s="117" t="s">
        <v>255</v>
      </c>
      <c r="C41" s="118">
        <v>73069.2</v>
      </c>
      <c r="D41" s="148">
        <v>3.3847</v>
      </c>
      <c r="E41" s="118">
        <v>247317.321</v>
      </c>
      <c r="F41" s="117">
        <v>486770</v>
      </c>
      <c r="G41" s="116">
        <v>45365</v>
      </c>
      <c r="H41" s="106"/>
      <c r="I41" s="161"/>
      <c r="J41" s="162"/>
    </row>
    <row r="42" spans="1:10" x14ac:dyDescent="0.25">
      <c r="A42" s="116">
        <v>45363</v>
      </c>
      <c r="B42" s="117" t="s">
        <v>256</v>
      </c>
      <c r="C42" s="118">
        <v>13932.55</v>
      </c>
      <c r="D42" s="148">
        <v>3.3847</v>
      </c>
      <c r="E42" s="118">
        <v>47157.502</v>
      </c>
      <c r="F42" s="117">
        <v>486769</v>
      </c>
      <c r="G42" s="116">
        <v>45366</v>
      </c>
      <c r="H42" s="106"/>
      <c r="I42" s="161"/>
      <c r="J42" s="162"/>
    </row>
    <row r="43" spans="1:10" x14ac:dyDescent="0.25">
      <c r="A43" s="116">
        <v>45364</v>
      </c>
      <c r="B43" s="117" t="s">
        <v>257</v>
      </c>
      <c r="C43" s="118">
        <v>50904.72</v>
      </c>
      <c r="D43" s="148">
        <v>3.3847</v>
      </c>
      <c r="E43" s="118">
        <v>172297.20600000001</v>
      </c>
      <c r="F43" s="117">
        <v>486768</v>
      </c>
      <c r="G43" s="116">
        <v>45365</v>
      </c>
      <c r="H43" s="106"/>
      <c r="I43" s="161"/>
      <c r="J43" s="162"/>
    </row>
    <row r="44" spans="1:10" x14ac:dyDescent="0.25">
      <c r="A44" s="116">
        <v>45370</v>
      </c>
      <c r="B44" s="117" t="s">
        <v>258</v>
      </c>
      <c r="C44" s="118">
        <v>51953.52</v>
      </c>
      <c r="D44" s="148">
        <v>3.3808500000000001</v>
      </c>
      <c r="E44" s="118">
        <v>175647.05800000002</v>
      </c>
      <c r="F44" s="117">
        <v>486826</v>
      </c>
      <c r="G44" s="116">
        <v>45371</v>
      </c>
      <c r="H44" s="106"/>
      <c r="I44" s="161"/>
      <c r="J44" s="162"/>
    </row>
    <row r="45" spans="1:10" x14ac:dyDescent="0.25">
      <c r="A45" s="116">
        <v>45370</v>
      </c>
      <c r="B45" s="117" t="s">
        <v>259</v>
      </c>
      <c r="C45" s="118">
        <v>52120.62</v>
      </c>
      <c r="D45" s="148">
        <v>3.3808500000000001</v>
      </c>
      <c r="E45" s="118">
        <v>176211.99799999999</v>
      </c>
      <c r="F45" s="117">
        <v>486825</v>
      </c>
      <c r="G45" s="116">
        <v>45371</v>
      </c>
      <c r="H45" s="106"/>
      <c r="I45" s="161"/>
      <c r="J45" s="162"/>
    </row>
    <row r="46" spans="1:10" x14ac:dyDescent="0.25">
      <c r="A46" s="119">
        <v>45385</v>
      </c>
      <c r="B46" s="120" t="s">
        <v>260</v>
      </c>
      <c r="C46" s="121">
        <v>17414.21</v>
      </c>
      <c r="D46" s="149">
        <v>3.3730000000000002</v>
      </c>
      <c r="E46" s="121">
        <v>58738.130000000005</v>
      </c>
      <c r="F46" s="120">
        <v>487006</v>
      </c>
      <c r="G46" s="119">
        <v>45386</v>
      </c>
      <c r="H46" s="106"/>
      <c r="I46" s="161"/>
      <c r="J46" s="162"/>
    </row>
    <row r="47" spans="1:10" x14ac:dyDescent="0.25">
      <c r="A47" s="122">
        <v>45386</v>
      </c>
      <c r="B47" s="123" t="s">
        <v>261</v>
      </c>
      <c r="C47" s="124">
        <v>55930.29</v>
      </c>
      <c r="D47" s="150">
        <v>3.3730000000000002</v>
      </c>
      <c r="E47" s="124">
        <v>188652.86800000002</v>
      </c>
      <c r="F47" s="123">
        <v>487016</v>
      </c>
      <c r="G47" s="122">
        <v>45386</v>
      </c>
      <c r="H47" s="106"/>
      <c r="I47" s="161"/>
      <c r="J47" s="162"/>
    </row>
    <row r="48" spans="1:10" x14ac:dyDescent="0.25">
      <c r="A48" s="122">
        <v>45387</v>
      </c>
      <c r="B48" s="123" t="s">
        <v>262</v>
      </c>
      <c r="C48" s="124">
        <v>84694.05</v>
      </c>
      <c r="D48" s="150">
        <v>3.3847</v>
      </c>
      <c r="E48" s="124">
        <v>286663.951</v>
      </c>
      <c r="F48" s="125">
        <v>486765</v>
      </c>
      <c r="G48" s="130">
        <v>45365</v>
      </c>
      <c r="H48" s="106"/>
      <c r="I48" s="161"/>
      <c r="J48" s="162"/>
    </row>
    <row r="49" spans="1:10" x14ac:dyDescent="0.25">
      <c r="A49" s="122">
        <v>45399</v>
      </c>
      <c r="B49" s="123" t="s">
        <v>263</v>
      </c>
      <c r="C49" s="124">
        <v>72117.16</v>
      </c>
      <c r="D49" s="150">
        <v>3.3650500000000001</v>
      </c>
      <c r="E49" s="124">
        <v>242677.84899999999</v>
      </c>
      <c r="F49" s="123">
        <v>487145</v>
      </c>
      <c r="G49" s="122">
        <v>45401</v>
      </c>
      <c r="H49" s="106"/>
      <c r="I49" s="161"/>
      <c r="J49" s="162"/>
    </row>
    <row r="50" spans="1:10" x14ac:dyDescent="0.25">
      <c r="A50" s="122">
        <v>45401</v>
      </c>
      <c r="B50" s="123" t="s">
        <v>264</v>
      </c>
      <c r="C50" s="124">
        <v>84694.05</v>
      </c>
      <c r="D50" s="151">
        <v>3.3847</v>
      </c>
      <c r="E50" s="124">
        <v>286663.951</v>
      </c>
      <c r="F50" s="125">
        <v>486764</v>
      </c>
      <c r="G50" s="130">
        <v>45365</v>
      </c>
      <c r="H50" s="106"/>
      <c r="I50" s="161"/>
      <c r="J50" s="162"/>
    </row>
    <row r="51" spans="1:10" x14ac:dyDescent="0.25">
      <c r="A51" s="126">
        <v>45414</v>
      </c>
      <c r="B51" s="127" t="s">
        <v>265</v>
      </c>
      <c r="C51" s="128">
        <v>54072.959999999999</v>
      </c>
      <c r="D51" s="152">
        <v>3.3705500000000002</v>
      </c>
      <c r="E51" s="128">
        <v>182255.61499999999</v>
      </c>
      <c r="F51" s="127">
        <v>407532</v>
      </c>
      <c r="G51" s="126">
        <v>45412</v>
      </c>
      <c r="H51" s="106"/>
      <c r="I51" s="161"/>
      <c r="J51" s="162"/>
    </row>
    <row r="52" spans="1:10" x14ac:dyDescent="0.25">
      <c r="A52" s="126">
        <v>45415</v>
      </c>
      <c r="B52" s="127" t="s">
        <v>266</v>
      </c>
      <c r="C52" s="128">
        <v>84694.05</v>
      </c>
      <c r="D52" s="152">
        <v>3.3847</v>
      </c>
      <c r="E52" s="128">
        <v>286663.951</v>
      </c>
      <c r="F52" s="129"/>
      <c r="G52" s="129"/>
      <c r="H52" s="106"/>
      <c r="I52" s="161"/>
      <c r="J52" s="162"/>
    </row>
    <row r="53" spans="1:10" x14ac:dyDescent="0.25">
      <c r="A53" s="130">
        <v>45415</v>
      </c>
      <c r="B53" s="125" t="s">
        <v>267</v>
      </c>
      <c r="C53" s="131">
        <v>84017.85</v>
      </c>
      <c r="D53" s="151">
        <v>3.3847</v>
      </c>
      <c r="E53" s="131">
        <v>284375.217</v>
      </c>
      <c r="F53" s="125">
        <v>486767</v>
      </c>
      <c r="G53" s="130">
        <v>45365</v>
      </c>
      <c r="H53" s="106"/>
      <c r="I53" s="161"/>
      <c r="J53" s="162"/>
    </row>
    <row r="54" spans="1:10" x14ac:dyDescent="0.25">
      <c r="A54" s="126">
        <v>45418</v>
      </c>
      <c r="B54" s="127" t="s">
        <v>268</v>
      </c>
      <c r="C54" s="128">
        <v>71339.899999999994</v>
      </c>
      <c r="D54" s="152">
        <v>3.3690500000000001</v>
      </c>
      <c r="E54" s="128">
        <v>240341.62600000002</v>
      </c>
      <c r="F54" s="127">
        <v>487254</v>
      </c>
      <c r="G54" s="126">
        <v>45414</v>
      </c>
      <c r="H54" s="106"/>
      <c r="I54" s="161"/>
      <c r="J54" s="162"/>
    </row>
    <row r="55" spans="1:10" x14ac:dyDescent="0.25">
      <c r="A55" s="126">
        <v>45418</v>
      </c>
      <c r="B55" s="127" t="s">
        <v>269</v>
      </c>
      <c r="C55" s="128">
        <v>70245</v>
      </c>
      <c r="D55" s="152">
        <v>3.3690500000000001</v>
      </c>
      <c r="E55" s="128">
        <v>236658.91699999999</v>
      </c>
      <c r="F55" s="127">
        <v>487253</v>
      </c>
      <c r="G55" s="126">
        <v>45414</v>
      </c>
      <c r="H55" s="106"/>
      <c r="I55" s="161"/>
      <c r="J55" s="162"/>
    </row>
    <row r="56" spans="1:10" x14ac:dyDescent="0.25">
      <c r="A56" s="126">
        <v>45419</v>
      </c>
      <c r="B56" s="127" t="s">
        <v>270</v>
      </c>
      <c r="C56" s="128">
        <v>52704.480000000003</v>
      </c>
      <c r="D56" s="152">
        <v>3.3705500000000002</v>
      </c>
      <c r="E56" s="128">
        <v>177643.08500000002</v>
      </c>
      <c r="F56" s="127">
        <v>487238</v>
      </c>
      <c r="G56" s="126">
        <v>45412</v>
      </c>
      <c r="H56" s="106"/>
      <c r="I56" s="161"/>
      <c r="J56" s="162"/>
    </row>
    <row r="57" spans="1:10" x14ac:dyDescent="0.25">
      <c r="A57" s="126">
        <v>45419</v>
      </c>
      <c r="B57" s="127" t="s">
        <v>271</v>
      </c>
      <c r="C57" s="128">
        <v>70245</v>
      </c>
      <c r="D57" s="152">
        <v>3.3681000000000001</v>
      </c>
      <c r="E57" s="128">
        <v>236592.185</v>
      </c>
      <c r="F57" s="127">
        <v>487269</v>
      </c>
      <c r="G57" s="126">
        <v>45415</v>
      </c>
      <c r="H57" s="106"/>
      <c r="I57" s="161"/>
      <c r="J57" s="162"/>
    </row>
    <row r="58" spans="1:10" x14ac:dyDescent="0.25">
      <c r="A58" s="126">
        <v>45423</v>
      </c>
      <c r="B58" s="127" t="s">
        <v>272</v>
      </c>
      <c r="C58" s="128">
        <v>83717.100000000006</v>
      </c>
      <c r="D58" s="152">
        <v>3.3730000000000002</v>
      </c>
      <c r="E58" s="128">
        <v>282377.77800000005</v>
      </c>
      <c r="F58" s="120">
        <v>487001</v>
      </c>
      <c r="G58" s="119">
        <v>45386</v>
      </c>
      <c r="H58" s="106"/>
      <c r="I58" s="161"/>
      <c r="J58" s="162"/>
    </row>
    <row r="59" spans="1:10" x14ac:dyDescent="0.25">
      <c r="A59" s="126">
        <v>45423</v>
      </c>
      <c r="B59" s="127" t="s">
        <v>273</v>
      </c>
      <c r="C59" s="128">
        <v>83717.100000000006</v>
      </c>
      <c r="D59" s="152">
        <v>3.3730000000000002</v>
      </c>
      <c r="E59" s="128">
        <v>282377.77800000005</v>
      </c>
      <c r="F59" s="120">
        <v>487003</v>
      </c>
      <c r="G59" s="119">
        <v>45386</v>
      </c>
      <c r="H59" s="106"/>
      <c r="I59" s="161"/>
      <c r="J59" s="162"/>
    </row>
    <row r="60" spans="1:10" x14ac:dyDescent="0.25">
      <c r="A60" s="126">
        <v>45430</v>
      </c>
      <c r="B60" s="127" t="s">
        <v>274</v>
      </c>
      <c r="C60" s="128">
        <v>15115.35</v>
      </c>
      <c r="D60" s="152">
        <v>3.3769499999999999</v>
      </c>
      <c r="E60" s="128">
        <v>51045.47</v>
      </c>
      <c r="F60" s="127">
        <v>487434</v>
      </c>
      <c r="G60" s="126">
        <v>45427</v>
      </c>
      <c r="H60" s="106"/>
      <c r="I60" s="161"/>
      <c r="J60" s="162"/>
    </row>
    <row r="61" spans="1:10" x14ac:dyDescent="0.25">
      <c r="A61" s="126">
        <v>45434</v>
      </c>
      <c r="B61" s="127" t="s">
        <v>275</v>
      </c>
      <c r="C61" s="128">
        <v>70380.45</v>
      </c>
      <c r="D61" s="152">
        <v>3.3769999999999998</v>
      </c>
      <c r="E61" s="128">
        <v>237674.77999999997</v>
      </c>
      <c r="F61" s="127">
        <v>487399</v>
      </c>
      <c r="G61" s="126">
        <v>45425</v>
      </c>
      <c r="H61" s="106"/>
      <c r="I61" s="161"/>
      <c r="J61" s="162"/>
    </row>
    <row r="62" spans="1:10" x14ac:dyDescent="0.25">
      <c r="A62" s="126">
        <v>45434</v>
      </c>
      <c r="B62" s="127" t="s">
        <v>276</v>
      </c>
      <c r="C62" s="128">
        <v>69473.52</v>
      </c>
      <c r="D62" s="152">
        <v>3.3769999999999998</v>
      </c>
      <c r="E62" s="128">
        <v>234612.07699999999</v>
      </c>
      <c r="F62" s="127">
        <v>487400</v>
      </c>
      <c r="G62" s="126">
        <v>45425</v>
      </c>
      <c r="H62" s="106"/>
      <c r="I62" s="161"/>
      <c r="J62" s="162"/>
    </row>
    <row r="63" spans="1:10" x14ac:dyDescent="0.25">
      <c r="A63" s="126">
        <v>45434</v>
      </c>
      <c r="B63" s="127" t="s">
        <v>277</v>
      </c>
      <c r="C63" s="128">
        <v>68762.880000000005</v>
      </c>
      <c r="D63" s="152">
        <v>3.3769999999999998</v>
      </c>
      <c r="E63" s="128">
        <v>232212.24599999998</v>
      </c>
      <c r="F63" s="127">
        <v>487401</v>
      </c>
      <c r="G63" s="126">
        <v>45425</v>
      </c>
      <c r="H63" s="106"/>
      <c r="I63" s="161"/>
      <c r="J63" s="162"/>
    </row>
    <row r="64" spans="1:10" x14ac:dyDescent="0.25">
      <c r="A64" s="126">
        <v>45437</v>
      </c>
      <c r="B64" s="127" t="s">
        <v>278</v>
      </c>
      <c r="C64" s="128">
        <v>83717.100000000006</v>
      </c>
      <c r="D64" s="152">
        <v>3.3730000000000002</v>
      </c>
      <c r="E64" s="128">
        <v>282377.77800000005</v>
      </c>
      <c r="F64" s="120">
        <v>487002</v>
      </c>
      <c r="G64" s="119">
        <v>45386</v>
      </c>
      <c r="H64" s="106"/>
      <c r="I64" s="161"/>
      <c r="J64" s="162"/>
    </row>
    <row r="65" spans="1:10" x14ac:dyDescent="0.25">
      <c r="A65" s="126">
        <v>45437</v>
      </c>
      <c r="B65" s="127" t="s">
        <v>279</v>
      </c>
      <c r="C65" s="128">
        <v>83048.7</v>
      </c>
      <c r="D65" s="152">
        <v>3.3730000000000002</v>
      </c>
      <c r="E65" s="128">
        <v>280123.26500000001</v>
      </c>
      <c r="F65" s="120">
        <v>487005</v>
      </c>
      <c r="G65" s="119">
        <v>45386</v>
      </c>
      <c r="H65" s="106"/>
      <c r="I65" s="161"/>
      <c r="J65" s="162"/>
    </row>
    <row r="66" spans="1:10" x14ac:dyDescent="0.25">
      <c r="A66" s="126">
        <v>45437</v>
      </c>
      <c r="B66" s="127" t="s">
        <v>280</v>
      </c>
      <c r="C66" s="128">
        <v>76881.600000000006</v>
      </c>
      <c r="D66" s="152">
        <v>3.3851</v>
      </c>
      <c r="E66" s="128">
        <v>260251.90400000001</v>
      </c>
      <c r="F66" s="127">
        <v>487483</v>
      </c>
      <c r="G66" s="126">
        <v>45433</v>
      </c>
      <c r="H66" s="106"/>
      <c r="I66" s="161"/>
      <c r="J66" s="162"/>
    </row>
    <row r="67" spans="1:10" x14ac:dyDescent="0.25">
      <c r="A67" s="126">
        <v>45437</v>
      </c>
      <c r="B67" s="127" t="s">
        <v>281</v>
      </c>
      <c r="C67" s="128">
        <v>71434.080000000002</v>
      </c>
      <c r="D67" s="152">
        <v>3.3838499999999998</v>
      </c>
      <c r="E67" s="128">
        <v>241722.212</v>
      </c>
      <c r="F67" s="127">
        <v>487497</v>
      </c>
      <c r="G67" s="126">
        <v>45434</v>
      </c>
      <c r="H67" s="106"/>
      <c r="I67" s="161"/>
      <c r="J67" s="162"/>
    </row>
    <row r="68" spans="1:10" x14ac:dyDescent="0.25">
      <c r="A68" s="126">
        <v>45442</v>
      </c>
      <c r="B68" s="127" t="s">
        <v>282</v>
      </c>
      <c r="C68" s="128">
        <v>51519.65</v>
      </c>
      <c r="D68" s="152">
        <v>3.3851</v>
      </c>
      <c r="E68" s="128">
        <v>174399.16699999999</v>
      </c>
      <c r="F68" s="127">
        <v>487481</v>
      </c>
      <c r="G68" s="126">
        <v>45433</v>
      </c>
      <c r="H68" s="106"/>
      <c r="I68" s="161"/>
      <c r="J68" s="162"/>
    </row>
    <row r="69" spans="1:10" x14ac:dyDescent="0.25">
      <c r="A69" s="132">
        <v>45446</v>
      </c>
      <c r="B69" s="133" t="s">
        <v>283</v>
      </c>
      <c r="C69" s="134">
        <v>83717.100000000006</v>
      </c>
      <c r="D69" s="153">
        <v>3.3824999999999998</v>
      </c>
      <c r="E69" s="134">
        <v>283173.09100000001</v>
      </c>
      <c r="F69" s="133">
        <v>487514</v>
      </c>
      <c r="G69" s="132">
        <v>45435</v>
      </c>
      <c r="H69" s="106"/>
      <c r="I69" s="161"/>
      <c r="J69" s="162"/>
    </row>
    <row r="70" spans="1:10" x14ac:dyDescent="0.25">
      <c r="A70" s="132">
        <v>45446</v>
      </c>
      <c r="B70" s="133" t="s">
        <v>284</v>
      </c>
      <c r="C70" s="134">
        <v>83717.100000000006</v>
      </c>
      <c r="D70" s="153">
        <v>3.3824999999999998</v>
      </c>
      <c r="E70" s="134">
        <v>283173.09100000001</v>
      </c>
      <c r="F70" s="133">
        <v>487511</v>
      </c>
      <c r="G70" s="132">
        <v>45435</v>
      </c>
      <c r="H70" s="106"/>
      <c r="I70" s="161"/>
      <c r="J70" s="162"/>
    </row>
    <row r="71" spans="1:10" x14ac:dyDescent="0.25">
      <c r="A71" s="132">
        <v>45450</v>
      </c>
      <c r="B71" s="133" t="s">
        <v>285</v>
      </c>
      <c r="C71" s="134">
        <v>71432.399999999994</v>
      </c>
      <c r="D71" s="153">
        <v>3.38565</v>
      </c>
      <c r="E71" s="134">
        <v>241845.10499999998</v>
      </c>
      <c r="F71" s="133">
        <v>487587</v>
      </c>
      <c r="G71" s="132">
        <v>45441</v>
      </c>
      <c r="H71" s="106"/>
      <c r="I71" s="161"/>
      <c r="J71" s="162"/>
    </row>
    <row r="72" spans="1:10" x14ac:dyDescent="0.25">
      <c r="A72" s="132">
        <v>45450</v>
      </c>
      <c r="B72" s="133" t="s">
        <v>286</v>
      </c>
      <c r="C72" s="134">
        <v>72396.84</v>
      </c>
      <c r="D72" s="153">
        <v>3.38565</v>
      </c>
      <c r="E72" s="134">
        <v>245110.36100000003</v>
      </c>
      <c r="F72" s="133">
        <v>487588</v>
      </c>
      <c r="G72" s="132">
        <v>45441</v>
      </c>
      <c r="H72" s="106"/>
      <c r="I72" s="161"/>
      <c r="J72" s="162"/>
    </row>
    <row r="73" spans="1:10" x14ac:dyDescent="0.25">
      <c r="A73" s="132">
        <v>45450</v>
      </c>
      <c r="B73" s="133" t="s">
        <v>287</v>
      </c>
      <c r="C73" s="134">
        <v>72396.84</v>
      </c>
      <c r="D73" s="153">
        <v>3.38565</v>
      </c>
      <c r="E73" s="134">
        <v>245110.36100000003</v>
      </c>
      <c r="F73" s="133">
        <v>487586</v>
      </c>
      <c r="G73" s="132">
        <v>45441</v>
      </c>
      <c r="H73" s="106"/>
      <c r="I73" s="161"/>
      <c r="J73" s="162"/>
    </row>
    <row r="74" spans="1:10" x14ac:dyDescent="0.25">
      <c r="A74" s="132">
        <v>45450</v>
      </c>
      <c r="B74" s="133" t="s">
        <v>288</v>
      </c>
      <c r="C74" s="134">
        <v>74476.800000000003</v>
      </c>
      <c r="D74" s="153">
        <v>3.38565</v>
      </c>
      <c r="E74" s="134">
        <v>252152.37800000003</v>
      </c>
      <c r="F74" s="133">
        <v>487593</v>
      </c>
      <c r="G74" s="132">
        <v>45441</v>
      </c>
      <c r="H74" s="106"/>
      <c r="I74" s="161"/>
      <c r="J74" s="162"/>
    </row>
    <row r="75" spans="1:10" x14ac:dyDescent="0.25">
      <c r="A75" s="132">
        <v>45451</v>
      </c>
      <c r="B75" s="133" t="s">
        <v>289</v>
      </c>
      <c r="C75" s="134">
        <v>17463</v>
      </c>
      <c r="D75" s="153">
        <v>3.3830499999999999</v>
      </c>
      <c r="E75" s="134">
        <v>59078.202000000005</v>
      </c>
      <c r="F75" s="133">
        <v>487750</v>
      </c>
      <c r="G75" s="132">
        <v>45452</v>
      </c>
      <c r="H75" s="106"/>
      <c r="I75" s="161"/>
      <c r="J75" s="162"/>
    </row>
    <row r="76" spans="1:10" x14ac:dyDescent="0.25">
      <c r="A76" s="132">
        <v>45453</v>
      </c>
      <c r="B76" s="133" t="s">
        <v>290</v>
      </c>
      <c r="C76" s="134">
        <v>72045.149999999994</v>
      </c>
      <c r="D76" s="153">
        <v>3.38565</v>
      </c>
      <c r="E76" s="134">
        <v>243919.66200000001</v>
      </c>
      <c r="F76" s="133">
        <v>487589</v>
      </c>
      <c r="G76" s="132">
        <v>45441</v>
      </c>
      <c r="H76" s="106"/>
      <c r="I76" s="161"/>
      <c r="J76" s="162"/>
    </row>
    <row r="77" spans="1:10" x14ac:dyDescent="0.25">
      <c r="A77" s="132">
        <v>45453</v>
      </c>
      <c r="B77" s="133" t="s">
        <v>291</v>
      </c>
      <c r="C77" s="134">
        <v>70791.34</v>
      </c>
      <c r="D77" s="153">
        <v>3.38565</v>
      </c>
      <c r="E77" s="134">
        <v>239674.7</v>
      </c>
      <c r="F77" s="133">
        <v>487592</v>
      </c>
      <c r="G77" s="132">
        <v>45441</v>
      </c>
      <c r="H77" s="106"/>
      <c r="I77" s="161"/>
      <c r="J77" s="162"/>
    </row>
    <row r="78" spans="1:10" x14ac:dyDescent="0.25">
      <c r="A78" s="132">
        <v>45453</v>
      </c>
      <c r="B78" s="133" t="s">
        <v>292</v>
      </c>
      <c r="C78" s="134">
        <v>70871.039999999994</v>
      </c>
      <c r="D78" s="153">
        <v>3.3802500000000002</v>
      </c>
      <c r="E78" s="134">
        <v>239561.83300000001</v>
      </c>
      <c r="F78" s="133">
        <v>487644</v>
      </c>
      <c r="G78" s="132">
        <v>45447</v>
      </c>
      <c r="H78" s="106"/>
      <c r="I78" s="161"/>
      <c r="J78" s="162"/>
    </row>
    <row r="79" spans="1:10" x14ac:dyDescent="0.25">
      <c r="A79" s="132">
        <v>45456</v>
      </c>
      <c r="B79" s="133" t="s">
        <v>293</v>
      </c>
      <c r="C79" s="134">
        <v>70834.5</v>
      </c>
      <c r="D79" s="153">
        <v>3.3830499999999999</v>
      </c>
      <c r="E79" s="134">
        <v>239629.348</v>
      </c>
      <c r="F79" s="133">
        <v>487749</v>
      </c>
      <c r="G79" s="132">
        <v>45452</v>
      </c>
      <c r="H79" s="106"/>
      <c r="I79" s="161"/>
      <c r="J79" s="162"/>
    </row>
    <row r="80" spans="1:10" x14ac:dyDescent="0.25">
      <c r="A80" s="132">
        <v>45456</v>
      </c>
      <c r="B80" s="133" t="s">
        <v>294</v>
      </c>
      <c r="C80" s="134">
        <v>70885.289999999994</v>
      </c>
      <c r="D80" s="153">
        <v>3.3830499999999999</v>
      </c>
      <c r="E80" s="134">
        <v>239830.47000000003</v>
      </c>
      <c r="F80" s="133">
        <v>487753</v>
      </c>
      <c r="G80" s="132">
        <v>45453</v>
      </c>
      <c r="H80" s="106"/>
      <c r="I80" s="161"/>
      <c r="J80" s="162"/>
    </row>
    <row r="81" spans="1:10" x14ac:dyDescent="0.25">
      <c r="A81" s="132">
        <v>45456</v>
      </c>
      <c r="B81" s="133" t="s">
        <v>295</v>
      </c>
      <c r="C81" s="134">
        <v>72458.399999999994</v>
      </c>
      <c r="D81" s="153">
        <v>3.3830499999999999</v>
      </c>
      <c r="E81" s="134">
        <v>245130.38999999998</v>
      </c>
      <c r="F81" s="133">
        <v>487773</v>
      </c>
      <c r="G81" s="132">
        <v>45453</v>
      </c>
      <c r="H81" s="106"/>
      <c r="I81" s="161"/>
      <c r="J81" s="162"/>
    </row>
    <row r="82" spans="1:10" x14ac:dyDescent="0.25">
      <c r="A82" s="132">
        <v>45461</v>
      </c>
      <c r="B82" s="133" t="s">
        <v>296</v>
      </c>
      <c r="C82" s="134">
        <v>51501.16</v>
      </c>
      <c r="D82" s="153">
        <v>3.3805499999999999</v>
      </c>
      <c r="E82" s="134">
        <v>174102.24600000001</v>
      </c>
      <c r="F82" s="133">
        <v>487596</v>
      </c>
      <c r="G82" s="132">
        <v>45442</v>
      </c>
      <c r="H82" s="106"/>
      <c r="I82" s="161"/>
      <c r="J82" s="162"/>
    </row>
    <row r="83" spans="1:10" x14ac:dyDescent="0.25">
      <c r="A83" s="132">
        <v>45463</v>
      </c>
      <c r="B83" s="133" t="s">
        <v>297</v>
      </c>
      <c r="C83" s="134">
        <v>95626.19</v>
      </c>
      <c r="D83" s="153">
        <v>3.38225</v>
      </c>
      <c r="E83" s="134">
        <v>323431.71499999997</v>
      </c>
      <c r="F83" s="133">
        <v>487573</v>
      </c>
      <c r="G83" s="132">
        <v>45440</v>
      </c>
      <c r="H83" s="106"/>
      <c r="I83" s="161"/>
      <c r="J83" s="162"/>
    </row>
    <row r="84" spans="1:10" x14ac:dyDescent="0.25">
      <c r="A84" s="132">
        <v>45464</v>
      </c>
      <c r="B84" s="133" t="s">
        <v>298</v>
      </c>
      <c r="C84" s="134">
        <v>86071.8</v>
      </c>
      <c r="D84" s="153">
        <v>3.3811499999999999</v>
      </c>
      <c r="E84" s="134">
        <v>291021.66700000002</v>
      </c>
      <c r="F84" s="133">
        <v>487525</v>
      </c>
      <c r="G84" s="132">
        <v>45436</v>
      </c>
      <c r="H84" s="106"/>
      <c r="I84" s="161"/>
      <c r="J84" s="162"/>
    </row>
    <row r="85" spans="1:10" x14ac:dyDescent="0.25">
      <c r="A85" s="132">
        <v>45464</v>
      </c>
      <c r="B85" s="133" t="s">
        <v>299</v>
      </c>
      <c r="C85" s="134">
        <v>86071.8</v>
      </c>
      <c r="D85" s="153">
        <v>3.3811499999999999</v>
      </c>
      <c r="E85" s="134">
        <v>291021.66700000002</v>
      </c>
      <c r="F85" s="133">
        <v>487526</v>
      </c>
      <c r="G85" s="132">
        <v>45436</v>
      </c>
      <c r="H85" s="106"/>
      <c r="I85" s="161"/>
      <c r="J85" s="162"/>
    </row>
    <row r="86" spans="1:10" x14ac:dyDescent="0.25">
      <c r="A86" s="132">
        <v>45464</v>
      </c>
      <c r="B86" s="133" t="s">
        <v>300</v>
      </c>
      <c r="C86" s="134">
        <v>52798.13</v>
      </c>
      <c r="D86" s="153">
        <v>3.3633500000000001</v>
      </c>
      <c r="E86" s="134">
        <v>177578.59100000001</v>
      </c>
      <c r="F86" s="133">
        <v>487888</v>
      </c>
      <c r="G86" s="132">
        <v>45467</v>
      </c>
      <c r="H86" s="106"/>
      <c r="I86" s="161"/>
      <c r="J86" s="162"/>
    </row>
    <row r="87" spans="1:10" x14ac:dyDescent="0.25">
      <c r="A87" s="132">
        <v>45468</v>
      </c>
      <c r="B87" s="133" t="s">
        <v>301</v>
      </c>
      <c r="C87" s="134">
        <v>72458.399999999994</v>
      </c>
      <c r="D87" s="153">
        <v>3.3672499999999999</v>
      </c>
      <c r="E87" s="134">
        <v>243985.54699999996</v>
      </c>
      <c r="F87" s="133">
        <v>487863</v>
      </c>
      <c r="G87" s="132">
        <v>45463</v>
      </c>
      <c r="H87" s="106"/>
      <c r="I87" s="161"/>
      <c r="J87" s="162"/>
    </row>
    <row r="88" spans="1:10" x14ac:dyDescent="0.25">
      <c r="A88" s="132">
        <v>45468</v>
      </c>
      <c r="B88" s="133" t="s">
        <v>302</v>
      </c>
      <c r="C88" s="134">
        <v>73668.23</v>
      </c>
      <c r="D88" s="153">
        <v>3.3672499999999999</v>
      </c>
      <c r="E88" s="134">
        <v>248058.10200000001</v>
      </c>
      <c r="F88" s="133">
        <v>487860</v>
      </c>
      <c r="G88" s="132">
        <v>45463</v>
      </c>
      <c r="H88" s="106"/>
      <c r="I88" s="161"/>
      <c r="J88" s="162"/>
    </row>
    <row r="89" spans="1:10" x14ac:dyDescent="0.25">
      <c r="A89" s="132">
        <v>45469</v>
      </c>
      <c r="B89" s="133" t="s">
        <v>303</v>
      </c>
      <c r="C89" s="134">
        <v>48285.41</v>
      </c>
      <c r="D89" s="153">
        <v>3.3640500000000002</v>
      </c>
      <c r="E89" s="134">
        <v>162434.53400000001</v>
      </c>
      <c r="F89" s="133">
        <v>487848</v>
      </c>
      <c r="G89" s="132">
        <v>45461</v>
      </c>
      <c r="H89" s="106"/>
      <c r="I89" s="161"/>
      <c r="J89" s="162"/>
    </row>
    <row r="90" spans="1:10" x14ac:dyDescent="0.25">
      <c r="A90" s="132">
        <v>45470</v>
      </c>
      <c r="B90" s="133" t="s">
        <v>304</v>
      </c>
      <c r="C90" s="134">
        <v>255443.34</v>
      </c>
      <c r="D90" s="153">
        <v>3.3802500000000002</v>
      </c>
      <c r="E90" s="134">
        <v>863462.35</v>
      </c>
      <c r="F90" s="133">
        <v>487656</v>
      </c>
      <c r="G90" s="132">
        <v>45447</v>
      </c>
      <c r="H90" s="106"/>
      <c r="I90" s="161"/>
      <c r="J90" s="162"/>
    </row>
    <row r="91" spans="1:10" x14ac:dyDescent="0.25">
      <c r="A91" s="132">
        <v>45471</v>
      </c>
      <c r="B91" s="133" t="s">
        <v>305</v>
      </c>
      <c r="C91" s="134">
        <v>73668.23</v>
      </c>
      <c r="D91" s="153">
        <v>3.3672499999999999</v>
      </c>
      <c r="E91" s="134">
        <v>248058.10200000001</v>
      </c>
      <c r="F91" s="133">
        <v>487862</v>
      </c>
      <c r="G91" s="132">
        <v>45463</v>
      </c>
      <c r="H91" s="106"/>
      <c r="I91" s="161"/>
      <c r="J91" s="162"/>
    </row>
    <row r="92" spans="1:10" x14ac:dyDescent="0.25">
      <c r="A92" s="132">
        <v>45471</v>
      </c>
      <c r="B92" s="133" t="s">
        <v>306</v>
      </c>
      <c r="C92" s="134">
        <v>72696.600000000006</v>
      </c>
      <c r="D92" s="153">
        <v>3.3672499999999999</v>
      </c>
      <c r="E92" s="134">
        <v>244787.62600000002</v>
      </c>
      <c r="F92" s="133">
        <v>487861</v>
      </c>
      <c r="G92" s="132">
        <v>45463</v>
      </c>
      <c r="H92" s="106"/>
      <c r="I92" s="161"/>
      <c r="J92" s="162"/>
    </row>
    <row r="93" spans="1:10" x14ac:dyDescent="0.25">
      <c r="A93" s="132">
        <v>45471</v>
      </c>
      <c r="B93" s="133" t="s">
        <v>307</v>
      </c>
      <c r="C93" s="134">
        <v>73491.399999999994</v>
      </c>
      <c r="D93" s="153">
        <v>3.3672499999999999</v>
      </c>
      <c r="E93" s="134">
        <v>247463.91699999999</v>
      </c>
      <c r="F93" s="133">
        <v>487859</v>
      </c>
      <c r="G93" s="132">
        <v>45463</v>
      </c>
      <c r="H93" s="106"/>
      <c r="I93" s="161"/>
      <c r="J93" s="162"/>
    </row>
    <row r="94" spans="1:10" x14ac:dyDescent="0.25">
      <c r="A94" s="132">
        <v>45473</v>
      </c>
      <c r="B94" s="133" t="s">
        <v>308</v>
      </c>
      <c r="C94" s="134">
        <v>85384.6</v>
      </c>
      <c r="D94" s="153">
        <v>3.37995</v>
      </c>
      <c r="E94" s="134">
        <v>288595.679</v>
      </c>
      <c r="F94" s="133">
        <v>487540</v>
      </c>
      <c r="G94" s="132">
        <v>45439</v>
      </c>
      <c r="H94" s="106"/>
      <c r="I94" s="161"/>
      <c r="J94" s="162"/>
    </row>
    <row r="95" spans="1:10" x14ac:dyDescent="0.25">
      <c r="A95" s="132">
        <v>45473</v>
      </c>
      <c r="B95" s="133" t="s">
        <v>309</v>
      </c>
      <c r="C95" s="134">
        <v>86071.8</v>
      </c>
      <c r="D95" s="153">
        <v>3.3802500000000002</v>
      </c>
      <c r="E95" s="134">
        <v>290944.20199999999</v>
      </c>
      <c r="F95" s="133">
        <v>487658</v>
      </c>
      <c r="G95" s="132">
        <v>45447</v>
      </c>
      <c r="H95" s="106"/>
      <c r="I95" s="161"/>
      <c r="J95" s="162"/>
    </row>
    <row r="96" spans="1:10" x14ac:dyDescent="0.25">
      <c r="A96" s="132">
        <v>45473</v>
      </c>
      <c r="B96" s="133" t="s">
        <v>310</v>
      </c>
      <c r="C96" s="134">
        <v>86071.8</v>
      </c>
      <c r="D96" s="153">
        <v>3.3811499999999999</v>
      </c>
      <c r="E96" s="134">
        <v>291021.66700000002</v>
      </c>
      <c r="F96" s="133">
        <v>487524</v>
      </c>
      <c r="G96" s="132">
        <v>45436</v>
      </c>
      <c r="H96" s="106"/>
      <c r="I96" s="161"/>
      <c r="J96" s="162"/>
    </row>
    <row r="97" spans="1:10" x14ac:dyDescent="0.25">
      <c r="A97" s="135">
        <v>45478</v>
      </c>
      <c r="B97" s="136" t="s">
        <v>311</v>
      </c>
      <c r="C97" s="137">
        <v>3196.6</v>
      </c>
      <c r="D97" s="154">
        <v>3.3671500000000001</v>
      </c>
      <c r="E97" s="137">
        <v>10763.431999999999</v>
      </c>
      <c r="F97" s="136">
        <v>487945</v>
      </c>
      <c r="G97" s="135">
        <v>45474</v>
      </c>
      <c r="H97" s="106"/>
      <c r="I97" s="161"/>
      <c r="J97" s="162"/>
    </row>
    <row r="98" spans="1:10" x14ac:dyDescent="0.25">
      <c r="A98" s="135">
        <v>45483</v>
      </c>
      <c r="B98" s="136" t="s">
        <v>312</v>
      </c>
      <c r="C98" s="137">
        <v>72687.41</v>
      </c>
      <c r="D98" s="154">
        <v>3.3795500000000001</v>
      </c>
      <c r="E98" s="137">
        <v>245644.51800000001</v>
      </c>
      <c r="F98" s="136">
        <v>488128</v>
      </c>
      <c r="G98" s="135">
        <v>45483</v>
      </c>
      <c r="H98" s="106"/>
      <c r="I98" s="161"/>
      <c r="J98" s="162"/>
    </row>
    <row r="99" spans="1:10" x14ac:dyDescent="0.25">
      <c r="A99" s="135">
        <v>45484</v>
      </c>
      <c r="B99" s="136" t="s">
        <v>313</v>
      </c>
      <c r="C99" s="137">
        <v>54559.94</v>
      </c>
      <c r="D99" s="154">
        <v>3.3795500000000001</v>
      </c>
      <c r="E99" s="137">
        <v>184388.04499999998</v>
      </c>
      <c r="F99" s="136">
        <v>488127</v>
      </c>
      <c r="G99" s="135">
        <v>45483</v>
      </c>
      <c r="H99" s="106"/>
      <c r="I99" s="161"/>
      <c r="J99" s="162"/>
    </row>
    <row r="100" spans="1:10" x14ac:dyDescent="0.25">
      <c r="A100" s="135">
        <v>45485</v>
      </c>
      <c r="B100" s="136" t="s">
        <v>314</v>
      </c>
      <c r="C100" s="137">
        <v>68148.009999999995</v>
      </c>
      <c r="D100" s="154">
        <v>3.3810500000000001</v>
      </c>
      <c r="E100" s="137">
        <v>230411.829</v>
      </c>
      <c r="F100" s="136">
        <v>488254</v>
      </c>
      <c r="G100" s="135">
        <v>45494</v>
      </c>
      <c r="H100" s="106"/>
      <c r="I100" s="161"/>
      <c r="J100" s="162"/>
    </row>
    <row r="101" spans="1:10" x14ac:dyDescent="0.25">
      <c r="A101" s="135">
        <v>45495</v>
      </c>
      <c r="B101" s="136" t="s">
        <v>315</v>
      </c>
      <c r="C101" s="137">
        <v>86071.8</v>
      </c>
      <c r="D101" s="154">
        <v>3.3802500000000002</v>
      </c>
      <c r="E101" s="137">
        <v>290944.20199999999</v>
      </c>
      <c r="F101" s="136">
        <v>487660</v>
      </c>
      <c r="G101" s="135">
        <v>45447</v>
      </c>
      <c r="H101" s="106"/>
      <c r="I101" s="161"/>
      <c r="J101" s="162"/>
    </row>
    <row r="102" spans="1:10" x14ac:dyDescent="0.25">
      <c r="A102" s="135">
        <v>45495</v>
      </c>
      <c r="B102" s="136" t="s">
        <v>316</v>
      </c>
      <c r="C102" s="137">
        <v>87850.35</v>
      </c>
      <c r="D102" s="154">
        <v>3.3678499999999998</v>
      </c>
      <c r="E102" s="137">
        <v>295866.80100000004</v>
      </c>
      <c r="F102" s="136">
        <v>487901</v>
      </c>
      <c r="G102" s="135">
        <v>45468</v>
      </c>
      <c r="H102" s="106"/>
      <c r="I102" s="161"/>
      <c r="J102" s="162"/>
    </row>
    <row r="103" spans="1:10" x14ac:dyDescent="0.25">
      <c r="A103" s="135">
        <v>45503</v>
      </c>
      <c r="B103" s="136" t="s">
        <v>317</v>
      </c>
      <c r="C103" s="137">
        <v>54114.96</v>
      </c>
      <c r="D103" s="154">
        <v>3.3810500000000001</v>
      </c>
      <c r="E103" s="137">
        <v>182965.386</v>
      </c>
      <c r="F103" s="136">
        <v>488272</v>
      </c>
      <c r="G103" s="135">
        <v>45495</v>
      </c>
      <c r="H103" s="106"/>
      <c r="I103" s="161"/>
      <c r="J103" s="162"/>
    </row>
    <row r="104" spans="1:10" x14ac:dyDescent="0.25">
      <c r="A104" s="135">
        <v>45503</v>
      </c>
      <c r="B104" s="136" t="s">
        <v>318</v>
      </c>
      <c r="C104" s="137">
        <v>51395.66</v>
      </c>
      <c r="D104" s="154">
        <v>3.3804500000000002</v>
      </c>
      <c r="E104" s="137">
        <v>173740.45899999997</v>
      </c>
      <c r="F104" s="136">
        <v>488278</v>
      </c>
      <c r="G104" s="135">
        <v>45496</v>
      </c>
      <c r="H104" s="106"/>
      <c r="I104" s="161"/>
      <c r="J104" s="162"/>
    </row>
    <row r="105" spans="1:10" x14ac:dyDescent="0.25">
      <c r="A105" s="138">
        <v>45516</v>
      </c>
      <c r="B105" s="139" t="s">
        <v>319</v>
      </c>
      <c r="C105" s="140">
        <v>53729.25</v>
      </c>
      <c r="D105" s="155">
        <v>3.3746</v>
      </c>
      <c r="E105" s="140">
        <v>181314.72700000001</v>
      </c>
      <c r="F105" s="139">
        <v>488482</v>
      </c>
      <c r="G105" s="138">
        <v>45514</v>
      </c>
      <c r="H105" s="106"/>
      <c r="I105" s="161"/>
      <c r="J105" s="162"/>
    </row>
    <row r="106" spans="1:10" x14ac:dyDescent="0.25">
      <c r="A106" s="138">
        <v>45520</v>
      </c>
      <c r="B106" s="139" t="s">
        <v>320</v>
      </c>
      <c r="C106" s="140">
        <v>87850.35</v>
      </c>
      <c r="D106" s="155">
        <v>3.3649499999999999</v>
      </c>
      <c r="E106" s="140">
        <v>295612.03500000003</v>
      </c>
      <c r="F106" s="139">
        <v>487923</v>
      </c>
      <c r="G106" s="138">
        <v>45470</v>
      </c>
      <c r="H106" s="106"/>
      <c r="I106" s="161"/>
      <c r="J106" s="162"/>
    </row>
    <row r="107" spans="1:10" x14ac:dyDescent="0.25">
      <c r="A107" s="138">
        <v>45520</v>
      </c>
      <c r="B107" s="139" t="s">
        <v>321</v>
      </c>
      <c r="C107" s="140">
        <v>87850.35</v>
      </c>
      <c r="D107" s="155">
        <v>3.3678499999999998</v>
      </c>
      <c r="E107" s="140">
        <v>295866.80100000004</v>
      </c>
      <c r="F107" s="139">
        <v>487903</v>
      </c>
      <c r="G107" s="138">
        <v>45468</v>
      </c>
      <c r="H107" s="106"/>
      <c r="I107" s="161"/>
      <c r="J107" s="162"/>
    </row>
    <row r="108" spans="1:10" x14ac:dyDescent="0.25">
      <c r="A108" s="138">
        <v>45520</v>
      </c>
      <c r="B108" s="139" t="s">
        <v>322</v>
      </c>
      <c r="C108" s="140">
        <v>87148.95</v>
      </c>
      <c r="D108" s="155">
        <v>3.3678499999999998</v>
      </c>
      <c r="E108" s="140">
        <v>293504.59100000001</v>
      </c>
      <c r="F108" s="139">
        <v>487902</v>
      </c>
      <c r="G108" s="138">
        <v>45468</v>
      </c>
      <c r="H108" s="106"/>
      <c r="I108" s="161"/>
      <c r="J108" s="162"/>
    </row>
    <row r="109" spans="1:10" x14ac:dyDescent="0.25">
      <c r="A109" s="138">
        <v>45524</v>
      </c>
      <c r="B109" s="139" t="s">
        <v>323</v>
      </c>
      <c r="C109" s="140">
        <v>52024.19</v>
      </c>
      <c r="D109" s="155">
        <v>3.3922500000000002</v>
      </c>
      <c r="E109" s="140">
        <v>176479.05899999998</v>
      </c>
      <c r="F109" s="139">
        <v>488589</v>
      </c>
      <c r="G109" s="138">
        <v>45526</v>
      </c>
      <c r="H109" s="106"/>
      <c r="I109" s="161"/>
      <c r="J109" s="162"/>
    </row>
    <row r="110" spans="1:10" x14ac:dyDescent="0.25">
      <c r="A110" s="138">
        <v>45524</v>
      </c>
      <c r="B110" s="139" t="s">
        <v>324</v>
      </c>
      <c r="C110" s="140">
        <v>51942.62</v>
      </c>
      <c r="D110" s="155">
        <v>3.3922500000000002</v>
      </c>
      <c r="E110" s="140">
        <v>176202.353</v>
      </c>
      <c r="F110" s="139">
        <v>488587</v>
      </c>
      <c r="G110" s="138">
        <v>45526</v>
      </c>
      <c r="H110" s="106"/>
      <c r="I110" s="161"/>
      <c r="J110" s="162"/>
    </row>
    <row r="111" spans="1:10" x14ac:dyDescent="0.25">
      <c r="A111" s="138">
        <v>45525</v>
      </c>
      <c r="B111" s="139" t="s">
        <v>325</v>
      </c>
      <c r="C111" s="140">
        <v>52543.199999999997</v>
      </c>
      <c r="D111" s="155">
        <v>3.3824000000000001</v>
      </c>
      <c r="E111" s="140">
        <v>177722.12</v>
      </c>
      <c r="F111" s="139">
        <v>488542</v>
      </c>
      <c r="G111" s="138">
        <v>45523</v>
      </c>
      <c r="H111" s="106"/>
      <c r="I111" s="161"/>
      <c r="J111" s="162"/>
    </row>
    <row r="112" spans="1:10" x14ac:dyDescent="0.25">
      <c r="A112" s="141">
        <v>45537</v>
      </c>
      <c r="B112" s="101" t="s">
        <v>326</v>
      </c>
      <c r="C112" s="100">
        <v>53541.26</v>
      </c>
      <c r="D112" s="156">
        <v>3.3831500000000001</v>
      </c>
      <c r="E112" s="100">
        <v>181138.114</v>
      </c>
      <c r="F112" s="101">
        <v>488738</v>
      </c>
      <c r="G112" s="141">
        <v>45539</v>
      </c>
      <c r="H112" s="106"/>
      <c r="I112" s="161"/>
      <c r="J112" s="162"/>
    </row>
    <row r="113" spans="1:10" x14ac:dyDescent="0.25">
      <c r="A113" s="141">
        <v>45539</v>
      </c>
      <c r="B113" s="101" t="s">
        <v>327</v>
      </c>
      <c r="C113" s="100">
        <v>69157.95</v>
      </c>
      <c r="D113" s="156">
        <v>3.3831500000000001</v>
      </c>
      <c r="E113" s="100">
        <v>233971.71899999998</v>
      </c>
      <c r="F113" s="101">
        <v>488740</v>
      </c>
      <c r="G113" s="141">
        <v>45539</v>
      </c>
      <c r="H113" s="106"/>
      <c r="I113" s="161"/>
      <c r="J113" s="162"/>
    </row>
    <row r="114" spans="1:10" x14ac:dyDescent="0.25">
      <c r="A114" s="141">
        <v>45539</v>
      </c>
      <c r="B114" s="101" t="s">
        <v>328</v>
      </c>
      <c r="C114" s="100">
        <v>67528.98</v>
      </c>
      <c r="D114" s="156">
        <v>3.3831500000000001</v>
      </c>
      <c r="E114" s="100">
        <v>228460.66899999999</v>
      </c>
      <c r="F114" s="101">
        <v>488741</v>
      </c>
      <c r="G114" s="141">
        <v>45539</v>
      </c>
      <c r="H114" s="106"/>
      <c r="I114" s="161"/>
      <c r="J114" s="162"/>
    </row>
    <row r="115" spans="1:10" x14ac:dyDescent="0.25">
      <c r="A115" s="141">
        <v>45546</v>
      </c>
      <c r="B115" s="101" t="s">
        <v>329</v>
      </c>
      <c r="C115" s="100">
        <v>214459.11</v>
      </c>
      <c r="D115" s="156">
        <v>3.3830499999999999</v>
      </c>
      <c r="E115" s="100">
        <v>725525.89199999999</v>
      </c>
      <c r="F115" s="101">
        <v>488791</v>
      </c>
      <c r="G115" s="141">
        <v>45541</v>
      </c>
      <c r="H115" s="106"/>
      <c r="I115" s="161"/>
      <c r="J115" s="162"/>
    </row>
    <row r="116" spans="1:10" x14ac:dyDescent="0.25">
      <c r="A116" s="141">
        <v>45551</v>
      </c>
      <c r="B116" s="101" t="s">
        <v>330</v>
      </c>
      <c r="C116" s="100">
        <v>86372.4</v>
      </c>
      <c r="D116" s="156">
        <v>3.3922500000000002</v>
      </c>
      <c r="E116" s="100">
        <v>292996.77399999998</v>
      </c>
      <c r="F116" s="101">
        <v>488586</v>
      </c>
      <c r="G116" s="141">
        <v>45526</v>
      </c>
      <c r="H116" s="106"/>
      <c r="I116" s="161"/>
      <c r="J116" s="162"/>
    </row>
    <row r="117" spans="1:10" x14ac:dyDescent="0.25">
      <c r="A117" s="141">
        <v>45551</v>
      </c>
      <c r="B117" s="101" t="s">
        <v>331</v>
      </c>
      <c r="C117" s="100">
        <v>86372.4</v>
      </c>
      <c r="D117" s="156">
        <v>3.3922500000000002</v>
      </c>
      <c r="E117" s="100">
        <v>292996.77399999998</v>
      </c>
      <c r="F117" s="101">
        <v>488584</v>
      </c>
      <c r="G117" s="141">
        <v>45526</v>
      </c>
      <c r="H117" s="106"/>
      <c r="I117" s="161"/>
      <c r="J117" s="162"/>
    </row>
    <row r="118" spans="1:10" x14ac:dyDescent="0.25">
      <c r="A118" s="141">
        <v>45551</v>
      </c>
      <c r="B118" s="101" t="s">
        <v>332</v>
      </c>
      <c r="C118" s="100">
        <v>86372.4</v>
      </c>
      <c r="D118" s="156">
        <v>3.3922500000000002</v>
      </c>
      <c r="E118" s="100">
        <v>292996.77399999998</v>
      </c>
      <c r="F118" s="101">
        <v>488588</v>
      </c>
      <c r="G118" s="141">
        <v>45526</v>
      </c>
      <c r="H118" s="106"/>
      <c r="I118" s="161"/>
      <c r="J118" s="162"/>
    </row>
    <row r="119" spans="1:10" x14ac:dyDescent="0.25">
      <c r="A119" s="141">
        <v>45552</v>
      </c>
      <c r="B119" s="101" t="s">
        <v>333</v>
      </c>
      <c r="C119" s="100">
        <v>53419.26</v>
      </c>
      <c r="D119" s="156">
        <v>3.3831500000000001</v>
      </c>
      <c r="E119" s="100">
        <v>180725.36900000001</v>
      </c>
      <c r="F119" s="101">
        <v>488737</v>
      </c>
      <c r="G119" s="141">
        <v>45539</v>
      </c>
      <c r="H119" s="106"/>
      <c r="I119" s="161"/>
      <c r="J119" s="162"/>
    </row>
    <row r="120" spans="1:10" x14ac:dyDescent="0.25">
      <c r="A120" s="141">
        <v>45552</v>
      </c>
      <c r="B120" s="101" t="s">
        <v>334</v>
      </c>
      <c r="C120" s="100">
        <v>50376.89</v>
      </c>
      <c r="D120" s="156">
        <v>3.3831500000000001</v>
      </c>
      <c r="E120" s="100">
        <v>170432.57500000001</v>
      </c>
      <c r="F120" s="101">
        <v>488739</v>
      </c>
      <c r="G120" s="141">
        <v>45539</v>
      </c>
      <c r="H120" s="106"/>
      <c r="I120" s="161"/>
      <c r="J120" s="162"/>
    </row>
    <row r="121" spans="1:10" x14ac:dyDescent="0.25">
      <c r="A121" s="141">
        <v>45562</v>
      </c>
      <c r="B121" s="101" t="s">
        <v>335</v>
      </c>
      <c r="C121" s="100">
        <v>85682.8</v>
      </c>
      <c r="D121" s="156">
        <v>3.3922500000000002</v>
      </c>
      <c r="E121" s="100">
        <v>290657.478</v>
      </c>
      <c r="F121" s="101">
        <v>488585</v>
      </c>
      <c r="G121" s="141">
        <v>45526</v>
      </c>
      <c r="H121" s="106"/>
      <c r="I121" s="161"/>
      <c r="J121" s="162"/>
    </row>
    <row r="122" spans="1:10" x14ac:dyDescent="0.25">
      <c r="A122" s="141">
        <v>45562</v>
      </c>
      <c r="B122" s="101" t="s">
        <v>336</v>
      </c>
      <c r="C122" s="100">
        <v>86372.4</v>
      </c>
      <c r="D122" s="156">
        <v>3.3850500000000001</v>
      </c>
      <c r="E122" s="100">
        <v>292374.89300000004</v>
      </c>
      <c r="F122" s="101">
        <v>488926</v>
      </c>
      <c r="G122" s="141">
        <v>45554</v>
      </c>
      <c r="H122" s="106"/>
      <c r="I122" s="161"/>
      <c r="J122" s="162"/>
    </row>
    <row r="123" spans="1:10" x14ac:dyDescent="0.25">
      <c r="A123" s="141">
        <v>45565</v>
      </c>
      <c r="B123" s="101" t="s">
        <v>337</v>
      </c>
      <c r="C123" s="100">
        <v>53419.26</v>
      </c>
      <c r="D123" s="156">
        <v>3.3927</v>
      </c>
      <c r="E123" s="100">
        <v>181235.52299999999</v>
      </c>
      <c r="F123" s="101">
        <v>488993</v>
      </c>
      <c r="G123" s="141">
        <v>45561</v>
      </c>
      <c r="H123" s="106"/>
      <c r="I123" s="161"/>
      <c r="J123" s="162"/>
    </row>
    <row r="124" spans="1:10" x14ac:dyDescent="0.25">
      <c r="A124" s="141">
        <v>45565</v>
      </c>
      <c r="B124" s="101" t="s">
        <v>338</v>
      </c>
      <c r="C124" s="100">
        <v>54934.64</v>
      </c>
      <c r="D124" s="156">
        <v>3.3850500000000001</v>
      </c>
      <c r="E124" s="100">
        <v>185956.503</v>
      </c>
      <c r="F124" s="101">
        <v>488924</v>
      </c>
      <c r="G124" s="141">
        <v>45554</v>
      </c>
      <c r="H124" s="106"/>
      <c r="I124" s="161"/>
      <c r="J124" s="162"/>
    </row>
    <row r="125" spans="1:10" x14ac:dyDescent="0.25">
      <c r="A125" s="141">
        <v>45565</v>
      </c>
      <c r="B125" s="101" t="s">
        <v>339</v>
      </c>
      <c r="C125" s="100">
        <v>86372.4</v>
      </c>
      <c r="D125" s="156">
        <v>3.3850500000000001</v>
      </c>
      <c r="E125" s="100">
        <v>292374.89300000004</v>
      </c>
      <c r="F125" s="101">
        <v>488927</v>
      </c>
      <c r="G125" s="141">
        <v>45554</v>
      </c>
      <c r="H125" s="106"/>
      <c r="I125" s="161"/>
      <c r="J125" s="162"/>
    </row>
    <row r="126" spans="1:10" x14ac:dyDescent="0.25">
      <c r="A126" s="141">
        <v>45565</v>
      </c>
      <c r="B126" s="101" t="s">
        <v>340</v>
      </c>
      <c r="C126" s="100">
        <v>86372.4</v>
      </c>
      <c r="D126" s="156">
        <v>3.3850500000000001</v>
      </c>
      <c r="E126" s="100">
        <v>292374.89300000004</v>
      </c>
      <c r="F126" s="101">
        <v>488925</v>
      </c>
      <c r="G126" s="141">
        <v>45554</v>
      </c>
      <c r="H126" s="106"/>
      <c r="I126" s="161"/>
      <c r="J126" s="162"/>
    </row>
    <row r="127" spans="1:10" x14ac:dyDescent="0.25">
      <c r="A127" s="141">
        <v>45568</v>
      </c>
      <c r="B127" s="101" t="s">
        <v>162</v>
      </c>
      <c r="C127" s="100">
        <v>51350.31</v>
      </c>
      <c r="D127" s="156">
        <v>3.3848500000000001</v>
      </c>
      <c r="E127" s="100">
        <v>173813.09700000001</v>
      </c>
      <c r="F127" s="101">
        <v>489022</v>
      </c>
      <c r="G127" s="141">
        <v>45563</v>
      </c>
      <c r="H127" s="106"/>
      <c r="I127" s="161"/>
      <c r="J127" s="162"/>
    </row>
    <row r="128" spans="1:10" x14ac:dyDescent="0.25">
      <c r="A128" s="141">
        <v>45570</v>
      </c>
      <c r="B128" s="101" t="s">
        <v>163</v>
      </c>
      <c r="C128" s="100">
        <v>68191.95</v>
      </c>
      <c r="D128" s="156">
        <v>3.3795000000000002</v>
      </c>
      <c r="E128" s="100">
        <v>230454.69500000001</v>
      </c>
      <c r="F128" s="101">
        <v>489115</v>
      </c>
      <c r="G128" s="141">
        <v>45570</v>
      </c>
      <c r="H128" s="106"/>
      <c r="I128" s="161"/>
      <c r="J128" s="162"/>
    </row>
    <row r="129" spans="1:10" x14ac:dyDescent="0.25">
      <c r="A129" s="141">
        <v>45570</v>
      </c>
      <c r="B129" s="101" t="s">
        <v>164</v>
      </c>
      <c r="C129" s="100">
        <v>70083.72</v>
      </c>
      <c r="D129" s="156">
        <v>3.3795000000000002</v>
      </c>
      <c r="E129" s="100">
        <v>236847.932</v>
      </c>
      <c r="F129" s="101">
        <v>489113</v>
      </c>
      <c r="G129" s="141">
        <v>45570</v>
      </c>
      <c r="H129" s="106"/>
      <c r="I129" s="161"/>
      <c r="J129" s="162"/>
    </row>
    <row r="130" spans="1:10" x14ac:dyDescent="0.25">
      <c r="A130" s="141">
        <v>45575</v>
      </c>
      <c r="B130" s="101" t="s">
        <v>165</v>
      </c>
      <c r="C130" s="100">
        <v>68556</v>
      </c>
      <c r="D130" s="156">
        <v>3.3756499999999998</v>
      </c>
      <c r="E130" s="100">
        <v>231421.06099999999</v>
      </c>
      <c r="F130" s="101">
        <v>489186</v>
      </c>
      <c r="G130" s="141">
        <v>45575</v>
      </c>
      <c r="H130" s="106"/>
      <c r="I130" s="161"/>
      <c r="J130" s="162"/>
    </row>
    <row r="131" spans="1:10" x14ac:dyDescent="0.25">
      <c r="A131" s="141">
        <v>45575</v>
      </c>
      <c r="B131" s="101" t="s">
        <v>166</v>
      </c>
      <c r="C131" s="100">
        <v>66974.399999999994</v>
      </c>
      <c r="D131" s="156">
        <v>3.3756499999999998</v>
      </c>
      <c r="E131" s="100">
        <v>226082.133</v>
      </c>
      <c r="F131" s="101">
        <v>489202</v>
      </c>
      <c r="G131" s="141">
        <v>45575</v>
      </c>
      <c r="H131" s="106"/>
      <c r="I131" s="161"/>
      <c r="J131" s="162"/>
    </row>
    <row r="132" spans="1:10" x14ac:dyDescent="0.25">
      <c r="A132" s="141">
        <v>45586</v>
      </c>
      <c r="B132" s="101" t="s">
        <v>167</v>
      </c>
      <c r="C132" s="100">
        <v>85682.8</v>
      </c>
      <c r="D132" s="156">
        <v>3.3850500000000001</v>
      </c>
      <c r="E132" s="100">
        <v>290040.56199999998</v>
      </c>
      <c r="F132" s="101">
        <v>488928</v>
      </c>
      <c r="G132" s="141">
        <v>45554</v>
      </c>
      <c r="H132" s="106"/>
      <c r="I132" s="161"/>
      <c r="J132" s="162"/>
    </row>
    <row r="133" spans="1:10" x14ac:dyDescent="0.25">
      <c r="A133" s="142">
        <v>45586</v>
      </c>
      <c r="B133" s="143" t="s">
        <v>168</v>
      </c>
      <c r="C133" s="144">
        <v>81888.45</v>
      </c>
      <c r="D133" s="157">
        <v>3.3727999999999998</v>
      </c>
      <c r="E133" s="144">
        <v>276193.364</v>
      </c>
      <c r="F133" s="143">
        <v>489254</v>
      </c>
      <c r="G133" s="142">
        <v>45581</v>
      </c>
      <c r="H133" s="106"/>
      <c r="I133" s="161"/>
      <c r="J133" s="162"/>
    </row>
    <row r="134" spans="1:10" x14ac:dyDescent="0.25">
      <c r="A134" s="141">
        <v>45589</v>
      </c>
      <c r="B134" s="101" t="s">
        <v>169</v>
      </c>
      <c r="C134" s="100">
        <v>52250.58</v>
      </c>
      <c r="D134" s="156">
        <v>3.36435</v>
      </c>
      <c r="E134" s="100">
        <v>175789.239</v>
      </c>
      <c r="F134" s="101">
        <v>489314</v>
      </c>
      <c r="G134" s="141">
        <v>45587</v>
      </c>
      <c r="H134" s="106"/>
      <c r="I134" s="161"/>
      <c r="J134" s="162"/>
    </row>
    <row r="135" spans="1:10" x14ac:dyDescent="0.25">
      <c r="A135" s="141">
        <v>45589</v>
      </c>
      <c r="B135" s="101" t="s">
        <v>170</v>
      </c>
      <c r="C135" s="100">
        <v>53191.17</v>
      </c>
      <c r="D135" s="156">
        <v>3.36435</v>
      </c>
      <c r="E135" s="100">
        <v>178953.71299999999</v>
      </c>
      <c r="F135" s="101">
        <v>489312</v>
      </c>
      <c r="G135" s="141">
        <v>45587</v>
      </c>
      <c r="H135" s="106"/>
      <c r="I135" s="161"/>
      <c r="J135" s="162"/>
    </row>
    <row r="136" spans="1:10" x14ac:dyDescent="0.25">
      <c r="A136" s="141">
        <v>45589</v>
      </c>
      <c r="B136" s="101" t="s">
        <v>171</v>
      </c>
      <c r="C136" s="100">
        <v>53043.75</v>
      </c>
      <c r="D136" s="156">
        <v>3.36435</v>
      </c>
      <c r="E136" s="100">
        <v>178457.74</v>
      </c>
      <c r="F136" s="101">
        <v>489315</v>
      </c>
      <c r="G136" s="141">
        <v>45587</v>
      </c>
      <c r="H136" s="106"/>
      <c r="I136" s="161"/>
      <c r="J136" s="162"/>
    </row>
    <row r="137" spans="1:10" x14ac:dyDescent="0.25">
      <c r="A137" s="141">
        <v>45593</v>
      </c>
      <c r="B137" s="101" t="s">
        <v>172</v>
      </c>
      <c r="C137" s="100">
        <v>81888.45</v>
      </c>
      <c r="D137" s="156">
        <v>3.3727999999999998</v>
      </c>
      <c r="E137" s="100">
        <v>276193.364</v>
      </c>
      <c r="F137" s="101">
        <v>489253</v>
      </c>
      <c r="G137" s="141">
        <v>45581</v>
      </c>
      <c r="H137" s="106"/>
      <c r="I137" s="161"/>
      <c r="J137" s="162"/>
    </row>
    <row r="138" spans="1:10" x14ac:dyDescent="0.25">
      <c r="A138" s="141">
        <v>45593</v>
      </c>
      <c r="B138" s="101" t="s">
        <v>173</v>
      </c>
      <c r="C138" s="100">
        <v>81888.45</v>
      </c>
      <c r="D138" s="156">
        <v>3.3727999999999998</v>
      </c>
      <c r="E138" s="100">
        <v>276193.364</v>
      </c>
      <c r="F138" s="101">
        <v>489250</v>
      </c>
      <c r="G138" s="141">
        <v>45581</v>
      </c>
      <c r="H138" s="106"/>
      <c r="I138" s="161"/>
      <c r="J138" s="162"/>
    </row>
    <row r="139" spans="1:10" x14ac:dyDescent="0.25">
      <c r="A139" s="141">
        <v>45596</v>
      </c>
      <c r="B139" s="101" t="s">
        <v>174</v>
      </c>
      <c r="C139" s="100">
        <v>81234.649999999994</v>
      </c>
      <c r="D139" s="156">
        <v>3.3727999999999998</v>
      </c>
      <c r="E139" s="100">
        <v>273988.228</v>
      </c>
      <c r="F139" s="101">
        <v>489249</v>
      </c>
      <c r="G139" s="141">
        <v>45581</v>
      </c>
      <c r="H139" s="106"/>
      <c r="I139" s="161"/>
      <c r="J139" s="162"/>
    </row>
    <row r="140" spans="1:10" x14ac:dyDescent="0.25">
      <c r="A140" s="141">
        <v>45596</v>
      </c>
      <c r="B140" s="101" t="s">
        <v>175</v>
      </c>
      <c r="C140" s="100">
        <v>81888.45</v>
      </c>
      <c r="D140" s="156">
        <v>3.3646500000000001</v>
      </c>
      <c r="E140" s="100">
        <v>275525.973</v>
      </c>
      <c r="F140" s="101">
        <v>489333</v>
      </c>
      <c r="G140" s="141">
        <v>45588</v>
      </c>
      <c r="H140" s="106"/>
      <c r="I140" s="161"/>
      <c r="J140" s="162"/>
    </row>
    <row r="141" spans="1:10" x14ac:dyDescent="0.25">
      <c r="A141" s="141">
        <v>45596</v>
      </c>
      <c r="B141" s="101" t="s">
        <v>176</v>
      </c>
      <c r="C141" s="100">
        <v>50862.21</v>
      </c>
      <c r="D141" s="156">
        <v>3.3650000000000002</v>
      </c>
      <c r="E141" s="100">
        <v>171151.337</v>
      </c>
      <c r="F141" s="101">
        <v>489289</v>
      </c>
      <c r="G141" s="141">
        <v>45583</v>
      </c>
      <c r="H141" s="106"/>
      <c r="I141" s="161"/>
      <c r="J141" s="162"/>
    </row>
    <row r="142" spans="1:10" x14ac:dyDescent="0.25">
      <c r="A142" s="141">
        <v>45596</v>
      </c>
      <c r="B142" s="101" t="s">
        <v>177</v>
      </c>
      <c r="C142" s="100">
        <v>50657.73</v>
      </c>
      <c r="D142" s="156">
        <v>3.3650000000000002</v>
      </c>
      <c r="E142" s="100">
        <v>170463.261</v>
      </c>
      <c r="F142" s="101">
        <v>489290</v>
      </c>
      <c r="G142" s="141">
        <v>45583</v>
      </c>
      <c r="H142" s="106"/>
      <c r="I142" s="161"/>
      <c r="J142" s="162"/>
    </row>
    <row r="143" spans="1:10" x14ac:dyDescent="0.25">
      <c r="A143" s="141">
        <v>45597</v>
      </c>
      <c r="B143" s="101" t="s">
        <v>190</v>
      </c>
      <c r="C143" s="100">
        <v>4935</v>
      </c>
      <c r="D143" s="156">
        <v>3.3692000000000002</v>
      </c>
      <c r="E143" s="100">
        <v>16627.002</v>
      </c>
      <c r="F143" s="101">
        <v>489472</v>
      </c>
      <c r="G143" s="141">
        <v>45597</v>
      </c>
      <c r="H143" s="106"/>
      <c r="I143" s="161"/>
      <c r="J143" s="162"/>
    </row>
    <row r="144" spans="1:10" x14ac:dyDescent="0.25">
      <c r="A144" s="141">
        <v>45601</v>
      </c>
      <c r="B144" s="101" t="s">
        <v>191</v>
      </c>
      <c r="C144" s="100">
        <v>52395.12</v>
      </c>
      <c r="D144" s="156">
        <v>3.3692000000000002</v>
      </c>
      <c r="E144" s="100">
        <v>176529.63800000001</v>
      </c>
      <c r="F144" s="101">
        <v>489471</v>
      </c>
      <c r="G144" s="141">
        <v>45597</v>
      </c>
      <c r="H144" s="106"/>
      <c r="I144" s="161"/>
      <c r="J144" s="162"/>
    </row>
    <row r="145" spans="1:10" x14ac:dyDescent="0.25">
      <c r="A145" s="141">
        <v>45604</v>
      </c>
      <c r="B145" s="101" t="s">
        <v>192</v>
      </c>
      <c r="C145" s="100">
        <v>212078.69</v>
      </c>
      <c r="D145" s="156">
        <v>3.3584000000000001</v>
      </c>
      <c r="E145" s="100">
        <v>712245.07200000004</v>
      </c>
      <c r="F145" s="101">
        <v>489575</v>
      </c>
      <c r="G145" s="141">
        <v>45603</v>
      </c>
      <c r="H145" s="106"/>
      <c r="I145" s="161"/>
      <c r="J145" s="162"/>
    </row>
    <row r="146" spans="1:10" x14ac:dyDescent="0.25">
      <c r="A146" s="141">
        <v>45610</v>
      </c>
      <c r="B146" s="101" t="s">
        <v>193</v>
      </c>
      <c r="C146" s="100">
        <v>48613.88</v>
      </c>
      <c r="D146" s="156">
        <v>3.37195</v>
      </c>
      <c r="E146" s="100">
        <v>163923.573</v>
      </c>
      <c r="F146" s="101">
        <v>409445</v>
      </c>
      <c r="G146" s="141">
        <v>45600</v>
      </c>
      <c r="H146" s="106"/>
      <c r="I146" s="161"/>
      <c r="J146" s="162"/>
    </row>
    <row r="147" spans="1:10" x14ac:dyDescent="0.25">
      <c r="A147" s="141">
        <v>45611</v>
      </c>
      <c r="B147" s="101" t="s">
        <v>194</v>
      </c>
      <c r="C147" s="100">
        <v>51635</v>
      </c>
      <c r="D147" s="156">
        <v>3.3521000000000001</v>
      </c>
      <c r="E147" s="100">
        <v>173085.68400000001</v>
      </c>
      <c r="F147" s="101">
        <v>489644</v>
      </c>
      <c r="G147" s="141">
        <v>45608</v>
      </c>
      <c r="H147" s="106"/>
      <c r="I147" s="161"/>
      <c r="J147" s="162"/>
    </row>
    <row r="148" spans="1:10" x14ac:dyDescent="0.25">
      <c r="A148" s="141">
        <v>45612</v>
      </c>
      <c r="B148" s="101" t="s">
        <v>195</v>
      </c>
      <c r="C148" s="100">
        <v>81888.45</v>
      </c>
      <c r="D148" s="156">
        <v>3.3646500000000001</v>
      </c>
      <c r="E148" s="100">
        <v>275525.973</v>
      </c>
      <c r="F148" s="101">
        <v>489331</v>
      </c>
      <c r="G148" s="141">
        <v>45588</v>
      </c>
      <c r="H148" s="106"/>
      <c r="I148" s="161"/>
      <c r="J148" s="162"/>
    </row>
    <row r="149" spans="1:10" x14ac:dyDescent="0.25">
      <c r="A149" s="141">
        <v>45612</v>
      </c>
      <c r="B149" s="101" t="s">
        <v>196</v>
      </c>
      <c r="C149" s="100">
        <v>81888.45</v>
      </c>
      <c r="D149" s="156">
        <v>3.3646500000000001</v>
      </c>
      <c r="E149" s="100">
        <v>275525.973</v>
      </c>
      <c r="F149" s="101">
        <v>489332</v>
      </c>
      <c r="G149" s="141">
        <v>45588</v>
      </c>
      <c r="H149" s="106"/>
      <c r="I149" s="161"/>
      <c r="J149" s="162"/>
    </row>
    <row r="150" spans="1:10" x14ac:dyDescent="0.25">
      <c r="A150" s="141">
        <v>45612</v>
      </c>
      <c r="B150" s="101" t="s">
        <v>197</v>
      </c>
      <c r="C150" s="100">
        <v>81234.649999999994</v>
      </c>
      <c r="D150" s="156">
        <v>3.3646500000000001</v>
      </c>
      <c r="E150" s="100">
        <v>273326.16499999998</v>
      </c>
      <c r="F150" s="101">
        <v>489334</v>
      </c>
      <c r="G150" s="141">
        <v>45588</v>
      </c>
      <c r="H150" s="106"/>
      <c r="I150" s="161"/>
      <c r="J150" s="162"/>
    </row>
    <row r="151" spans="1:10" x14ac:dyDescent="0.25">
      <c r="A151" s="141">
        <v>45612</v>
      </c>
      <c r="B151" s="101" t="s">
        <v>198</v>
      </c>
      <c r="C151" s="100">
        <v>51296.639999999999</v>
      </c>
      <c r="D151" s="156">
        <v>3.3521000000000001</v>
      </c>
      <c r="E151" s="100">
        <v>171951.467</v>
      </c>
      <c r="F151" s="101">
        <v>489643</v>
      </c>
      <c r="G151" s="141">
        <v>45608</v>
      </c>
      <c r="H151" s="106"/>
      <c r="I151" s="161"/>
      <c r="J151" s="162"/>
    </row>
    <row r="152" spans="1:10" x14ac:dyDescent="0.25">
      <c r="A152" s="141">
        <v>45612</v>
      </c>
      <c r="B152" s="101" t="s">
        <v>199</v>
      </c>
      <c r="C152" s="100">
        <v>53052.08</v>
      </c>
      <c r="D152" s="156">
        <v>3.3521000000000001</v>
      </c>
      <c r="E152" s="100">
        <v>177835.87700000001</v>
      </c>
      <c r="F152" s="101">
        <v>489642</v>
      </c>
      <c r="G152" s="141">
        <v>45608</v>
      </c>
      <c r="H152" s="106"/>
      <c r="I152" s="161"/>
      <c r="J152" s="162"/>
    </row>
    <row r="153" spans="1:10" x14ac:dyDescent="0.25">
      <c r="A153" s="141">
        <v>45614</v>
      </c>
      <c r="B153" s="101" t="s">
        <v>200</v>
      </c>
      <c r="C153" s="100">
        <v>70664.88</v>
      </c>
      <c r="D153" s="156">
        <v>3.3409499999999999</v>
      </c>
      <c r="E153" s="100">
        <v>236087.83100000001</v>
      </c>
      <c r="F153" s="101">
        <v>489692</v>
      </c>
      <c r="G153" s="141">
        <v>45612</v>
      </c>
      <c r="H153" s="106"/>
      <c r="I153" s="161"/>
      <c r="J153" s="162"/>
    </row>
    <row r="154" spans="1:10" x14ac:dyDescent="0.25">
      <c r="A154" s="141">
        <v>45615</v>
      </c>
      <c r="B154" s="101" t="s">
        <v>201</v>
      </c>
      <c r="C154" s="100">
        <v>50794.44</v>
      </c>
      <c r="D154" s="156">
        <v>3.3409499999999999</v>
      </c>
      <c r="E154" s="100">
        <v>169701.68400000001</v>
      </c>
      <c r="F154" s="101">
        <v>489690</v>
      </c>
      <c r="G154" s="141">
        <v>45612</v>
      </c>
      <c r="H154" s="106"/>
      <c r="I154" s="161"/>
      <c r="J154" s="162"/>
    </row>
    <row r="155" spans="1:10" x14ac:dyDescent="0.25">
      <c r="A155" s="141">
        <v>45615</v>
      </c>
      <c r="B155" s="101" t="s">
        <v>202</v>
      </c>
      <c r="C155" s="100">
        <v>50586.66</v>
      </c>
      <c r="D155" s="156">
        <v>3.3409499999999999</v>
      </c>
      <c r="E155" s="100">
        <v>169007.50200000001</v>
      </c>
      <c r="F155" s="101">
        <v>489691</v>
      </c>
      <c r="G155" s="141">
        <v>45612</v>
      </c>
      <c r="H155" s="106"/>
      <c r="I155" s="161"/>
      <c r="J155" s="162"/>
    </row>
    <row r="156" spans="1:10" x14ac:dyDescent="0.25">
      <c r="A156" s="141">
        <v>45619</v>
      </c>
      <c r="B156" s="101" t="s">
        <v>203</v>
      </c>
      <c r="C156" s="100">
        <v>83115.899999999994</v>
      </c>
      <c r="D156" s="156">
        <v>3.3426499999999999</v>
      </c>
      <c r="E156" s="100">
        <v>277827.36300000001</v>
      </c>
      <c r="F156" s="101">
        <v>489730</v>
      </c>
      <c r="G156" s="141">
        <v>45616</v>
      </c>
      <c r="H156" s="106"/>
      <c r="I156" s="161"/>
      <c r="J156" s="162"/>
    </row>
    <row r="157" spans="1:10" x14ac:dyDescent="0.25">
      <c r="A157" s="141">
        <v>45619</v>
      </c>
      <c r="B157" s="101" t="s">
        <v>204</v>
      </c>
      <c r="C157" s="100">
        <v>83115.899999999994</v>
      </c>
      <c r="D157" s="156">
        <v>3.3426499999999999</v>
      </c>
      <c r="E157" s="100">
        <v>277827.36300000001</v>
      </c>
      <c r="F157" s="101">
        <v>489735</v>
      </c>
      <c r="G157" s="141">
        <v>45616</v>
      </c>
      <c r="H157" s="106"/>
      <c r="I157" s="161"/>
      <c r="J157" s="162"/>
    </row>
    <row r="158" spans="1:10" x14ac:dyDescent="0.25">
      <c r="A158" s="142">
        <v>45619</v>
      </c>
      <c r="B158" s="143" t="s">
        <v>205</v>
      </c>
      <c r="C158" s="144">
        <v>83115.899999999994</v>
      </c>
      <c r="D158" s="157">
        <v>3.3426499999999999</v>
      </c>
      <c r="E158" s="144">
        <v>277827.36300000001</v>
      </c>
      <c r="F158" s="143">
        <v>489731</v>
      </c>
      <c r="G158" s="142">
        <v>45616</v>
      </c>
      <c r="H158" s="106"/>
      <c r="I158" s="161"/>
      <c r="J158" s="162"/>
    </row>
    <row r="159" spans="1:10" x14ac:dyDescent="0.25">
      <c r="A159" s="141">
        <v>45622</v>
      </c>
      <c r="B159" s="101" t="s">
        <v>206</v>
      </c>
      <c r="C159" s="100">
        <v>50475.07</v>
      </c>
      <c r="D159" s="156">
        <v>3.3328500000000001</v>
      </c>
      <c r="E159" s="100">
        <v>168225.837</v>
      </c>
      <c r="F159" s="101">
        <v>489798</v>
      </c>
      <c r="G159" s="141">
        <v>45621</v>
      </c>
      <c r="H159" s="106"/>
      <c r="I159" s="161"/>
      <c r="J159" s="162"/>
    </row>
    <row r="160" spans="1:10" x14ac:dyDescent="0.25">
      <c r="A160" s="141">
        <v>45622</v>
      </c>
      <c r="B160" s="101" t="s">
        <v>207</v>
      </c>
      <c r="C160" s="100">
        <v>50898.13</v>
      </c>
      <c r="D160" s="156">
        <v>3.3328500000000001</v>
      </c>
      <c r="E160" s="100">
        <v>169635.83300000001</v>
      </c>
      <c r="F160" s="101">
        <v>489796</v>
      </c>
      <c r="G160" s="141">
        <v>45621</v>
      </c>
      <c r="H160" s="106"/>
      <c r="I160" s="161"/>
      <c r="J160" s="162"/>
    </row>
    <row r="161" spans="1:10" x14ac:dyDescent="0.25">
      <c r="A161" s="141">
        <v>45624</v>
      </c>
      <c r="B161" s="101" t="s">
        <v>208</v>
      </c>
      <c r="C161" s="100">
        <v>53071.74</v>
      </c>
      <c r="D161" s="156">
        <v>3.3328500000000001</v>
      </c>
      <c r="E161" s="100">
        <v>176880.149</v>
      </c>
      <c r="F161" s="101">
        <v>489797</v>
      </c>
      <c r="G161" s="141">
        <v>45621</v>
      </c>
      <c r="H161" s="106"/>
      <c r="I161" s="161"/>
      <c r="J161" s="162"/>
    </row>
    <row r="162" spans="1:10" x14ac:dyDescent="0.25">
      <c r="A162" s="141">
        <v>45624</v>
      </c>
      <c r="B162" s="101" t="s">
        <v>209</v>
      </c>
      <c r="C162" s="100">
        <v>72829.2</v>
      </c>
      <c r="D162" s="156">
        <v>3.3271000000000002</v>
      </c>
      <c r="E162" s="100">
        <v>242310.03099999999</v>
      </c>
      <c r="F162" s="101">
        <v>489826</v>
      </c>
      <c r="G162" s="141">
        <v>45622</v>
      </c>
      <c r="H162" s="106"/>
      <c r="I162" s="161"/>
      <c r="J162" s="162"/>
    </row>
    <row r="163" spans="1:10" x14ac:dyDescent="0.25">
      <c r="A163" s="141">
        <v>45626</v>
      </c>
      <c r="B163" s="101" t="s">
        <v>210</v>
      </c>
      <c r="C163" s="100">
        <v>83115.899999999994</v>
      </c>
      <c r="D163" s="156">
        <v>3.3426499999999999</v>
      </c>
      <c r="E163" s="100">
        <v>277827.36300000001</v>
      </c>
      <c r="F163" s="101">
        <v>489736</v>
      </c>
      <c r="G163" s="141">
        <v>45616</v>
      </c>
      <c r="H163" s="106"/>
      <c r="I163" s="161"/>
      <c r="J163" s="162"/>
    </row>
    <row r="164" spans="1:10" x14ac:dyDescent="0.25">
      <c r="A164" s="141">
        <v>45626</v>
      </c>
      <c r="B164" s="101" t="s">
        <v>211</v>
      </c>
      <c r="C164" s="100">
        <v>83115.899999999994</v>
      </c>
      <c r="D164" s="156">
        <v>3.3426499999999999</v>
      </c>
      <c r="E164" s="100">
        <v>277827.36300000001</v>
      </c>
      <c r="F164" s="101">
        <v>489733</v>
      </c>
      <c r="G164" s="141">
        <v>45616</v>
      </c>
      <c r="H164" s="106"/>
      <c r="I164" s="161"/>
      <c r="J164" s="162"/>
    </row>
    <row r="165" spans="1:10" x14ac:dyDescent="0.25">
      <c r="A165" s="141">
        <v>45657</v>
      </c>
      <c r="B165" s="101" t="s">
        <v>343</v>
      </c>
      <c r="C165" s="100">
        <v>83115.899999999994</v>
      </c>
      <c r="D165" s="156">
        <v>3.3250999999999999</v>
      </c>
      <c r="E165" s="100">
        <v>276368.679</v>
      </c>
      <c r="F165" s="101">
        <v>489908</v>
      </c>
      <c r="G165" s="141">
        <v>45629</v>
      </c>
      <c r="H165" s="106"/>
      <c r="I165" s="161"/>
      <c r="J165" s="162"/>
    </row>
    <row r="166" spans="1:10" x14ac:dyDescent="0.25">
      <c r="A166" s="141">
        <v>45657</v>
      </c>
      <c r="B166" s="101" t="s">
        <v>344</v>
      </c>
      <c r="C166" s="100">
        <v>83115.899999999994</v>
      </c>
      <c r="D166" s="156">
        <v>3.331</v>
      </c>
      <c r="E166" s="100">
        <v>276368.679</v>
      </c>
      <c r="F166" s="101">
        <v>400169</v>
      </c>
      <c r="G166" s="141">
        <v>45644</v>
      </c>
      <c r="H166" s="106"/>
      <c r="I166" s="161"/>
      <c r="J166" s="162"/>
    </row>
    <row r="167" spans="1:10" x14ac:dyDescent="0.25">
      <c r="A167" s="141">
        <v>45657</v>
      </c>
      <c r="B167" s="101" t="s">
        <v>345</v>
      </c>
      <c r="C167" s="100">
        <v>83115.899999999994</v>
      </c>
      <c r="D167" s="156">
        <v>3.331</v>
      </c>
      <c r="E167" s="100">
        <v>276368.679</v>
      </c>
      <c r="F167" s="101">
        <v>400173</v>
      </c>
      <c r="G167" s="141">
        <v>45644</v>
      </c>
      <c r="H167" s="106"/>
      <c r="I167" s="161"/>
      <c r="J167" s="162"/>
    </row>
    <row r="168" spans="1:10" x14ac:dyDescent="0.25">
      <c r="A168" s="141">
        <v>45657</v>
      </c>
      <c r="B168" s="101" t="s">
        <v>346</v>
      </c>
      <c r="C168" s="100">
        <v>83115.899999999994</v>
      </c>
      <c r="D168" s="156">
        <v>3.331</v>
      </c>
      <c r="E168" s="100">
        <v>276368.679</v>
      </c>
      <c r="F168" s="101">
        <v>400171</v>
      </c>
      <c r="G168" s="141">
        <v>45644</v>
      </c>
      <c r="H168" s="106"/>
      <c r="I168" s="161"/>
      <c r="J168" s="162"/>
    </row>
    <row r="169" spans="1:10" x14ac:dyDescent="0.25">
      <c r="A169" s="141">
        <v>45657</v>
      </c>
      <c r="B169" s="101" t="s">
        <v>347</v>
      </c>
      <c r="C169" s="100">
        <v>83115.899999999994</v>
      </c>
      <c r="D169" s="156">
        <v>3.331</v>
      </c>
      <c r="E169" s="100">
        <v>276368.679</v>
      </c>
      <c r="F169" s="101">
        <v>400176</v>
      </c>
      <c r="G169" s="141">
        <v>45644</v>
      </c>
      <c r="H169" s="106"/>
      <c r="I169" s="161"/>
      <c r="J169" s="162"/>
    </row>
    <row r="170" spans="1:10" x14ac:dyDescent="0.25">
      <c r="A170" s="141">
        <v>45657</v>
      </c>
      <c r="B170" s="101" t="s">
        <v>348</v>
      </c>
      <c r="C170" s="100">
        <v>83115.899999999994</v>
      </c>
      <c r="D170" s="156">
        <v>3.331</v>
      </c>
      <c r="E170" s="100">
        <v>276368.679</v>
      </c>
      <c r="F170" s="101">
        <v>400175</v>
      </c>
      <c r="G170" s="141">
        <v>45644</v>
      </c>
      <c r="H170" s="106"/>
      <c r="I170" s="161"/>
      <c r="J170" s="162"/>
    </row>
    <row r="171" spans="1:10" x14ac:dyDescent="0.25">
      <c r="A171" s="141">
        <v>45657</v>
      </c>
      <c r="B171" s="101" t="s">
        <v>342</v>
      </c>
      <c r="C171" s="100">
        <v>83115.899999999994</v>
      </c>
      <c r="D171" s="156">
        <v>3.3250999999999999</v>
      </c>
      <c r="E171" s="100">
        <v>276368.679</v>
      </c>
      <c r="F171" s="101">
        <v>489907</v>
      </c>
      <c r="G171" s="141">
        <v>45629</v>
      </c>
      <c r="H171" s="106"/>
      <c r="I171" s="161"/>
      <c r="J171" s="162"/>
    </row>
    <row r="172" spans="1:10" ht="15.75" customHeight="1" x14ac:dyDescent="0.25">
      <c r="A172" s="141">
        <v>45657</v>
      </c>
      <c r="B172" s="101" t="s">
        <v>349</v>
      </c>
      <c r="C172" s="100">
        <v>70167.240000000005</v>
      </c>
      <c r="D172" s="156">
        <v>3.3271000000000002</v>
      </c>
      <c r="E172" s="100">
        <v>233313.09</v>
      </c>
      <c r="F172" s="101">
        <v>489827</v>
      </c>
      <c r="G172" s="141">
        <v>45622</v>
      </c>
      <c r="H172" s="106"/>
      <c r="I172" s="161"/>
      <c r="J172" s="162"/>
    </row>
    <row r="173" spans="1:10" x14ac:dyDescent="0.25">
      <c r="A173" s="141">
        <v>45657</v>
      </c>
      <c r="B173" s="101" t="s">
        <v>350</v>
      </c>
      <c r="C173" s="100">
        <v>124661.88</v>
      </c>
      <c r="D173" s="156">
        <v>3.3266</v>
      </c>
      <c r="E173" s="100">
        <v>414700.21</v>
      </c>
      <c r="F173" s="101">
        <v>489962</v>
      </c>
      <c r="G173" s="141">
        <v>45631</v>
      </c>
      <c r="H173" s="106"/>
      <c r="I173" s="161"/>
      <c r="J173" s="162"/>
    </row>
    <row r="174" spans="1:10" x14ac:dyDescent="0.25">
      <c r="A174" s="141">
        <v>45657</v>
      </c>
      <c r="B174" s="101" t="s">
        <v>351</v>
      </c>
      <c r="C174" s="100">
        <v>52910.58</v>
      </c>
      <c r="D174" s="156">
        <v>3.3290500000000001</v>
      </c>
      <c r="E174" s="100">
        <v>176141.96599999999</v>
      </c>
      <c r="F174" s="101">
        <v>409846</v>
      </c>
      <c r="G174" s="141">
        <v>45639</v>
      </c>
      <c r="H174" s="106"/>
      <c r="I174" s="161"/>
      <c r="J174" s="162"/>
    </row>
    <row r="175" spans="1:10" x14ac:dyDescent="0.25">
      <c r="A175" s="141">
        <v>45657</v>
      </c>
      <c r="B175" s="101" t="s">
        <v>352</v>
      </c>
      <c r="C175" s="100">
        <v>48814</v>
      </c>
      <c r="D175" s="156">
        <v>3.3256000000000001</v>
      </c>
      <c r="E175" s="100">
        <v>162335.83799999999</v>
      </c>
      <c r="F175" s="101">
        <v>409835</v>
      </c>
      <c r="G175" s="141">
        <v>45638</v>
      </c>
      <c r="H175" s="106"/>
      <c r="I175" s="161"/>
      <c r="J175" s="162"/>
    </row>
    <row r="176" spans="1:10" x14ac:dyDescent="0.25">
      <c r="A176" s="141">
        <v>45657</v>
      </c>
      <c r="B176" s="101" t="s">
        <v>353</v>
      </c>
      <c r="C176" s="100">
        <v>51892.79</v>
      </c>
      <c r="D176" s="156">
        <v>3.3290500000000001</v>
      </c>
      <c r="E176" s="100">
        <v>172753.693</v>
      </c>
      <c r="F176" s="101">
        <v>409848</v>
      </c>
      <c r="G176" s="141">
        <v>45639</v>
      </c>
      <c r="H176" s="106"/>
      <c r="I176" s="161"/>
      <c r="J176" s="162"/>
    </row>
    <row r="177" spans="1:10" x14ac:dyDescent="0.25">
      <c r="A177" s="141">
        <v>45657</v>
      </c>
      <c r="B177" s="101" t="s">
        <v>354</v>
      </c>
      <c r="C177" s="100">
        <v>50854.3</v>
      </c>
      <c r="D177" s="156">
        <v>3.3290500000000001</v>
      </c>
      <c r="E177" s="100">
        <v>169296.50700000001</v>
      </c>
      <c r="F177" s="101">
        <v>409844</v>
      </c>
      <c r="G177" s="141">
        <v>45639</v>
      </c>
      <c r="H177" s="106"/>
      <c r="I177" s="161"/>
      <c r="J177" s="162"/>
    </row>
    <row r="178" spans="1:10" x14ac:dyDescent="0.25">
      <c r="A178" s="141">
        <v>45657</v>
      </c>
      <c r="B178" s="101" t="s">
        <v>355</v>
      </c>
      <c r="C178" s="100">
        <v>51250.66</v>
      </c>
      <c r="D178" s="156">
        <v>3.3290500000000001</v>
      </c>
      <c r="E178" s="100">
        <v>170616.01</v>
      </c>
      <c r="F178" s="101">
        <v>409845</v>
      </c>
      <c r="G178" s="141">
        <v>45639</v>
      </c>
      <c r="H178" s="106"/>
      <c r="I178" s="161"/>
      <c r="J178" s="162"/>
    </row>
    <row r="179" spans="1:10" x14ac:dyDescent="0.25">
      <c r="A179" s="141">
        <v>45657</v>
      </c>
      <c r="B179" s="101" t="s">
        <v>356</v>
      </c>
      <c r="C179" s="100">
        <v>69933.11</v>
      </c>
      <c r="D179" s="156">
        <v>3.3214999999999999</v>
      </c>
      <c r="E179" s="100">
        <v>232282.82500000001</v>
      </c>
      <c r="F179" s="101">
        <v>409969</v>
      </c>
      <c r="G179" s="141">
        <v>45649</v>
      </c>
      <c r="H179" s="106"/>
      <c r="I179" s="161"/>
      <c r="J179" s="162"/>
    </row>
    <row r="180" spans="1:10" x14ac:dyDescent="0.25">
      <c r="A180" s="141">
        <v>45657</v>
      </c>
      <c r="B180" s="101" t="s">
        <v>357</v>
      </c>
      <c r="C180" s="100">
        <v>70808.06</v>
      </c>
      <c r="D180" s="156">
        <v>3.3214999999999999</v>
      </c>
      <c r="E180" s="100">
        <v>235188.97099999999</v>
      </c>
      <c r="F180" s="101">
        <v>409970</v>
      </c>
      <c r="G180" s="141">
        <v>45649</v>
      </c>
      <c r="H180" s="106"/>
      <c r="I180" s="161"/>
      <c r="J180" s="162"/>
    </row>
    <row r="181" spans="1:10" x14ac:dyDescent="0.25">
      <c r="A181" s="141">
        <v>45657</v>
      </c>
      <c r="B181" s="101" t="s">
        <v>358</v>
      </c>
      <c r="C181" s="100">
        <v>53514.42</v>
      </c>
      <c r="D181" s="156">
        <v>3.3214999999999999</v>
      </c>
      <c r="E181" s="100">
        <v>177748.14600000001</v>
      </c>
      <c r="F181" s="101">
        <v>409962</v>
      </c>
      <c r="G181" s="141">
        <v>45649</v>
      </c>
      <c r="H181" s="106"/>
      <c r="I181" s="161"/>
      <c r="J181" s="162"/>
    </row>
    <row r="182" spans="1:10" x14ac:dyDescent="0.25">
      <c r="A182" s="141">
        <v>45657</v>
      </c>
      <c r="B182" s="101" t="s">
        <v>359</v>
      </c>
      <c r="C182" s="100">
        <v>52219.75</v>
      </c>
      <c r="D182" s="156">
        <v>3.3214999999999999</v>
      </c>
      <c r="E182" s="100">
        <v>173447.9</v>
      </c>
      <c r="F182" s="101">
        <v>409968</v>
      </c>
      <c r="G182" s="141">
        <v>45649</v>
      </c>
      <c r="H182" s="106"/>
      <c r="I182" s="161"/>
      <c r="J182" s="162"/>
    </row>
    <row r="183" spans="1:10" x14ac:dyDescent="0.25">
      <c r="A183" s="141">
        <v>45657</v>
      </c>
      <c r="B183" s="101" t="s">
        <v>360</v>
      </c>
      <c r="C183" s="100">
        <v>69652.100000000006</v>
      </c>
      <c r="D183" s="156">
        <v>3.3247</v>
      </c>
      <c r="E183" s="100">
        <v>231572.337</v>
      </c>
      <c r="F183" s="101">
        <v>409991</v>
      </c>
      <c r="G183" s="141">
        <v>45650</v>
      </c>
      <c r="H183" s="106"/>
      <c r="I183" s="161"/>
      <c r="J183" s="162"/>
    </row>
    <row r="184" spans="1:10" x14ac:dyDescent="0.25">
      <c r="A184" s="141">
        <v>45657</v>
      </c>
      <c r="B184" s="101" t="s">
        <v>361</v>
      </c>
      <c r="C184" s="100">
        <v>70581.2</v>
      </c>
      <c r="D184" s="156">
        <v>3.323</v>
      </c>
      <c r="E184" s="100">
        <v>234661.31599999999</v>
      </c>
      <c r="F184" s="101">
        <v>410013</v>
      </c>
      <c r="G184" s="141">
        <v>45651</v>
      </c>
      <c r="H184" s="106"/>
      <c r="I184" s="161"/>
      <c r="J184" s="162"/>
    </row>
    <row r="185" spans="1:10" x14ac:dyDescent="0.25">
      <c r="A185" s="141">
        <v>45657</v>
      </c>
      <c r="B185" s="101" t="s">
        <v>362</v>
      </c>
      <c r="C185" s="100">
        <v>69981.53</v>
      </c>
      <c r="D185" s="156">
        <v>3.3247</v>
      </c>
      <c r="E185" s="100">
        <v>232667.59299999999</v>
      </c>
      <c r="F185" s="101">
        <v>409990</v>
      </c>
      <c r="G185" s="141">
        <v>45650</v>
      </c>
      <c r="H185" s="106"/>
      <c r="I185" s="161"/>
      <c r="J185" s="162"/>
    </row>
    <row r="188" spans="1:10" x14ac:dyDescent="0.25">
      <c r="C188" s="28" t="s">
        <v>131</v>
      </c>
    </row>
    <row r="189" spans="1:10" x14ac:dyDescent="0.25">
      <c r="B189" s="28" t="s">
        <v>1</v>
      </c>
      <c r="C189" t="s">
        <v>365</v>
      </c>
      <c r="D189" t="s">
        <v>130</v>
      </c>
      <c r="E189" t="s">
        <v>153</v>
      </c>
    </row>
    <row r="190" spans="1:10" x14ac:dyDescent="0.25">
      <c r="B190" s="29" t="s">
        <v>132</v>
      </c>
      <c r="C190" s="158">
        <v>885086.53</v>
      </c>
      <c r="D190" s="27">
        <v>2996293.4040000006</v>
      </c>
      <c r="E190" s="27">
        <v>3000446.8620000002</v>
      </c>
      <c r="F190" s="27">
        <f>D190-E190</f>
        <v>-4153.4579999996349</v>
      </c>
      <c r="G190" s="27"/>
    </row>
    <row r="191" spans="1:10" x14ac:dyDescent="0.25">
      <c r="B191" s="29" t="s">
        <v>133</v>
      </c>
      <c r="C191" s="158">
        <v>695884.75</v>
      </c>
      <c r="D191" s="27">
        <v>2348082.0159999998</v>
      </c>
      <c r="E191" s="27">
        <v>2359046.048</v>
      </c>
      <c r="F191" s="27">
        <f t="shared" ref="F191:F201" si="0">D191-E191</f>
        <v>-10964.032000000123</v>
      </c>
      <c r="G191" s="27"/>
    </row>
    <row r="192" spans="1:10" x14ac:dyDescent="0.25">
      <c r="B192" s="29" t="s">
        <v>134</v>
      </c>
      <c r="C192" s="158">
        <v>1099924.9600000002</v>
      </c>
      <c r="D192" s="27">
        <v>3718894.5330000003</v>
      </c>
      <c r="E192" s="27">
        <v>3746821.4709999999</v>
      </c>
      <c r="F192" s="27">
        <f t="shared" si="0"/>
        <v>-27926.937999999616</v>
      </c>
      <c r="G192" s="27"/>
    </row>
    <row r="193" spans="2:7" x14ac:dyDescent="0.25">
      <c r="B193" s="29" t="s">
        <v>135</v>
      </c>
      <c r="C193" s="158">
        <v>314849.76</v>
      </c>
      <c r="D193" s="27">
        <v>1063396.7489999998</v>
      </c>
      <c r="E193" s="27">
        <v>1063396.7490000001</v>
      </c>
      <c r="F193" s="27">
        <f t="shared" si="0"/>
        <v>0</v>
      </c>
      <c r="G193" s="27"/>
    </row>
    <row r="194" spans="2:7" x14ac:dyDescent="0.25">
      <c r="B194" s="29" t="s">
        <v>136</v>
      </c>
      <c r="C194" s="158">
        <v>1245086.7699999998</v>
      </c>
      <c r="D194" s="27">
        <v>4203705.051</v>
      </c>
      <c r="E194" s="27">
        <v>4160661.696</v>
      </c>
      <c r="F194" s="27">
        <f t="shared" si="0"/>
        <v>43043.354999999981</v>
      </c>
      <c r="G194" s="27"/>
    </row>
    <row r="195" spans="2:7" x14ac:dyDescent="0.25">
      <c r="B195" s="29" t="s">
        <v>137</v>
      </c>
      <c r="C195" s="158">
        <v>2202794.69</v>
      </c>
      <c r="D195" s="27">
        <v>7443356.6040000012</v>
      </c>
      <c r="E195" s="27">
        <v>7443356.6040000003</v>
      </c>
      <c r="F195" s="27">
        <f t="shared" si="0"/>
        <v>0</v>
      </c>
      <c r="G195" s="27"/>
    </row>
    <row r="196" spans="2:7" x14ac:dyDescent="0.25">
      <c r="B196" s="29" t="s">
        <v>138</v>
      </c>
      <c r="C196" s="158">
        <v>478024.73</v>
      </c>
      <c r="D196" s="27">
        <v>1614724.672</v>
      </c>
      <c r="E196" s="27">
        <v>1614724.672</v>
      </c>
      <c r="F196" s="27">
        <f t="shared" si="0"/>
        <v>0</v>
      </c>
      <c r="G196" s="27"/>
    </row>
    <row r="197" spans="2:7" x14ac:dyDescent="0.25">
      <c r="B197" s="29" t="s">
        <v>139</v>
      </c>
      <c r="C197" s="158">
        <v>473088.91000000003</v>
      </c>
      <c r="D197" s="27">
        <v>1596701.6860000002</v>
      </c>
      <c r="E197" s="27">
        <v>1596701.686</v>
      </c>
      <c r="F197" s="27">
        <f t="shared" si="0"/>
        <v>0</v>
      </c>
      <c r="G197" s="27"/>
    </row>
    <row r="198" spans="2:7" x14ac:dyDescent="0.25">
      <c r="B198" s="29" t="s">
        <v>140</v>
      </c>
      <c r="C198" s="158">
        <v>1220754.55</v>
      </c>
      <c r="D198" s="27">
        <v>4134218.8430000008</v>
      </c>
      <c r="E198" s="27">
        <v>4134218.8429999999</v>
      </c>
      <c r="F198" s="27">
        <f t="shared" si="0"/>
        <v>0</v>
      </c>
      <c r="G198" s="27"/>
    </row>
    <row r="199" spans="2:7" x14ac:dyDescent="0.25">
      <c r="B199" s="29" t="s">
        <v>161</v>
      </c>
      <c r="C199" s="158">
        <v>1079633.0699999998</v>
      </c>
      <c r="D199" s="27">
        <v>3641569.0630000005</v>
      </c>
      <c r="E199" s="27">
        <v>3641569.0630000001</v>
      </c>
      <c r="F199" s="27">
        <f t="shared" si="0"/>
        <v>0</v>
      </c>
      <c r="G199" s="27"/>
    </row>
    <row r="200" spans="2:7" x14ac:dyDescent="0.25">
      <c r="B200" s="29" t="s">
        <v>212</v>
      </c>
      <c r="C200" s="158">
        <v>1533917.5799999996</v>
      </c>
      <c r="D200" s="27">
        <v>5137562.1059999997</v>
      </c>
      <c r="E200" s="27">
        <v>5137562.1059999997</v>
      </c>
      <c r="F200" s="27">
        <f t="shared" si="0"/>
        <v>0</v>
      </c>
      <c r="G200" s="27"/>
    </row>
    <row r="201" spans="2:7" x14ac:dyDescent="0.25">
      <c r="B201" s="29" t="s">
        <v>364</v>
      </c>
      <c r="C201" s="158">
        <v>1489052.9200000002</v>
      </c>
      <c r="D201" s="27">
        <v>4951307.1550000003</v>
      </c>
      <c r="E201" s="27">
        <v>4951307.1550000003</v>
      </c>
      <c r="F201" s="27">
        <f t="shared" si="0"/>
        <v>0</v>
      </c>
      <c r="G201" s="27"/>
    </row>
    <row r="202" spans="2:7" x14ac:dyDescent="0.25">
      <c r="B202" s="29" t="s">
        <v>2</v>
      </c>
      <c r="C202" s="158">
        <v>12718099.220000001</v>
      </c>
      <c r="D202" s="27">
        <v>42849811.882000007</v>
      </c>
      <c r="E202" s="27">
        <f>SUM(E190:E201)</f>
        <v>42849812.954999998</v>
      </c>
      <c r="F202" s="27">
        <f>SUM(F190:F201)</f>
        <v>-1.0729999993927777</v>
      </c>
    </row>
    <row r="204" spans="2:7" x14ac:dyDescent="0.25">
      <c r="D204" s="27"/>
    </row>
    <row r="206" spans="2:7" x14ac:dyDescent="0.25">
      <c r="D206" s="27"/>
    </row>
  </sheetData>
  <autoFilter ref="A1:G185" xr:uid="{00000000-0009-0000-0000-000002000000}"/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3"/>
  <sheetViews>
    <sheetView topLeftCell="A22" workbookViewId="0">
      <selection activeCell="D41" sqref="D41"/>
    </sheetView>
  </sheetViews>
  <sheetFormatPr baseColWidth="10" defaultRowHeight="15" x14ac:dyDescent="0.25"/>
  <cols>
    <col min="3" max="3" width="21" bestFit="1" customWidth="1"/>
    <col min="4" max="4" width="25.7109375" bestFit="1" customWidth="1"/>
    <col min="5" max="5" width="22.42578125" bestFit="1" customWidth="1"/>
    <col min="6" max="6" width="25.140625" bestFit="1" customWidth="1"/>
    <col min="7" max="7" width="27.5703125" bestFit="1" customWidth="1"/>
    <col min="8" max="8" width="22.85546875" bestFit="1" customWidth="1"/>
    <col min="9" max="9" width="23.140625" customWidth="1"/>
    <col min="10" max="10" width="21" bestFit="1" customWidth="1"/>
    <col min="11" max="11" width="25.7109375" bestFit="1" customWidth="1"/>
    <col min="12" max="12" width="22.42578125" bestFit="1" customWidth="1"/>
    <col min="13" max="13" width="25.140625" bestFit="1" customWidth="1"/>
    <col min="14" max="14" width="27.5703125" bestFit="1" customWidth="1"/>
    <col min="15" max="15" width="22.85546875" bestFit="1" customWidth="1"/>
  </cols>
  <sheetData>
    <row r="1" spans="1:10" x14ac:dyDescent="0.25">
      <c r="A1" s="49" t="s">
        <v>0</v>
      </c>
      <c r="B1" s="49" t="s">
        <v>126</v>
      </c>
      <c r="C1" s="49" t="s">
        <v>142</v>
      </c>
      <c r="D1" s="49" t="s">
        <v>143</v>
      </c>
      <c r="E1" s="49" t="s">
        <v>144</v>
      </c>
      <c r="F1" s="49" t="s">
        <v>145</v>
      </c>
      <c r="G1" s="49" t="s">
        <v>146</v>
      </c>
      <c r="H1" s="49" t="s">
        <v>147</v>
      </c>
    </row>
    <row r="2" spans="1:10" x14ac:dyDescent="0.25">
      <c r="A2" s="1">
        <v>45322</v>
      </c>
      <c r="B2" s="2" t="s">
        <v>115</v>
      </c>
      <c r="C2" s="3">
        <v>5299.9949999999999</v>
      </c>
      <c r="D2" s="50">
        <v>371</v>
      </c>
      <c r="E2" s="3">
        <v>53</v>
      </c>
      <c r="F2" s="3">
        <f t="shared" ref="F2:F17" si="0">+C2+D2+E2</f>
        <v>5723.9949999999999</v>
      </c>
      <c r="G2" s="3">
        <v>0</v>
      </c>
      <c r="H2" s="3">
        <f t="shared" ref="H2:H17" si="1">+C2+D2+E2+G2</f>
        <v>5723.9949999999999</v>
      </c>
      <c r="I2" t="s">
        <v>189</v>
      </c>
    </row>
    <row r="3" spans="1:10" x14ac:dyDescent="0.25">
      <c r="A3" s="80">
        <v>45322</v>
      </c>
      <c r="B3" s="81" t="s">
        <v>112</v>
      </c>
      <c r="C3" s="50">
        <v>51986</v>
      </c>
      <c r="D3" s="50">
        <v>0</v>
      </c>
      <c r="E3" s="50">
        <v>0</v>
      </c>
      <c r="F3" s="50">
        <f t="shared" si="0"/>
        <v>51986</v>
      </c>
      <c r="G3" s="50">
        <v>0</v>
      </c>
      <c r="H3" s="50">
        <f t="shared" si="1"/>
        <v>51986</v>
      </c>
      <c r="I3" t="s">
        <v>188</v>
      </c>
      <c r="J3" s="72" t="s">
        <v>185</v>
      </c>
    </row>
    <row r="4" spans="1:10" x14ac:dyDescent="0.25">
      <c r="A4" s="82">
        <v>45351</v>
      </c>
      <c r="B4" s="83" t="s">
        <v>109</v>
      </c>
      <c r="C4" s="84">
        <v>15125</v>
      </c>
      <c r="D4" s="50">
        <v>0</v>
      </c>
      <c r="E4" s="50">
        <v>0</v>
      </c>
      <c r="F4" s="50">
        <f t="shared" si="0"/>
        <v>15125</v>
      </c>
      <c r="G4" s="50">
        <v>0</v>
      </c>
      <c r="H4" s="50">
        <f t="shared" si="1"/>
        <v>15125</v>
      </c>
      <c r="I4" t="s">
        <v>188</v>
      </c>
      <c r="J4" s="72" t="s">
        <v>185</v>
      </c>
    </row>
    <row r="5" spans="1:10" x14ac:dyDescent="0.25">
      <c r="A5" s="85">
        <v>45380</v>
      </c>
      <c r="B5" s="86" t="s">
        <v>104</v>
      </c>
      <c r="C5" s="87">
        <v>5299.9949999999999</v>
      </c>
      <c r="D5" s="50">
        <v>371</v>
      </c>
      <c r="E5" s="50">
        <v>53</v>
      </c>
      <c r="F5" s="50">
        <f t="shared" si="0"/>
        <v>5723.9949999999999</v>
      </c>
      <c r="G5" s="50">
        <v>0</v>
      </c>
      <c r="H5" s="50">
        <f t="shared" si="1"/>
        <v>5723.9949999999999</v>
      </c>
      <c r="I5" t="s">
        <v>189</v>
      </c>
      <c r="J5" s="51"/>
    </row>
    <row r="6" spans="1:10" x14ac:dyDescent="0.25">
      <c r="A6" s="85">
        <v>45380</v>
      </c>
      <c r="B6" s="86" t="s">
        <v>102</v>
      </c>
      <c r="C6" s="87">
        <v>5299.9949999999999</v>
      </c>
      <c r="D6" s="50">
        <v>371</v>
      </c>
      <c r="E6" s="50">
        <v>53</v>
      </c>
      <c r="F6" s="50">
        <f t="shared" si="0"/>
        <v>5723.9949999999999</v>
      </c>
      <c r="G6" s="50">
        <v>0</v>
      </c>
      <c r="H6" s="50">
        <f t="shared" si="1"/>
        <v>5723.9949999999999</v>
      </c>
      <c r="I6" t="s">
        <v>189</v>
      </c>
      <c r="J6" s="51"/>
    </row>
    <row r="7" spans="1:10" x14ac:dyDescent="0.25">
      <c r="A7" s="85">
        <v>45380</v>
      </c>
      <c r="B7" s="86" t="s">
        <v>100</v>
      </c>
      <c r="C7" s="87">
        <v>15939</v>
      </c>
      <c r="D7" s="50">
        <v>0</v>
      </c>
      <c r="E7" s="50">
        <v>0</v>
      </c>
      <c r="F7" s="50">
        <f t="shared" si="0"/>
        <v>15939</v>
      </c>
      <c r="G7" s="50">
        <v>0</v>
      </c>
      <c r="H7" s="50">
        <f t="shared" si="1"/>
        <v>15939</v>
      </c>
      <c r="I7" t="s">
        <v>188</v>
      </c>
      <c r="J7" s="72" t="s">
        <v>185</v>
      </c>
    </row>
    <row r="8" spans="1:10" x14ac:dyDescent="0.25">
      <c r="A8" s="88">
        <v>45412</v>
      </c>
      <c r="B8" s="89" t="s">
        <v>97</v>
      </c>
      <c r="C8" s="90">
        <v>40689</v>
      </c>
      <c r="D8" s="50">
        <v>0</v>
      </c>
      <c r="E8" s="50">
        <v>0</v>
      </c>
      <c r="F8" s="50">
        <f t="shared" si="0"/>
        <v>40689</v>
      </c>
      <c r="G8" s="50">
        <v>0</v>
      </c>
      <c r="H8" s="50">
        <f t="shared" si="1"/>
        <v>40689</v>
      </c>
      <c r="I8" t="s">
        <v>188</v>
      </c>
      <c r="J8" s="72" t="s">
        <v>186</v>
      </c>
    </row>
    <row r="9" spans="1:10" x14ac:dyDescent="0.25">
      <c r="A9" s="91">
        <v>45443</v>
      </c>
      <c r="B9" s="92" t="s">
        <v>91</v>
      </c>
      <c r="C9" s="93">
        <v>30822</v>
      </c>
      <c r="D9" s="50">
        <v>0</v>
      </c>
      <c r="E9" s="50">
        <v>0</v>
      </c>
      <c r="F9" s="50">
        <f t="shared" si="0"/>
        <v>30822</v>
      </c>
      <c r="G9" s="50">
        <v>0</v>
      </c>
      <c r="H9" s="50">
        <f t="shared" si="1"/>
        <v>30822</v>
      </c>
      <c r="I9" t="s">
        <v>188</v>
      </c>
      <c r="J9" s="72" t="s">
        <v>186</v>
      </c>
    </row>
    <row r="10" spans="1:10" x14ac:dyDescent="0.25">
      <c r="A10" s="94">
        <v>45473</v>
      </c>
      <c r="B10" s="95" t="s">
        <v>63</v>
      </c>
      <c r="C10" s="96">
        <v>5299.9949999999999</v>
      </c>
      <c r="D10" s="50">
        <v>371</v>
      </c>
      <c r="E10" s="50">
        <v>53</v>
      </c>
      <c r="F10" s="50">
        <f t="shared" si="0"/>
        <v>5723.9949999999999</v>
      </c>
      <c r="G10" s="50">
        <v>0</v>
      </c>
      <c r="H10" s="50">
        <f t="shared" si="1"/>
        <v>5723.9949999999999</v>
      </c>
      <c r="I10" t="s">
        <v>189</v>
      </c>
      <c r="J10" s="72"/>
    </row>
    <row r="11" spans="1:10" x14ac:dyDescent="0.25">
      <c r="A11" s="16">
        <v>45473</v>
      </c>
      <c r="B11" s="17" t="s">
        <v>61</v>
      </c>
      <c r="C11" s="18">
        <v>5299.9949999999999</v>
      </c>
      <c r="D11" s="50">
        <v>371</v>
      </c>
      <c r="E11" s="3">
        <v>53</v>
      </c>
      <c r="F11" s="3">
        <f t="shared" si="0"/>
        <v>5723.9949999999999</v>
      </c>
      <c r="G11" s="3">
        <v>0</v>
      </c>
      <c r="H11" s="3">
        <f t="shared" si="1"/>
        <v>5723.9949999999999</v>
      </c>
      <c r="I11" t="s">
        <v>189</v>
      </c>
      <c r="J11" s="72"/>
    </row>
    <row r="12" spans="1:10" x14ac:dyDescent="0.25">
      <c r="A12" s="73">
        <v>45473</v>
      </c>
      <c r="B12" s="74" t="s">
        <v>59</v>
      </c>
      <c r="C12" s="75">
        <v>41999.11</v>
      </c>
      <c r="D12" s="76">
        <v>2939.9380000000001</v>
      </c>
      <c r="E12" s="76">
        <v>419.99099999999999</v>
      </c>
      <c r="F12" s="76">
        <f t="shared" si="0"/>
        <v>45359.039000000004</v>
      </c>
      <c r="G12" s="76">
        <v>0</v>
      </c>
      <c r="H12" s="76">
        <f t="shared" si="1"/>
        <v>45359.039000000004</v>
      </c>
      <c r="I12" t="s">
        <v>189</v>
      </c>
      <c r="J12" s="72"/>
    </row>
    <row r="13" spans="1:10" x14ac:dyDescent="0.25">
      <c r="A13" s="94">
        <v>45473</v>
      </c>
      <c r="B13" s="95" t="s">
        <v>69</v>
      </c>
      <c r="C13" s="96">
        <v>20878</v>
      </c>
      <c r="D13" s="50">
        <v>0</v>
      </c>
      <c r="E13" s="50">
        <v>0</v>
      </c>
      <c r="F13" s="50">
        <f t="shared" si="0"/>
        <v>20878</v>
      </c>
      <c r="G13" s="50">
        <v>0</v>
      </c>
      <c r="H13" s="50">
        <f t="shared" si="1"/>
        <v>20878</v>
      </c>
      <c r="I13" t="s">
        <v>188</v>
      </c>
      <c r="J13" s="72" t="s">
        <v>186</v>
      </c>
    </row>
    <row r="14" spans="1:10" x14ac:dyDescent="0.25">
      <c r="A14" s="77">
        <v>45504</v>
      </c>
      <c r="B14" s="78" t="s">
        <v>84</v>
      </c>
      <c r="C14" s="79">
        <v>-41999.11</v>
      </c>
      <c r="D14" s="76">
        <v>-2939.9380000000001</v>
      </c>
      <c r="E14" s="76">
        <v>-419.99099999999999</v>
      </c>
      <c r="F14" s="76">
        <f t="shared" si="0"/>
        <v>-45359.039000000004</v>
      </c>
      <c r="G14" s="76">
        <v>0</v>
      </c>
      <c r="H14" s="76">
        <f t="shared" si="1"/>
        <v>-45359.039000000004</v>
      </c>
      <c r="I14" t="s">
        <v>189</v>
      </c>
    </row>
    <row r="15" spans="1:10" x14ac:dyDescent="0.25">
      <c r="A15" s="52">
        <v>45504</v>
      </c>
      <c r="B15" s="53" t="s">
        <v>83</v>
      </c>
      <c r="C15" s="54">
        <v>44804.590000000004</v>
      </c>
      <c r="D15" s="50">
        <v>3136.3209999999999</v>
      </c>
      <c r="E15" s="50">
        <v>448.04599999999999</v>
      </c>
      <c r="F15" s="50">
        <f t="shared" si="0"/>
        <v>48388.957000000009</v>
      </c>
      <c r="G15" s="50">
        <v>0</v>
      </c>
      <c r="H15" s="50">
        <f t="shared" si="1"/>
        <v>48388.957000000009</v>
      </c>
      <c r="I15" t="s">
        <v>189</v>
      </c>
    </row>
    <row r="16" spans="1:10" x14ac:dyDescent="0.25">
      <c r="A16" s="19">
        <v>45504</v>
      </c>
      <c r="B16" s="20" t="s">
        <v>80</v>
      </c>
      <c r="C16" s="47">
        <v>12733</v>
      </c>
      <c r="D16" s="50">
        <v>0</v>
      </c>
      <c r="E16" s="3">
        <v>0</v>
      </c>
      <c r="F16" s="3">
        <f t="shared" si="0"/>
        <v>12733</v>
      </c>
      <c r="G16" s="3">
        <v>0</v>
      </c>
      <c r="H16" s="3">
        <f t="shared" si="1"/>
        <v>12733</v>
      </c>
      <c r="I16" t="s">
        <v>188</v>
      </c>
      <c r="J16" t="s">
        <v>187</v>
      </c>
    </row>
    <row r="17" spans="1:10" x14ac:dyDescent="0.25">
      <c r="A17" s="97">
        <v>45535</v>
      </c>
      <c r="B17" s="98" t="s">
        <v>74</v>
      </c>
      <c r="C17" s="99">
        <v>3034</v>
      </c>
      <c r="D17" s="50">
        <v>0</v>
      </c>
      <c r="E17" s="50">
        <v>0</v>
      </c>
      <c r="F17" s="50">
        <f t="shared" si="0"/>
        <v>3034</v>
      </c>
      <c r="G17" s="50">
        <v>0</v>
      </c>
      <c r="H17" s="50">
        <f t="shared" si="1"/>
        <v>3034</v>
      </c>
      <c r="I17" t="s">
        <v>188</v>
      </c>
      <c r="J17" t="s">
        <v>187</v>
      </c>
    </row>
    <row r="18" spans="1:10" x14ac:dyDescent="0.25">
      <c r="A18" s="97">
        <v>45566</v>
      </c>
      <c r="B18" s="98" t="s">
        <v>180</v>
      </c>
      <c r="C18" s="99">
        <v>25092</v>
      </c>
      <c r="D18" s="50">
        <v>0</v>
      </c>
      <c r="E18" s="50">
        <v>0</v>
      </c>
      <c r="F18" s="50">
        <f t="shared" ref="F18:F19" si="2">+C18+D18+E18</f>
        <v>25092</v>
      </c>
      <c r="G18" s="50">
        <v>0</v>
      </c>
      <c r="H18" s="50">
        <f t="shared" ref="H18:H19" si="3">+C18+D18+E18+G18</f>
        <v>25092</v>
      </c>
      <c r="I18" t="s">
        <v>188</v>
      </c>
      <c r="J18" t="s">
        <v>187</v>
      </c>
    </row>
    <row r="19" spans="1:10" x14ac:dyDescent="0.25">
      <c r="A19" s="97">
        <v>45535</v>
      </c>
      <c r="B19" s="98" t="s">
        <v>181</v>
      </c>
      <c r="C19" s="99">
        <v>-924</v>
      </c>
      <c r="D19" s="50">
        <v>0</v>
      </c>
      <c r="E19" s="50">
        <v>0</v>
      </c>
      <c r="F19" s="50">
        <f t="shared" si="2"/>
        <v>-924</v>
      </c>
      <c r="G19" s="50">
        <v>0</v>
      </c>
      <c r="H19" s="50">
        <f t="shared" si="3"/>
        <v>-924</v>
      </c>
      <c r="I19" t="s">
        <v>188</v>
      </c>
      <c r="J19" t="s">
        <v>187</v>
      </c>
    </row>
    <row r="20" spans="1:10" x14ac:dyDescent="0.25">
      <c r="A20" s="64"/>
      <c r="B20" s="65"/>
      <c r="C20" s="66">
        <f>SUM(C2:C19)</f>
        <v>286678.56499999994</v>
      </c>
      <c r="D20" s="66">
        <f t="shared" ref="D20:H20" si="4">SUM(D2:D19)</f>
        <v>4991.3209999999999</v>
      </c>
      <c r="E20" s="66">
        <f t="shared" si="4"/>
        <v>713.04600000000005</v>
      </c>
      <c r="F20" s="66">
        <f t="shared" si="4"/>
        <v>292382.93199999997</v>
      </c>
      <c r="G20" s="66">
        <f t="shared" si="4"/>
        <v>0</v>
      </c>
      <c r="H20" s="66">
        <f t="shared" si="4"/>
        <v>292382.93199999997</v>
      </c>
    </row>
    <row r="21" spans="1:10" x14ac:dyDescent="0.25">
      <c r="A21" s="64"/>
      <c r="B21" s="65"/>
      <c r="C21" s="66"/>
      <c r="D21" s="58"/>
      <c r="E21" s="59"/>
      <c r="F21" s="59"/>
      <c r="G21" s="59"/>
      <c r="H21" s="59"/>
    </row>
    <row r="22" spans="1:10" x14ac:dyDescent="0.25">
      <c r="C22" s="30"/>
      <c r="D22" s="30"/>
      <c r="E22" s="30"/>
      <c r="F22" s="30"/>
      <c r="G22" s="30"/>
      <c r="H22" s="30"/>
    </row>
    <row r="23" spans="1:10" x14ac:dyDescent="0.25">
      <c r="C23" s="28" t="s">
        <v>1</v>
      </c>
      <c r="D23" t="s">
        <v>148</v>
      </c>
      <c r="E23" t="s">
        <v>149</v>
      </c>
      <c r="F23" t="s">
        <v>150</v>
      </c>
      <c r="G23" t="s">
        <v>151</v>
      </c>
      <c r="H23" t="s">
        <v>152</v>
      </c>
      <c r="I23" t="s">
        <v>153</v>
      </c>
    </row>
    <row r="24" spans="1:10" x14ac:dyDescent="0.25">
      <c r="C24" s="29" t="s">
        <v>132</v>
      </c>
      <c r="D24" s="27">
        <v>57285.995000000003</v>
      </c>
      <c r="E24" s="27">
        <v>371</v>
      </c>
      <c r="F24" s="27">
        <v>53</v>
      </c>
      <c r="G24" s="27">
        <v>57709.995000000003</v>
      </c>
      <c r="H24" s="27">
        <v>0</v>
      </c>
      <c r="I24" s="27">
        <v>57709.995000000003</v>
      </c>
      <c r="J24" s="27">
        <f>G24-I24</f>
        <v>0</v>
      </c>
    </row>
    <row r="25" spans="1:10" x14ac:dyDescent="0.25">
      <c r="C25" s="29" t="s">
        <v>133</v>
      </c>
      <c r="D25" s="27">
        <v>15125</v>
      </c>
      <c r="E25" s="27">
        <v>0</v>
      </c>
      <c r="F25" s="27">
        <v>0</v>
      </c>
      <c r="G25" s="27">
        <v>15125</v>
      </c>
      <c r="H25" s="27">
        <v>0</v>
      </c>
      <c r="I25" s="27">
        <v>15125</v>
      </c>
      <c r="J25" s="27">
        <f t="shared" ref="J25:J32" si="5">G25-I25</f>
        <v>0</v>
      </c>
    </row>
    <row r="26" spans="1:10" x14ac:dyDescent="0.25">
      <c r="C26" s="29" t="s">
        <v>134</v>
      </c>
      <c r="D26" s="27">
        <v>26538.989999999998</v>
      </c>
      <c r="E26" s="27">
        <v>742</v>
      </c>
      <c r="F26" s="27">
        <v>106</v>
      </c>
      <c r="G26" s="27">
        <v>27386.989999999998</v>
      </c>
      <c r="H26" s="27">
        <v>0</v>
      </c>
      <c r="I26" s="27">
        <v>27386.99</v>
      </c>
      <c r="J26" s="27">
        <f t="shared" si="5"/>
        <v>0</v>
      </c>
    </row>
    <row r="27" spans="1:10" x14ac:dyDescent="0.25">
      <c r="C27" s="29" t="s">
        <v>135</v>
      </c>
      <c r="D27" s="27">
        <v>40689</v>
      </c>
      <c r="E27" s="27">
        <v>0</v>
      </c>
      <c r="F27" s="27">
        <v>0</v>
      </c>
      <c r="G27" s="27">
        <v>40689</v>
      </c>
      <c r="H27" s="27">
        <v>0</v>
      </c>
      <c r="I27" s="27">
        <v>40689</v>
      </c>
      <c r="J27" s="27">
        <f t="shared" si="5"/>
        <v>0</v>
      </c>
    </row>
    <row r="28" spans="1:10" x14ac:dyDescent="0.25">
      <c r="C28" s="29" t="s">
        <v>136</v>
      </c>
      <c r="D28" s="27">
        <v>30822</v>
      </c>
      <c r="E28" s="27">
        <v>0</v>
      </c>
      <c r="F28" s="27">
        <v>0</v>
      </c>
      <c r="G28" s="27">
        <v>30822</v>
      </c>
      <c r="H28" s="27">
        <v>0</v>
      </c>
      <c r="I28" s="27">
        <v>30822</v>
      </c>
      <c r="J28" s="27">
        <f t="shared" si="5"/>
        <v>0</v>
      </c>
    </row>
    <row r="29" spans="1:10" x14ac:dyDescent="0.25">
      <c r="C29" s="29" t="s">
        <v>137</v>
      </c>
      <c r="D29" s="27">
        <v>73477.100000000006</v>
      </c>
      <c r="E29" s="27">
        <v>3681.9380000000001</v>
      </c>
      <c r="F29" s="27">
        <v>525.99099999999999</v>
      </c>
      <c r="G29" s="27">
        <v>77685.02900000001</v>
      </c>
      <c r="H29" s="27">
        <v>0</v>
      </c>
      <c r="I29" s="27">
        <v>77685.028999999995</v>
      </c>
      <c r="J29" s="27">
        <f t="shared" si="5"/>
        <v>0</v>
      </c>
    </row>
    <row r="30" spans="1:10" x14ac:dyDescent="0.25">
      <c r="C30" s="29" t="s">
        <v>138</v>
      </c>
      <c r="D30" s="27">
        <v>15538.480000000003</v>
      </c>
      <c r="E30" s="27">
        <v>196.38299999999981</v>
      </c>
      <c r="F30" s="27">
        <v>28.055000000000007</v>
      </c>
      <c r="G30" s="27">
        <v>15762.918000000005</v>
      </c>
      <c r="H30" s="27">
        <v>0</v>
      </c>
      <c r="I30" s="27">
        <v>15762.918</v>
      </c>
      <c r="J30" s="27">
        <f t="shared" si="5"/>
        <v>0</v>
      </c>
    </row>
    <row r="31" spans="1:10" x14ac:dyDescent="0.25">
      <c r="C31" s="29" t="s">
        <v>139</v>
      </c>
      <c r="D31" s="27">
        <v>2110</v>
      </c>
      <c r="E31" s="27">
        <v>0</v>
      </c>
      <c r="F31" s="27">
        <v>0</v>
      </c>
      <c r="G31" s="27">
        <v>2110</v>
      </c>
      <c r="H31" s="27">
        <v>0</v>
      </c>
      <c r="I31" s="27">
        <v>3034</v>
      </c>
      <c r="J31" s="27">
        <f t="shared" si="5"/>
        <v>-924</v>
      </c>
    </row>
    <row r="32" spans="1:10" x14ac:dyDescent="0.25">
      <c r="C32" s="29" t="s">
        <v>161</v>
      </c>
      <c r="D32" s="27">
        <v>25092</v>
      </c>
      <c r="E32" s="27">
        <v>0</v>
      </c>
      <c r="F32" s="27">
        <v>0</v>
      </c>
      <c r="G32" s="27">
        <v>25092</v>
      </c>
      <c r="H32" s="27">
        <v>0</v>
      </c>
      <c r="I32" s="27">
        <v>24168</v>
      </c>
      <c r="J32" s="27">
        <f t="shared" si="5"/>
        <v>924</v>
      </c>
    </row>
    <row r="33" spans="3:10" x14ac:dyDescent="0.25">
      <c r="C33" s="29" t="s">
        <v>2</v>
      </c>
      <c r="D33" s="27">
        <v>286678.565</v>
      </c>
      <c r="E33" s="27">
        <v>4991.3209999999999</v>
      </c>
      <c r="F33" s="27">
        <v>713.04600000000005</v>
      </c>
      <c r="G33" s="27">
        <v>292382.93200000003</v>
      </c>
      <c r="H33" s="27">
        <v>0</v>
      </c>
      <c r="I33" s="60">
        <f>SUM(I24:I32)</f>
        <v>292382.93199999997</v>
      </c>
      <c r="J33" s="60">
        <f>SUM(J24:J32)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6"/>
  <sheetViews>
    <sheetView workbookViewId="0">
      <selection activeCell="G34" sqref="G34"/>
    </sheetView>
  </sheetViews>
  <sheetFormatPr baseColWidth="10" defaultRowHeight="15" x14ac:dyDescent="0.25"/>
  <cols>
    <col min="2" max="2" width="11.7109375" bestFit="1" customWidth="1"/>
    <col min="3" max="3" width="14.28515625" bestFit="1" customWidth="1"/>
    <col min="5" max="5" width="9.5703125" bestFit="1" customWidth="1"/>
    <col min="6" max="6" width="10.85546875" bestFit="1" customWidth="1"/>
    <col min="9" max="10" width="0" hidden="1" customWidth="1"/>
    <col min="16" max="16" width="0" hidden="1" customWidth="1"/>
    <col min="20" max="20" width="12.28515625" bestFit="1" customWidth="1"/>
  </cols>
  <sheetData>
    <row r="1" spans="1:20" ht="16.5" thickTop="1" thickBot="1" x14ac:dyDescent="0.3">
      <c r="A1" s="31" t="s">
        <v>4</v>
      </c>
      <c r="B1" s="32" t="s">
        <v>5</v>
      </c>
      <c r="C1" s="32" t="s">
        <v>6</v>
      </c>
      <c r="D1" s="33" t="s">
        <v>7</v>
      </c>
      <c r="E1" s="32" t="s">
        <v>119</v>
      </c>
      <c r="F1" s="32" t="s">
        <v>120</v>
      </c>
      <c r="G1" s="34" t="s">
        <v>8</v>
      </c>
      <c r="H1" s="34" t="s">
        <v>9</v>
      </c>
      <c r="I1" s="35"/>
      <c r="J1" s="36"/>
      <c r="K1" s="34" t="s">
        <v>10</v>
      </c>
      <c r="L1" s="34" t="s">
        <v>11</v>
      </c>
      <c r="M1" s="34" t="s">
        <v>12</v>
      </c>
      <c r="N1" s="34" t="s">
        <v>13</v>
      </c>
      <c r="O1" s="34" t="s">
        <v>14</v>
      </c>
      <c r="P1" s="37"/>
      <c r="Q1" s="34" t="s">
        <v>15</v>
      </c>
      <c r="R1" s="34" t="s">
        <v>16</v>
      </c>
      <c r="S1" s="34" t="s">
        <v>17</v>
      </c>
      <c r="T1" s="34" t="s">
        <v>3</v>
      </c>
    </row>
    <row r="2" spans="1:20" ht="15.75" thickTop="1" x14ac:dyDescent="0.25">
      <c r="A2" s="38">
        <v>45292</v>
      </c>
      <c r="B2" s="39">
        <v>2212660.1950000003</v>
      </c>
      <c r="C2" s="39">
        <v>3000446.8620000002</v>
      </c>
      <c r="D2" s="39">
        <v>57285.995000000003</v>
      </c>
      <c r="E2" s="39">
        <v>22081.837000000003</v>
      </c>
      <c r="F2" s="39">
        <v>154572.86199999999</v>
      </c>
      <c r="G2" s="39">
        <v>573067.78599999996</v>
      </c>
      <c r="H2" s="39">
        <v>453889.26899999997</v>
      </c>
      <c r="I2" s="40" t="s">
        <v>18</v>
      </c>
      <c r="J2" s="40" t="s">
        <v>19</v>
      </c>
      <c r="K2" s="39">
        <v>573067.78599999996</v>
      </c>
      <c r="L2" s="39">
        <v>453889.26899999997</v>
      </c>
      <c r="M2" s="39">
        <v>0</v>
      </c>
      <c r="N2" s="39">
        <v>0</v>
      </c>
      <c r="O2" s="39">
        <v>0</v>
      </c>
      <c r="P2" s="41" t="s">
        <v>20</v>
      </c>
      <c r="Q2" s="39">
        <v>8800.5791689473681</v>
      </c>
      <c r="R2" s="39"/>
      <c r="S2" s="39">
        <v>2900066.1534736841</v>
      </c>
      <c r="T2" s="39">
        <v>-2900066.1534736841</v>
      </c>
    </row>
    <row r="3" spans="1:20" x14ac:dyDescent="0.25">
      <c r="A3" s="42">
        <v>45323</v>
      </c>
      <c r="B3" s="43">
        <v>2172535.9550000001</v>
      </c>
      <c r="C3" s="43">
        <v>2359046.048</v>
      </c>
      <c r="D3" s="43">
        <v>15125</v>
      </c>
      <c r="E3" s="43">
        <v>21474.006999999998</v>
      </c>
      <c r="F3" s="43">
        <v>150318.04100000003</v>
      </c>
      <c r="G3" s="43">
        <v>669569.13299999991</v>
      </c>
      <c r="H3" s="43">
        <v>445422.31899999996</v>
      </c>
      <c r="I3" s="40" t="s">
        <v>21</v>
      </c>
      <c r="J3" s="40" t="s">
        <v>22</v>
      </c>
      <c r="K3" s="39">
        <v>669569.13299999991</v>
      </c>
      <c r="L3" s="39">
        <v>445422.31899999996</v>
      </c>
      <c r="M3" s="39">
        <v>0</v>
      </c>
      <c r="N3" s="39">
        <v>0</v>
      </c>
      <c r="O3" s="39">
        <v>0</v>
      </c>
      <c r="P3" s="41" t="s">
        <v>23</v>
      </c>
      <c r="Q3" s="39">
        <v>7968.7966754736835</v>
      </c>
      <c r="R3" s="39"/>
      <c r="S3" s="39">
        <v>2804875.3137368415</v>
      </c>
      <c r="T3" s="39">
        <v>-2804875.3137368415</v>
      </c>
    </row>
    <row r="4" spans="1:20" x14ac:dyDescent="0.25">
      <c r="A4" s="44">
        <v>45352</v>
      </c>
      <c r="B4" s="43">
        <v>1915905.8290000001</v>
      </c>
      <c r="C4" s="43">
        <v>3746821.4170000004</v>
      </c>
      <c r="D4" s="43">
        <v>26538.989999999998</v>
      </c>
      <c r="E4" s="43">
        <v>18251.089</v>
      </c>
      <c r="F4" s="43">
        <v>127757.61599999999</v>
      </c>
      <c r="G4" s="43">
        <v>461303.74199999991</v>
      </c>
      <c r="H4" s="43">
        <v>391602.641</v>
      </c>
      <c r="I4" s="40" t="s">
        <v>24</v>
      </c>
      <c r="J4" s="40" t="s">
        <v>25</v>
      </c>
      <c r="K4" s="39">
        <v>461303.74199999991</v>
      </c>
      <c r="L4" s="39">
        <v>391602.641</v>
      </c>
      <c r="M4" s="39">
        <v>0</v>
      </c>
      <c r="N4" s="39">
        <v>0</v>
      </c>
      <c r="O4" s="39">
        <v>0</v>
      </c>
      <c r="P4" s="41" t="s">
        <v>26</v>
      </c>
      <c r="Q4" s="39">
        <v>8705.2377421578949</v>
      </c>
      <c r="R4" s="39"/>
      <c r="S4" s="39">
        <v>2479208.1625789469</v>
      </c>
      <c r="T4" s="39">
        <v>-2479208.1625789469</v>
      </c>
    </row>
    <row r="5" spans="1:20" x14ac:dyDescent="0.25">
      <c r="A5" s="42">
        <v>45383</v>
      </c>
      <c r="B5" s="43">
        <v>2101657.9419999998</v>
      </c>
      <c r="C5" s="43">
        <v>1063396.7489999998</v>
      </c>
      <c r="D5" s="43">
        <v>40689</v>
      </c>
      <c r="E5" s="43">
        <v>19827.300999999999</v>
      </c>
      <c r="F5" s="43">
        <v>138791.09099999999</v>
      </c>
      <c r="G5" s="43">
        <v>796800.83200000005</v>
      </c>
      <c r="H5" s="43">
        <v>429452.50599999999</v>
      </c>
      <c r="I5" s="40" t="s">
        <v>27</v>
      </c>
      <c r="J5" s="40" t="s">
        <v>28</v>
      </c>
      <c r="K5" s="39">
        <v>796800.83200000005</v>
      </c>
      <c r="L5" s="39">
        <v>429452.50599999999</v>
      </c>
      <c r="M5" s="39">
        <v>0</v>
      </c>
      <c r="N5" s="39">
        <v>0</v>
      </c>
      <c r="O5" s="39">
        <v>0</v>
      </c>
      <c r="P5" s="41" t="s">
        <v>29</v>
      </c>
      <c r="Q5" s="39">
        <v>6524.232455736842</v>
      </c>
      <c r="R5" s="39"/>
      <c r="S5" s="39">
        <v>3965641.2394736842</v>
      </c>
      <c r="T5" s="39">
        <v>-3965641.2394736842</v>
      </c>
    </row>
    <row r="6" spans="1:20" x14ac:dyDescent="0.25">
      <c r="A6" s="44">
        <v>45413</v>
      </c>
      <c r="B6" s="43">
        <v>3056908.8859999995</v>
      </c>
      <c r="C6" s="43">
        <v>4160661.696</v>
      </c>
      <c r="D6" s="43">
        <v>30822</v>
      </c>
      <c r="E6" s="43">
        <v>31207.738999999998</v>
      </c>
      <c r="F6" s="43">
        <v>218454.17</v>
      </c>
      <c r="G6" s="43">
        <v>894034.22600000014</v>
      </c>
      <c r="H6" s="43">
        <v>628248.45000000007</v>
      </c>
      <c r="I6" s="40" t="s">
        <v>30</v>
      </c>
      <c r="J6" s="40" t="s">
        <v>31</v>
      </c>
      <c r="K6" s="39">
        <v>894170.17200000014</v>
      </c>
      <c r="L6" s="39">
        <v>628248.45000000007</v>
      </c>
      <c r="M6" s="39">
        <v>-135.94599999999627</v>
      </c>
      <c r="N6" s="39">
        <v>0</v>
      </c>
      <c r="O6" s="39">
        <v>-135.946</v>
      </c>
      <c r="P6" s="41" t="s">
        <v>32</v>
      </c>
      <c r="Q6" s="39">
        <v>12091.94417494737</v>
      </c>
      <c r="R6" s="39"/>
      <c r="S6" s="39">
        <v>2730417.8533684211</v>
      </c>
      <c r="T6" s="39">
        <v>-2730417.8533684211</v>
      </c>
    </row>
    <row r="7" spans="1:20" x14ac:dyDescent="0.25">
      <c r="A7" s="44">
        <v>45444</v>
      </c>
      <c r="B7" s="43">
        <v>2978155.3499999996</v>
      </c>
      <c r="C7" s="43">
        <v>7443356.6039999994</v>
      </c>
      <c r="D7" s="43">
        <v>73477.100000000006</v>
      </c>
      <c r="E7" s="43">
        <v>29678.375000000007</v>
      </c>
      <c r="F7" s="43">
        <v>207748.63199999998</v>
      </c>
      <c r="G7" s="43">
        <v>1131961.0059999998</v>
      </c>
      <c r="H7" s="43">
        <v>610161.14200000011</v>
      </c>
      <c r="I7" s="40" t="s">
        <v>33</v>
      </c>
      <c r="J7" s="40" t="s">
        <v>34</v>
      </c>
      <c r="K7" s="39">
        <v>1131961.0059999998</v>
      </c>
      <c r="L7" s="39">
        <v>610161.14200000011</v>
      </c>
      <c r="M7" s="39">
        <v>0</v>
      </c>
      <c r="N7" s="39">
        <v>0</v>
      </c>
      <c r="O7" s="39">
        <v>0</v>
      </c>
      <c r="P7" s="41" t="s">
        <v>35</v>
      </c>
      <c r="Q7" s="39">
        <v>15239.261827157896</v>
      </c>
      <c r="R7" s="39"/>
      <c r="S7" s="39">
        <v>3897952.6115789479</v>
      </c>
      <c r="T7" s="39">
        <v>-3897952.6115789479</v>
      </c>
    </row>
    <row r="8" spans="1:20" x14ac:dyDescent="0.25">
      <c r="A8" s="42">
        <v>45474</v>
      </c>
      <c r="B8" s="43">
        <v>3818464.9790000003</v>
      </c>
      <c r="C8" s="43">
        <v>1614724.6719999998</v>
      </c>
      <c r="D8" s="43">
        <v>15538.480000000003</v>
      </c>
      <c r="E8" s="43">
        <v>38744.062999999995</v>
      </c>
      <c r="F8" s="43">
        <v>271208.44099999999</v>
      </c>
      <c r="G8" s="43">
        <v>822216.67400000012</v>
      </c>
      <c r="H8" s="43">
        <v>784356.679</v>
      </c>
      <c r="I8" s="40" t="s">
        <v>36</v>
      </c>
      <c r="J8" s="40" t="s">
        <v>37</v>
      </c>
      <c r="K8" s="39">
        <v>822216.67400000012</v>
      </c>
      <c r="L8" s="39">
        <v>784356.679</v>
      </c>
      <c r="M8" s="39">
        <v>0</v>
      </c>
      <c r="N8" s="39">
        <v>0</v>
      </c>
      <c r="O8" s="39">
        <v>0</v>
      </c>
      <c r="P8" s="41" t="s">
        <v>38</v>
      </c>
      <c r="Q8" s="39">
        <v>11470.901084736844</v>
      </c>
      <c r="R8" s="39"/>
      <c r="S8" s="39">
        <v>4928088.2063684221</v>
      </c>
      <c r="T8" s="39">
        <v>-4928088.2063684221</v>
      </c>
    </row>
    <row r="9" spans="1:20" x14ac:dyDescent="0.25">
      <c r="A9" s="42">
        <v>45505</v>
      </c>
      <c r="B9" s="43">
        <v>3888351.162</v>
      </c>
      <c r="C9" s="43">
        <v>1596701.686</v>
      </c>
      <c r="D9" s="43">
        <v>3034</v>
      </c>
      <c r="E9" s="43">
        <v>38867.988999999994</v>
      </c>
      <c r="F9" s="43">
        <v>272075.92599999998</v>
      </c>
      <c r="G9" s="43">
        <v>681256.15899999999</v>
      </c>
      <c r="H9" s="43">
        <v>797866.06599999988</v>
      </c>
      <c r="I9" s="40" t="s">
        <v>39</v>
      </c>
      <c r="J9" s="40" t="s">
        <v>40</v>
      </c>
      <c r="K9" s="39">
        <v>681256.15899999999</v>
      </c>
      <c r="L9" s="39">
        <v>797866.06599999988</v>
      </c>
      <c r="M9" s="39">
        <v>0</v>
      </c>
      <c r="N9" s="39">
        <v>0</v>
      </c>
      <c r="O9" s="39">
        <v>0</v>
      </c>
      <c r="P9" s="41" t="s">
        <v>41</v>
      </c>
      <c r="Q9" s="39">
        <v>11597.09198642105</v>
      </c>
      <c r="R9" s="39"/>
      <c r="S9" s="39">
        <v>5000195.1502105249</v>
      </c>
      <c r="T9" s="39">
        <v>-5000195.1502105249</v>
      </c>
    </row>
    <row r="10" spans="1:20" x14ac:dyDescent="0.25">
      <c r="A10" s="42">
        <v>45536</v>
      </c>
      <c r="B10" s="43">
        <v>4311658.6180000007</v>
      </c>
      <c r="C10" s="43">
        <v>4134218.8429999999</v>
      </c>
      <c r="D10" s="43">
        <v>0</v>
      </c>
      <c r="E10" s="43">
        <v>39148.151000000005</v>
      </c>
      <c r="F10" s="43">
        <v>274037.06100000005</v>
      </c>
      <c r="G10" s="43">
        <v>1061362.557</v>
      </c>
      <c r="H10" s="43">
        <v>878720.32899999991</v>
      </c>
      <c r="I10" s="40" t="s">
        <v>42</v>
      </c>
      <c r="J10" s="40" t="s">
        <v>43</v>
      </c>
      <c r="K10" s="39">
        <v>1061362.557</v>
      </c>
      <c r="L10" s="39">
        <v>878720.32899999991</v>
      </c>
      <c r="M10" s="39">
        <v>0</v>
      </c>
      <c r="N10" s="39">
        <v>0</v>
      </c>
      <c r="O10" s="39">
        <v>0</v>
      </c>
      <c r="P10" s="41" t="s">
        <v>44</v>
      </c>
      <c r="Q10" s="39">
        <v>15141.347174684208</v>
      </c>
      <c r="R10" s="39"/>
      <c r="S10" s="39">
        <v>5503564.1658421047</v>
      </c>
      <c r="T10" s="39">
        <v>-5503564.1658421047</v>
      </c>
    </row>
    <row r="11" spans="1:20" x14ac:dyDescent="0.25">
      <c r="A11" s="42">
        <v>45566</v>
      </c>
      <c r="B11" s="43">
        <v>0</v>
      </c>
      <c r="C11" s="43">
        <v>0</v>
      </c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0" t="s">
        <v>45</v>
      </c>
      <c r="J11" s="40" t="s">
        <v>46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41" t="s">
        <v>47</v>
      </c>
      <c r="Q11" s="39">
        <v>0</v>
      </c>
      <c r="R11" s="39"/>
      <c r="S11" s="39">
        <v>0</v>
      </c>
      <c r="T11" s="39">
        <v>0</v>
      </c>
    </row>
    <row r="12" spans="1:20" x14ac:dyDescent="0.25">
      <c r="A12" s="42">
        <v>45597</v>
      </c>
      <c r="B12" s="43">
        <v>0</v>
      </c>
      <c r="C12" s="43">
        <v>0</v>
      </c>
      <c r="D12" s="43">
        <v>0</v>
      </c>
      <c r="E12" s="43">
        <v>0</v>
      </c>
      <c r="F12" s="43">
        <v>0</v>
      </c>
      <c r="G12" s="43">
        <v>0</v>
      </c>
      <c r="H12" s="43">
        <v>0</v>
      </c>
      <c r="I12" s="40" t="s">
        <v>48</v>
      </c>
      <c r="J12" s="40" t="s">
        <v>49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41" t="s">
        <v>50</v>
      </c>
      <c r="Q12" s="39">
        <v>0</v>
      </c>
      <c r="R12" s="39"/>
      <c r="S12" s="39">
        <v>0</v>
      </c>
      <c r="T12" s="39">
        <v>0</v>
      </c>
    </row>
    <row r="13" spans="1:20" x14ac:dyDescent="0.25">
      <c r="A13" s="42">
        <v>45627</v>
      </c>
      <c r="B13" s="43">
        <v>0</v>
      </c>
      <c r="C13" s="4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0" t="s">
        <v>51</v>
      </c>
      <c r="J13" s="40" t="s">
        <v>52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41" t="s">
        <v>53</v>
      </c>
      <c r="Q13" s="39">
        <v>0</v>
      </c>
      <c r="R13" s="39"/>
      <c r="S13" s="39">
        <v>0</v>
      </c>
      <c r="T13" s="39">
        <v>0</v>
      </c>
    </row>
    <row r="14" spans="1:20" x14ac:dyDescent="0.25">
      <c r="A14" s="45" t="s">
        <v>54</v>
      </c>
      <c r="B14" s="46">
        <f>SUM(B2:B13)</f>
        <v>26456298.916000001</v>
      </c>
      <c r="C14" s="46">
        <f t="shared" ref="C14:M14" si="0">SUM(C2:C13)</f>
        <v>29119374.576999996</v>
      </c>
      <c r="D14" s="46">
        <f t="shared" si="0"/>
        <v>262510.565</v>
      </c>
      <c r="E14" s="46">
        <f t="shared" si="0"/>
        <v>259280.55100000001</v>
      </c>
      <c r="F14" s="46">
        <f t="shared" si="0"/>
        <v>1814963.84</v>
      </c>
      <c r="G14" s="46">
        <f t="shared" si="0"/>
        <v>7091572.1150000002</v>
      </c>
      <c r="H14" s="46">
        <f t="shared" si="0"/>
        <v>5419719.4009999996</v>
      </c>
      <c r="I14" s="46">
        <f t="shared" si="0"/>
        <v>0</v>
      </c>
      <c r="J14" s="46">
        <f t="shared" si="0"/>
        <v>0</v>
      </c>
      <c r="K14" s="46">
        <f t="shared" si="0"/>
        <v>7091708.0610000007</v>
      </c>
      <c r="L14" s="46">
        <f t="shared" si="0"/>
        <v>5419719.4009999996</v>
      </c>
      <c r="M14" s="46">
        <f t="shared" si="0"/>
        <v>-135.94599999999627</v>
      </c>
      <c r="N14" s="46">
        <v>0</v>
      </c>
      <c r="O14" s="46">
        <v>-135.946</v>
      </c>
      <c r="P14" s="37"/>
      <c r="Q14" s="46">
        <v>97539.39229026316</v>
      </c>
      <c r="R14" s="46">
        <v>0</v>
      </c>
      <c r="S14" s="46">
        <v>34210008.856631577</v>
      </c>
      <c r="T14" s="46">
        <v>-34210008.856631577</v>
      </c>
    </row>
    <row r="15" spans="1:20" x14ac:dyDescent="0.25">
      <c r="A15" s="45" t="s">
        <v>55</v>
      </c>
      <c r="B15" s="46"/>
      <c r="C15" s="46"/>
      <c r="D15" s="46"/>
      <c r="E15" s="46"/>
      <c r="F15" s="46"/>
      <c r="G15" s="46"/>
      <c r="H15" s="46"/>
      <c r="I15" s="37"/>
      <c r="J15" s="37"/>
      <c r="K15" s="46"/>
      <c r="L15" s="46"/>
      <c r="M15" s="46"/>
      <c r="N15" s="46"/>
      <c r="O15" s="46"/>
      <c r="P15" s="37"/>
      <c r="Q15" s="46"/>
      <c r="R15" s="46"/>
      <c r="S15" s="46"/>
      <c r="T15" s="46"/>
    </row>
    <row r="16" spans="1:20" x14ac:dyDescent="0.25">
      <c r="A16" s="45" t="s">
        <v>56</v>
      </c>
      <c r="B16" s="46">
        <f>+B14-B15</f>
        <v>26456298.916000001</v>
      </c>
      <c r="C16" s="46">
        <f t="shared" ref="C16:M16" si="1">+C14-C15</f>
        <v>29119374.576999996</v>
      </c>
      <c r="D16" s="46">
        <f t="shared" si="1"/>
        <v>262510.565</v>
      </c>
      <c r="E16" s="46">
        <f t="shared" si="1"/>
        <v>259280.55100000001</v>
      </c>
      <c r="F16" s="46">
        <f t="shared" si="1"/>
        <v>1814963.84</v>
      </c>
      <c r="G16" s="46">
        <f t="shared" si="1"/>
        <v>7091572.1150000002</v>
      </c>
      <c r="H16" s="46">
        <f t="shared" si="1"/>
        <v>5419719.4009999996</v>
      </c>
      <c r="I16" s="46">
        <f t="shared" si="1"/>
        <v>0</v>
      </c>
      <c r="J16" s="46">
        <f t="shared" si="1"/>
        <v>0</v>
      </c>
      <c r="K16" s="46">
        <f t="shared" si="1"/>
        <v>7091708.0610000007</v>
      </c>
      <c r="L16" s="46">
        <f t="shared" si="1"/>
        <v>5419719.4009999996</v>
      </c>
      <c r="M16" s="46">
        <f t="shared" si="1"/>
        <v>-135.94599999999627</v>
      </c>
      <c r="N16" s="46">
        <v>0</v>
      </c>
      <c r="O16" s="46">
        <v>-135.946</v>
      </c>
      <c r="P16" s="46">
        <v>0</v>
      </c>
      <c r="Q16" s="46">
        <v>97539.39229026316</v>
      </c>
      <c r="R16" s="46"/>
      <c r="S16" s="46"/>
      <c r="T16" s="46"/>
    </row>
    <row r="21" spans="3:6" x14ac:dyDescent="0.25">
      <c r="C21" s="48">
        <v>-26718809.480999999</v>
      </c>
    </row>
    <row r="23" spans="3:6" x14ac:dyDescent="0.25">
      <c r="C23" s="27">
        <f>+D14+B14</f>
        <v>26718809.481000002</v>
      </c>
      <c r="E23" s="27"/>
      <c r="F23" s="27"/>
    </row>
    <row r="26" spans="3:6" x14ac:dyDescent="0.25">
      <c r="C26" s="27">
        <f>+C21+C23</f>
        <v>0</v>
      </c>
      <c r="E26" s="27"/>
      <c r="F26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VTE LOCAL SOUMIS TVA</vt:lpstr>
      <vt:lpstr>EXPORT 2024</vt:lpstr>
      <vt:lpstr>VTE LOCAL EN SUSPENSION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2025-01-23T09:39:21Z</dcterms:modified>
</cp:coreProperties>
</file>