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slicerCaches/slicerCache7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192.168.213.201\Workflow\Maintenance\Suivi Maintenance\"/>
    </mc:Choice>
  </mc:AlternateContent>
  <xr:revisionPtr revIDLastSave="0" documentId="13_ncr:1_{3157A9E8-347A-4E28-892E-D8BBF83275E9}" xr6:coauthVersionLast="47" xr6:coauthVersionMax="47" xr10:uidLastSave="{00000000-0000-0000-0000-000000000000}"/>
  <bookViews>
    <workbookView xWindow="-120" yWindow="-120" windowWidth="24240" windowHeight="13140" xr2:uid="{54700700-9108-49F1-A6C4-EBFCA4688DFD}"/>
  </bookViews>
  <sheets>
    <sheet name="Feuil1" sheetId="1" r:id="rId1"/>
    <sheet name="Feuil3" sheetId="3" r:id="rId2"/>
    <sheet name="Feuil2" sheetId="2" r:id="rId3"/>
  </sheets>
  <definedNames>
    <definedName name="Segment_AFFECTATION">#N/A</definedName>
    <definedName name="Segment_COUT_TO">#N/A</definedName>
    <definedName name="Segment_DEBIT">#N/A</definedName>
    <definedName name="Segment_Demandeur">#N/A</definedName>
    <definedName name="Segment_FIN">#N/A</definedName>
    <definedName name="Segment_PILOTE">#N/A</definedName>
    <definedName name="Segment_Statut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4"/>
        <x14:slicerCache r:id="rId5"/>
        <x14:slicerCache r:id="rId6"/>
        <x14:slicerCache r:id="rId7"/>
        <x14:slicerCache r:id="rId8"/>
        <x14:slicerCache r:id="rId9"/>
        <x14:slicerCache r:id="rId10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42" i="1" l="1"/>
  <c r="N140" i="1"/>
  <c r="N141" i="1"/>
  <c r="N144" i="1" l="1"/>
  <c r="N143" i="1"/>
  <c r="N139" i="1"/>
  <c r="N138" i="1"/>
  <c r="N136" i="1"/>
  <c r="N135" i="1"/>
  <c r="N101" i="1"/>
  <c r="N134" i="1"/>
  <c r="N137" i="1"/>
  <c r="N133" i="1"/>
  <c r="N132" i="1"/>
  <c r="N131" i="1"/>
  <c r="N130" i="1"/>
  <c r="N129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07" i="1"/>
  <c r="N108" i="1"/>
  <c r="N109" i="1"/>
  <c r="N110" i="1"/>
  <c r="N111" i="1"/>
  <c r="N112" i="1"/>
  <c r="N113" i="1"/>
  <c r="N106" i="1"/>
  <c r="N104" i="1"/>
  <c r="N105" i="1"/>
  <c r="N102" i="1"/>
  <c r="N103" i="1"/>
  <c r="N100" i="1"/>
  <c r="N98" i="1" l="1"/>
  <c r="N99" i="1"/>
  <c r="N96" i="1"/>
  <c r="N92" i="1"/>
  <c r="N93" i="1"/>
  <c r="N94" i="1"/>
  <c r="N95" i="1"/>
  <c r="N59" i="1"/>
  <c r="W59" i="1" s="1"/>
  <c r="N91" i="1"/>
  <c r="N90" i="1"/>
  <c r="N89" i="1"/>
  <c r="N88" i="1"/>
  <c r="N87" i="1"/>
  <c r="N86" i="1"/>
  <c r="N84" i="1"/>
  <c r="N85" i="1"/>
  <c r="N81" i="1"/>
  <c r="N82" i="1"/>
  <c r="N83" i="1"/>
  <c r="N80" i="1"/>
  <c r="N79" i="1"/>
  <c r="N78" i="1"/>
  <c r="N44" i="1"/>
  <c r="N41" i="1"/>
  <c r="N45" i="1"/>
  <c r="N38" i="1"/>
  <c r="N50" i="1"/>
  <c r="N43" i="1"/>
  <c r="W88" i="1" l="1"/>
  <c r="W89" i="1"/>
  <c r="W97" i="1"/>
  <c r="W78" i="1"/>
  <c r="N77" i="1"/>
  <c r="W77" i="1" s="1"/>
  <c r="N76" i="1"/>
  <c r="N75" i="1"/>
  <c r="W75" i="1" s="1"/>
  <c r="N74" i="1"/>
  <c r="N73" i="1"/>
  <c r="W73" i="1" s="1"/>
  <c r="N72" i="1"/>
  <c r="W72" i="1" s="1"/>
  <c r="N42" i="1"/>
  <c r="N40" i="1"/>
  <c r="B13" i="1"/>
  <c r="N32" i="1"/>
  <c r="N68" i="1"/>
  <c r="N62" i="1" l="1"/>
  <c r="N61" i="1"/>
  <c r="W61" i="1" s="1"/>
  <c r="N65" i="1"/>
  <c r="N66" i="1"/>
  <c r="W66" i="1" s="1"/>
  <c r="N67" i="1"/>
  <c r="W67" i="1" s="1"/>
  <c r="N69" i="1"/>
  <c r="W69" i="1" s="1"/>
  <c r="N70" i="1"/>
  <c r="N71" i="1"/>
  <c r="N52" i="1"/>
  <c r="N53" i="1"/>
  <c r="N34" i="1" l="1"/>
  <c r="N35" i="1"/>
  <c r="N36" i="1"/>
  <c r="N56" i="1"/>
  <c r="N39" i="1" l="1"/>
  <c r="W35" i="1" s="1"/>
  <c r="N63" i="1" l="1"/>
  <c r="N64" i="1"/>
  <c r="W63" i="1" l="1"/>
  <c r="N51" i="1"/>
  <c r="W51" i="1" s="1"/>
  <c r="N54" i="1"/>
  <c r="N55" i="1"/>
  <c r="W55" i="1" s="1"/>
  <c r="N57" i="1"/>
  <c r="W56" i="1" s="1"/>
  <c r="N58" i="1"/>
  <c r="N60" i="1"/>
  <c r="W60" i="1" s="1"/>
  <c r="W58" i="1" l="1"/>
  <c r="W52" i="1"/>
  <c r="N48" i="1"/>
  <c r="N49" i="1"/>
  <c r="N47" i="1"/>
  <c r="N33" i="1"/>
  <c r="N30" i="1"/>
  <c r="N29" i="1"/>
  <c r="N28" i="1"/>
  <c r="N27" i="1"/>
  <c r="W27" i="1" l="1"/>
  <c r="W47" i="1"/>
</calcChain>
</file>

<file path=xl/sharedStrings.xml><?xml version="1.0" encoding="utf-8"?>
<sst xmlns="http://schemas.openxmlformats.org/spreadsheetml/2006/main" count="1442" uniqueCount="386">
  <si>
    <t>SNA</t>
  </si>
  <si>
    <t xml:space="preserve">AFFECTATION </t>
  </si>
  <si>
    <t>PILOTE</t>
  </si>
  <si>
    <t xml:space="preserve">FOURNISSEUR </t>
  </si>
  <si>
    <t>QTE</t>
  </si>
  <si>
    <t>PRIX UN</t>
  </si>
  <si>
    <t>PRIX TO</t>
  </si>
  <si>
    <t xml:space="preserve">STATUT </t>
  </si>
  <si>
    <t xml:space="preserve">DEBIT </t>
  </si>
  <si>
    <t xml:space="preserve">FIN </t>
  </si>
  <si>
    <t>BESOIN</t>
  </si>
  <si>
    <t xml:space="preserve">PROGRESSION </t>
  </si>
  <si>
    <t>RESULTATS</t>
  </si>
  <si>
    <t>PRIORITE</t>
  </si>
  <si>
    <t xml:space="preserve">COUT TO </t>
  </si>
  <si>
    <t>En attende</t>
  </si>
  <si>
    <t>salle de formation</t>
  </si>
  <si>
    <t>FER U 80</t>
  </si>
  <si>
    <t>MDF</t>
  </si>
  <si>
    <t>SNA1</t>
  </si>
  <si>
    <t>ALI</t>
  </si>
  <si>
    <t>SOQUIBAT</t>
  </si>
  <si>
    <t>FOUED</t>
  </si>
  <si>
    <t>Ali</t>
  </si>
  <si>
    <t>Pied Convoyeur</t>
  </si>
  <si>
    <t>SNA 1</t>
  </si>
  <si>
    <t>Chantier</t>
  </si>
  <si>
    <t>Convoyeur</t>
  </si>
  <si>
    <t xml:space="preserve">Réparation Sol Salle de cherge </t>
  </si>
  <si>
    <t>Géni Civil</t>
  </si>
  <si>
    <t>Jawher</t>
  </si>
  <si>
    <t>Peinture</t>
  </si>
  <si>
    <t xml:space="preserve">DESCRIPTION </t>
  </si>
  <si>
    <t>EQUIPE</t>
  </si>
  <si>
    <t xml:space="preserve">Caniveau </t>
  </si>
  <si>
    <t>Hotte de filtre N°:2</t>
  </si>
  <si>
    <t>Evacuation Eau pluvial</t>
  </si>
  <si>
    <t xml:space="preserve">Réparation sol caniveaux+ M remplissage +M nivlelage </t>
  </si>
  <si>
    <t xml:space="preserve">Peinture mur côté machine remplissage </t>
  </si>
  <si>
    <t>Prévoir les câches manquants</t>
  </si>
  <si>
    <t>Prévoir une hotte de refoullement pour Filtre N°:2 voir avec Aymen Tarchoun le plan et fabrication avec Youssel LCI</t>
  </si>
  <si>
    <t>Mise en place d'une conduite + regards côte station traitement</t>
  </si>
  <si>
    <t xml:space="preserve">Travaux fausse </t>
  </si>
  <si>
    <t>MP</t>
  </si>
  <si>
    <t xml:space="preserve">Hautte </t>
  </si>
  <si>
    <t>Tube PVC 250</t>
  </si>
  <si>
    <t>Location Engin Trax +Camion + Bobcat</t>
  </si>
  <si>
    <t>Ciments +sable ..;</t>
  </si>
  <si>
    <t>Eau Pluvial</t>
  </si>
  <si>
    <t>ALUMINUM</t>
  </si>
  <si>
    <t xml:space="preserve">FABRIQUE ET FIXATION SUPPORT </t>
  </si>
  <si>
    <t>CORNIER 40</t>
  </si>
  <si>
    <t>COUVERTEUR DE TOIT</t>
  </si>
  <si>
    <t>COUVRIR LES COTES</t>
  </si>
  <si>
    <t>términer</t>
  </si>
  <si>
    <t xml:space="preserve">salle de charge </t>
  </si>
  <si>
    <t>CAIS</t>
  </si>
  <si>
    <t>ATELIER</t>
  </si>
  <si>
    <t xml:space="preserve">Ecole de formation </t>
  </si>
  <si>
    <t xml:space="preserve">Atelier Charge </t>
  </si>
  <si>
    <t>Installation SNA1</t>
  </si>
  <si>
    <t xml:space="preserve">Atelier Oxyde </t>
  </si>
  <si>
    <t xml:space="preserve">Oxyde </t>
  </si>
  <si>
    <t xml:space="preserve">Empattage </t>
  </si>
  <si>
    <t xml:space="preserve">Mise en place des caniveaux métaliques </t>
  </si>
  <si>
    <t xml:space="preserve">Caniveaux Métaliques </t>
  </si>
  <si>
    <t>SNA2</t>
  </si>
  <si>
    <t xml:space="preserve">Chaine à Godets Oxyde </t>
  </si>
  <si>
    <t xml:space="preserve">Zouhair </t>
  </si>
  <si>
    <t xml:space="preserve">Porte Chaine oxyde </t>
  </si>
  <si>
    <t>Mise en place des porte pour chaine à godets</t>
  </si>
  <si>
    <t xml:space="preserve">Portes </t>
  </si>
  <si>
    <t xml:space="preserve">Tête empattage </t>
  </si>
  <si>
    <t xml:space="preserve">Mise en place d'un nouveau distributeur </t>
  </si>
  <si>
    <t xml:space="preserve">Distributeur 5/2 Grand Modèle </t>
  </si>
  <si>
    <t xml:space="preserve">Chaine à ingots </t>
  </si>
  <si>
    <t xml:space="preserve">modification des chaine de transport Ingots </t>
  </si>
  <si>
    <t>Supports Ingots</t>
  </si>
  <si>
    <t>Strip</t>
  </si>
  <si>
    <t xml:space="preserve">Armoire machine à Billes </t>
  </si>
  <si>
    <t xml:space="preserve">Armoire + Variateur </t>
  </si>
  <si>
    <t xml:space="preserve">Machine à Billes </t>
  </si>
  <si>
    <t xml:space="preserve">Paramétrage Variateur </t>
  </si>
  <si>
    <t xml:space="preserve">Service </t>
  </si>
  <si>
    <t xml:space="preserve">GAZ Assemblage </t>
  </si>
  <si>
    <t xml:space="preserve">Mise en place d'une protection pour vanne GAZ </t>
  </si>
  <si>
    <t xml:space="preserve">Garde Corps </t>
  </si>
  <si>
    <t xml:space="preserve">Changement Vanne Principale </t>
  </si>
  <si>
    <t xml:space="preserve">Vanne GAZ </t>
  </si>
  <si>
    <t xml:space="preserve">Mise en place d'un mur en placoplatre </t>
  </si>
  <si>
    <t xml:space="preserve">Installation Electrique </t>
  </si>
  <si>
    <t xml:space="preserve">Articles Electriques </t>
  </si>
  <si>
    <t xml:space="preserve">Bac de rétension machine </t>
  </si>
  <si>
    <t>Bac de Rétention 2/1,5</t>
  </si>
  <si>
    <t>MAYS R</t>
  </si>
  <si>
    <t>CMG</t>
  </si>
  <si>
    <t xml:space="preserve">Houssem Moussa </t>
  </si>
  <si>
    <t>MPE</t>
  </si>
  <si>
    <t>EGA</t>
  </si>
  <si>
    <t>HPR</t>
  </si>
  <si>
    <t>En cours</t>
  </si>
  <si>
    <t>FAB PLAQUE CHAINE LINGOTAGE STRIP</t>
  </si>
  <si>
    <t>MED BEN SLIMA</t>
  </si>
  <si>
    <t>Houssem moussa</t>
  </si>
  <si>
    <t>2SQI</t>
  </si>
  <si>
    <t>MAINT</t>
  </si>
  <si>
    <t>gizati</t>
  </si>
  <si>
    <t>yassin lakhrem</t>
  </si>
  <si>
    <t>abd lhak</t>
  </si>
  <si>
    <t>Godets machine  a billes</t>
  </si>
  <si>
    <t>SCITNA</t>
  </si>
  <si>
    <t>Réparation de chaine à Godets  OXYDE</t>
  </si>
  <si>
    <t>Changement des godets et tapis  OXYDE</t>
  </si>
  <si>
    <t>SANGLE ELEVATRICE S110 4P 2+2 EP 630 PERCEE</t>
  </si>
  <si>
    <t>Pompe Acide SNA 1</t>
  </si>
  <si>
    <t xml:space="preserve">Envoi pour réparation </t>
  </si>
  <si>
    <t>Pompe Acide SNA 2</t>
  </si>
  <si>
    <t xml:space="preserve">Nord Industrie </t>
  </si>
  <si>
    <t xml:space="preserve">Etagère Batterie semi fini </t>
  </si>
  <si>
    <t xml:space="preserve">Adaptation des palettes batterie attente Soudure Bac Couvercle dans les étagère semi fini </t>
  </si>
  <si>
    <t xml:space="preserve">RAS </t>
  </si>
  <si>
    <t xml:space="preserve">Magasin BSF </t>
  </si>
  <si>
    <t xml:space="preserve">Déplacement prison Qualité </t>
  </si>
  <si>
    <t xml:space="preserve">Déplacement cage prison qualité et zone charge gerbeur </t>
  </si>
  <si>
    <t xml:space="preserve">Prison Qualité </t>
  </si>
  <si>
    <t xml:space="preserve">CMG </t>
  </si>
  <si>
    <t xml:space="preserve">Poulie Malaxeur </t>
  </si>
  <si>
    <t xml:space="preserve">Modification diamètre poulie malaxeur empattage </t>
  </si>
  <si>
    <t xml:space="preserve">Pompe COS 3 </t>
  </si>
  <si>
    <t xml:space="preserve">Achat en urgence d'une pompe d'eau de refroidissement </t>
  </si>
  <si>
    <t>COS3</t>
  </si>
  <si>
    <t>Placoplatre</t>
  </si>
  <si>
    <t xml:space="preserve"> Fer U + cornier</t>
  </si>
  <si>
    <t>fabriqueé pied convoyer en inox covoyeur remplissage</t>
  </si>
  <si>
    <t xml:space="preserve">pompe emerger </t>
  </si>
  <si>
    <t>Assemblage</t>
  </si>
  <si>
    <t xml:space="preserve"> Assemblage</t>
  </si>
  <si>
    <t>Réparation pompe acid</t>
  </si>
  <si>
    <t>Poulie + moyeu+courroie</t>
  </si>
  <si>
    <t>socuipac+SIA</t>
  </si>
  <si>
    <t>LIGNE3</t>
  </si>
  <si>
    <t>COURROIE</t>
  </si>
  <si>
    <t>Malaxeur Chinois</t>
  </si>
  <si>
    <t>LCI</t>
  </si>
  <si>
    <t>METHODE</t>
  </si>
  <si>
    <t>Réparartion</t>
  </si>
  <si>
    <t>Demandeur</t>
  </si>
  <si>
    <t>Ahmed Hammamia</t>
  </si>
  <si>
    <t>Ramzi Aouni</t>
  </si>
  <si>
    <t xml:space="preserve">Abri Voiture </t>
  </si>
  <si>
    <t>Réparation Abri avec Boualleg</t>
  </si>
  <si>
    <t>Mise en place nouveau Abri</t>
  </si>
  <si>
    <t>Abri Voiture SNA1</t>
  </si>
  <si>
    <t>Abri Motos SNA2</t>
  </si>
  <si>
    <t>COMPTOIR HAMMAMI</t>
  </si>
  <si>
    <t xml:space="preserve">PLANCHE </t>
  </si>
  <si>
    <t>Câche Caniveau 13*50</t>
  </si>
  <si>
    <t>Câche Caniveau 20*50</t>
  </si>
  <si>
    <t>ABD EL AZIZ</t>
  </si>
  <si>
    <t>TIP</t>
  </si>
  <si>
    <t>OK</t>
  </si>
  <si>
    <t xml:space="preserve">Peinture </t>
  </si>
  <si>
    <t>Clôturé</t>
  </si>
  <si>
    <t xml:space="preserve">Huile Hydraulique </t>
  </si>
  <si>
    <t xml:space="preserve">Vidange </t>
  </si>
  <si>
    <t>Punching 1</t>
  </si>
  <si>
    <t>Punching</t>
  </si>
  <si>
    <t>M SNA2</t>
  </si>
  <si>
    <t>Bac pour eviter fuite d'eau sur sol pour Nivlage et remplissage</t>
  </si>
  <si>
    <t>Prison Qualité</t>
  </si>
  <si>
    <t>Etagère magasin PDR SNA 2</t>
  </si>
  <si>
    <t>Jawher hammouda</t>
  </si>
  <si>
    <t xml:space="preserve">MDF EP 18 </t>
  </si>
  <si>
    <t>fabrication etagère  magasin  PDR  SNA 2</t>
  </si>
  <si>
    <t>MAGASIN PDR</t>
  </si>
  <si>
    <t xml:space="preserve">SNA2 </t>
  </si>
  <si>
    <t>Bardage Administration SNA2</t>
  </si>
  <si>
    <t>Fourniture et mise en place bardage Administration SNA2</t>
  </si>
  <si>
    <t xml:space="preserve">Bardage </t>
  </si>
  <si>
    <t>Administration SNA2</t>
  </si>
  <si>
    <t>Porte SNA1</t>
  </si>
  <si>
    <t xml:space="preserve">Réparation et peinture porte d'entrée </t>
  </si>
  <si>
    <t xml:space="preserve">Salle serveur </t>
  </si>
  <si>
    <t xml:space="preserve">Réparation du toi </t>
  </si>
  <si>
    <t>Ahmed Mabrouki</t>
  </si>
  <si>
    <t>Gnie Civil</t>
  </si>
  <si>
    <t xml:space="preserve">TIP </t>
  </si>
  <si>
    <t>Statut</t>
  </si>
  <si>
    <t xml:space="preserve">Achat </t>
  </si>
  <si>
    <t>Travaux</t>
  </si>
  <si>
    <t xml:space="preserve">DATE DE LIVRAISON Prévue </t>
  </si>
  <si>
    <t>Peinture  EPOXI ORANGE</t>
  </si>
  <si>
    <t>Variateur STRIP</t>
  </si>
  <si>
    <t>Réparation</t>
  </si>
  <si>
    <t>Werfilli</t>
  </si>
  <si>
    <t xml:space="preserve">Réparer convoyer </t>
  </si>
  <si>
    <t>Tube carre inox d40</t>
  </si>
  <si>
    <t>Installation SNA2</t>
  </si>
  <si>
    <t>Eau Pluvial SNA2</t>
  </si>
  <si>
    <t xml:space="preserve">Evacuation Eau </t>
  </si>
  <si>
    <t>nouvelle regar eau pluvial SNA1</t>
  </si>
  <si>
    <t>PORTE SNA1</t>
  </si>
  <si>
    <t>HBH</t>
  </si>
  <si>
    <t xml:space="preserve"> </t>
  </si>
  <si>
    <t xml:space="preserve">MAINT </t>
  </si>
  <si>
    <t xml:space="preserve">ABD ERAHMEN RGEUZ </t>
  </si>
  <si>
    <t xml:space="preserve">STE MARIEM </t>
  </si>
  <si>
    <t>Géni Civil ( ciment)</t>
  </si>
  <si>
    <t xml:space="preserve">consommable </t>
  </si>
  <si>
    <t>masque soudure,serre joint,meulle a disque,pompe retouche,tube pvc 40,viseusse,enrouleur</t>
  </si>
  <si>
    <t xml:space="preserve">changment  caniveaux </t>
  </si>
  <si>
    <t xml:space="preserve"> Caniveau 20*50</t>
  </si>
  <si>
    <t>ETD</t>
  </si>
  <si>
    <t>EMPATEUSSE</t>
  </si>
  <si>
    <t xml:space="preserve">Déchet </t>
  </si>
  <si>
    <t>déchet geni cevil , sablle ,</t>
  </si>
  <si>
    <t>Location Engin  +Camion</t>
  </si>
  <si>
    <t>hedi khmaria</t>
  </si>
  <si>
    <t xml:space="preserve">location </t>
  </si>
  <si>
    <t>Réparation certification ISO</t>
  </si>
  <si>
    <t xml:space="preserve">CHÂTEAU DACID </t>
  </si>
  <si>
    <t>Changment vanne inox 316  DN 50</t>
  </si>
  <si>
    <t>VANNE INOX D 50</t>
  </si>
  <si>
    <t>cais</t>
  </si>
  <si>
    <t>Changment ventilateur 380v/170w</t>
  </si>
  <si>
    <t xml:space="preserve"> ventilateur 380v/170w</t>
  </si>
  <si>
    <t>SPZ</t>
  </si>
  <si>
    <t>Changment ventilateur 380v/250w</t>
  </si>
  <si>
    <t xml:space="preserve"> ventilateur 380v/250</t>
  </si>
  <si>
    <t xml:space="preserve">Serrrure anti panic complete </t>
  </si>
  <si>
    <t xml:space="preserve">fermeteure porte usine </t>
  </si>
  <si>
    <t>pompe submersible  1500w</t>
  </si>
  <si>
    <t>electro pompe 0,5cv 370 w</t>
  </si>
  <si>
    <t>GENERALE ACCENDI</t>
  </si>
  <si>
    <t>GANT 3000V</t>
  </si>
  <si>
    <t>SALLE TGBT</t>
  </si>
  <si>
    <t>PEINTURE ROUTIERE GRIS DE 18KG</t>
  </si>
  <si>
    <t>salle de charge</t>
  </si>
  <si>
    <t>château d'acid</t>
  </si>
  <si>
    <t>peinture mur salle de charge</t>
  </si>
  <si>
    <t>SNA 2 EMPATTAGE</t>
  </si>
  <si>
    <t>SEPARATION MACHINE TUBILAIRE</t>
  </si>
  <si>
    <t>FER U 80,CORNIER 40, MDF 18MM</t>
  </si>
  <si>
    <t>SEPARATION SNA 2</t>
  </si>
  <si>
    <t>SNA 2</t>
  </si>
  <si>
    <t>VIDANGE FAUSSE EMPATTAGE</t>
  </si>
  <si>
    <t>FAUSSE EMPATTAGE</t>
  </si>
  <si>
    <t>ASPIRATION DES EAU USEES</t>
  </si>
  <si>
    <t>AZOUZ RIAHI</t>
  </si>
  <si>
    <t>SERVICE</t>
  </si>
  <si>
    <t xml:space="preserve">OUVRIER DEUX PERSONNE </t>
  </si>
  <si>
    <t>SEPARATION CRASSE PLOMB</t>
  </si>
  <si>
    <t>SEPARATEUR EN BETON DBA 3M</t>
  </si>
  <si>
    <t xml:space="preserve"> BETON DBA 3M</t>
  </si>
  <si>
    <t>BEST BETON</t>
  </si>
  <si>
    <t>SEPARATEUR EN BETON DBA 1,5 M</t>
  </si>
  <si>
    <t xml:space="preserve"> BETON DBA 1,5M</t>
  </si>
  <si>
    <t>TRANSPORT BETON DBA</t>
  </si>
  <si>
    <t>VARIATEUR STRIPE</t>
  </si>
  <si>
    <t>CABLAGE ET MISE EN PLACE NOUVELLE ARMOIRE DE COMMANDE DES VIS OXYDE &amp; POSE CHEMIN DE CABLE ET CHANGEMENT CABLES MOTEUR</t>
  </si>
  <si>
    <t>STRIPE</t>
  </si>
  <si>
    <t xml:space="preserve">ARMOIRE CREUSSET STRIPPE </t>
  </si>
  <si>
    <t>CABLAGE ET MISE EN PLACE NOUVELLE ARMOIRE CENTRAL DE COMMANDE CREUSET ET TUBE PLOMB +/- MACHINE STRIP</t>
  </si>
  <si>
    <t>ARMOIRE ELECTRIQUIE</t>
  </si>
  <si>
    <t>ARMOIRE STRIPE</t>
  </si>
  <si>
    <t>Machine à Billes</t>
  </si>
  <si>
    <t>AUDIT</t>
  </si>
  <si>
    <t>Audit de recertification ISO 14001   Frais de déplacement</t>
  </si>
  <si>
    <t>Audit de Suivi 1 ISO 9001</t>
  </si>
  <si>
    <t>Audit de Suivi 2 ISO 45001</t>
  </si>
  <si>
    <t>Frais de déplacement</t>
  </si>
  <si>
    <t>NABIL BOUSAFFARA</t>
  </si>
  <si>
    <t>QUALITE</t>
  </si>
  <si>
    <t>ROYALCERT</t>
  </si>
  <si>
    <t>CAPA CONSULT</t>
  </si>
  <si>
    <t>Réalisation d'un audit interne QSE
et élaboration du rapport</t>
  </si>
  <si>
    <t>USINE</t>
  </si>
  <si>
    <t xml:space="preserve">  </t>
  </si>
  <si>
    <t>MONTAGE NOUVELLE COS 3</t>
  </si>
  <si>
    <t>MISE EN PLACE ET MONTAGE COS 3</t>
  </si>
  <si>
    <t>CABLE 4*50</t>
  </si>
  <si>
    <t>NVL COS 3</t>
  </si>
  <si>
    <t>DELTA ELEC</t>
  </si>
  <si>
    <t>plomberie (reduction 3/4,memlon,raccord,robinet,tube multicouche)</t>
  </si>
  <si>
    <t>comptoir hamami</t>
  </si>
  <si>
    <t>SERVICE TRANSPORT MATERIEL DE PORT RADES VERS ZRIBA</t>
  </si>
  <si>
    <t>LOCATION GRUE MOBILE AVEC EQUIPE DE MANUTENTION</t>
  </si>
  <si>
    <t>SONOLESSE</t>
  </si>
  <si>
    <t>Mise en place des caniveaux métaliques  EMPATTAGE</t>
  </si>
  <si>
    <t>AHmed Hammamia</t>
  </si>
  <si>
    <t>Caniveaux Métaliques 50/80</t>
  </si>
  <si>
    <t>Caniveaux Métaliques 100/80</t>
  </si>
  <si>
    <t>BAC DE RTENSION EP 06 2800*1600*100</t>
  </si>
  <si>
    <t>BAC DE RTENSION EP 03 1300*650*100</t>
  </si>
  <si>
    <t xml:space="preserve">RAYEN </t>
  </si>
  <si>
    <t>RYEN</t>
  </si>
  <si>
    <t>Bac de rétension machine NIVLEUSSE, REMPLISSAGE</t>
  </si>
  <si>
    <t>Bac de rétension CONVOYER NIVLEUSSE</t>
  </si>
  <si>
    <t>FABRICATION</t>
  </si>
  <si>
    <t xml:space="preserve"> machine eriche </t>
  </si>
  <si>
    <t>Aménagement espace machine eriche ( déchet,bureau,,)</t>
  </si>
  <si>
    <t>pienture espace machine eriche</t>
  </si>
  <si>
    <t>machine eriche</t>
  </si>
  <si>
    <t xml:space="preserve">séparation sur MDF 3 étage </t>
  </si>
  <si>
    <t xml:space="preserve">organiser shéma electrique </t>
  </si>
  <si>
    <t>organiser circuit d'eau</t>
  </si>
  <si>
    <t>empattage</t>
  </si>
  <si>
    <t>demolition magasin déchet empattage</t>
  </si>
  <si>
    <t xml:space="preserve">réparation sécheur </t>
  </si>
  <si>
    <t xml:space="preserve">oxyde </t>
  </si>
  <si>
    <t xml:space="preserve">chaine a godets oxyde </t>
  </si>
  <si>
    <t xml:space="preserve">pienture cashe chaine a godets oxyde </t>
  </si>
  <si>
    <t>palon oxyde</t>
  </si>
  <si>
    <t xml:space="preserve">amélioration palon atelier oxyde </t>
  </si>
  <si>
    <t xml:space="preserve">surface usine </t>
  </si>
  <si>
    <t xml:space="preserve">nettoyage surface usine </t>
  </si>
  <si>
    <t>atelier moule punching</t>
  </si>
  <si>
    <t xml:space="preserve">fermeteure caniveau </t>
  </si>
  <si>
    <t>punching</t>
  </si>
  <si>
    <t>réparation cashe embrayage machine punching</t>
  </si>
  <si>
    <t>protection cable electrique et circuit d'air</t>
  </si>
  <si>
    <t>strippe</t>
  </si>
  <si>
    <t xml:space="preserve">eclairage machine strippe </t>
  </si>
  <si>
    <t>caniveau strippe</t>
  </si>
  <si>
    <t xml:space="preserve">réparation porte tapis dechet </t>
  </si>
  <si>
    <t>réglage alignement tombour bonde strippe</t>
  </si>
  <si>
    <t>circuit réforoidissement rouleaux strippe (fuite d'eau)</t>
  </si>
  <si>
    <t>fabrication gard corps sééparation MDF machine strippe</t>
  </si>
  <si>
    <t xml:space="preserve">réparation escalier malaxeur </t>
  </si>
  <si>
    <t>réparation armoire electrique machine silo oxyde</t>
  </si>
  <si>
    <t>alignement moteur pompe plomb (moitrisse , réceptrice )</t>
  </si>
  <si>
    <t xml:space="preserve">fabrication escalier moulin oxyde </t>
  </si>
  <si>
    <t>tractopelle case</t>
  </si>
  <si>
    <t xml:space="preserve">réparation pon tractopelle </t>
  </si>
  <si>
    <t xml:space="preserve">démonter encien PC </t>
  </si>
  <si>
    <t xml:space="preserve">chambre meurissage </t>
  </si>
  <si>
    <t>réparation support chambre meurissage</t>
  </si>
  <si>
    <t>réparation tete empateusse ligne 2</t>
  </si>
  <si>
    <t xml:space="preserve">REFECTOIRE </t>
  </si>
  <si>
    <t xml:space="preserve">Réparation sole réfectoire </t>
  </si>
  <si>
    <t xml:space="preserve">Réfectoire </t>
  </si>
  <si>
    <t>EN COURS</t>
  </si>
  <si>
    <t>atelier charge</t>
  </si>
  <si>
    <t>Installation karcher</t>
  </si>
  <si>
    <t>karcher salle de charge</t>
  </si>
  <si>
    <t>Karcher complete (flexible ,lance,buse ,raccord )</t>
  </si>
  <si>
    <t>salem</t>
  </si>
  <si>
    <t>ali</t>
  </si>
  <si>
    <t>ouerfelli</t>
  </si>
  <si>
    <t>walid</t>
  </si>
  <si>
    <t>mouldi</t>
  </si>
  <si>
    <t>jawher</t>
  </si>
  <si>
    <t>zouahier</t>
  </si>
  <si>
    <t>zouhaier</t>
  </si>
  <si>
    <t>zouaheir</t>
  </si>
  <si>
    <t>abdelahk</t>
  </si>
  <si>
    <t>med acih</t>
  </si>
  <si>
    <t>20m fer U + 10 FER PALT 15/15 épaiceur 1cm</t>
  </si>
  <si>
    <t>14 pièces  tole noir 10cm/25 +3 pièces tole nor 80cm/25cm</t>
  </si>
  <si>
    <t>DECSRIPTION</t>
  </si>
  <si>
    <t>réparation sol devant les ports chambres de merussage</t>
  </si>
  <si>
    <t>06 toles inox 220cm/45cm</t>
  </si>
  <si>
    <t>SAN2</t>
  </si>
  <si>
    <t>Salem khadhrawi</t>
  </si>
  <si>
    <t>SERVANTE 7 TIROIRS AVEC CASSE OUTILLE</t>
  </si>
  <si>
    <t>ACCOUPLEMENT HYDRAULIQUE ,REDUCTION 3/4---1/2,ADAPTATEUR 1/2,R2PARATION FLEXIBLE,MONCHON 1/8,REDUCTION 1/2--3/8,REDUCTION 3/4---3/8,ADAPTATEUR 1/2----3/8</t>
  </si>
  <si>
    <t xml:space="preserve">INTER FLEXIBLE </t>
  </si>
  <si>
    <t xml:space="preserve">voyage dechet,sable ,cravier,siment,pompe </t>
  </si>
  <si>
    <t xml:space="preserve">achat/service </t>
  </si>
  <si>
    <t>MALAXEUR ERICH</t>
  </si>
  <si>
    <t xml:space="preserve">réparation malaxeur eriche </t>
  </si>
  <si>
    <t>conffection joint 475/340/35</t>
  </si>
  <si>
    <t>malaxeur erich</t>
  </si>
  <si>
    <t>maint</t>
  </si>
  <si>
    <t>ETS LAOUNI</t>
  </si>
  <si>
    <t>achat</t>
  </si>
  <si>
    <t>FER UPN 100 DE 06M</t>
  </si>
  <si>
    <t>SMR</t>
  </si>
  <si>
    <t xml:space="preserve">Conduite d'aspiration </t>
  </si>
  <si>
    <t xml:space="preserve">cablage electrique </t>
  </si>
  <si>
    <t xml:space="preserve">LCI </t>
  </si>
  <si>
    <t xml:space="preserve">HOUSSEM MOUSSA </t>
  </si>
  <si>
    <t>TOLE NOIR 200 COUPE EN LASER SUIVANTE MODEL</t>
  </si>
  <si>
    <t>TUBE UPN 100 TROU DE 4MM</t>
  </si>
  <si>
    <t>TOLE NOIR 200 DIM 35/5CM</t>
  </si>
  <si>
    <t>GARDE CORPS (100*80*42 / 200*100*42 / 40*40*42 / 120*80*80*42 / 210*50*50*42 / 380*110*110*62 / 200*130*130*62 / 170*130*130*62 / 170*130*62 / 170*150*150 / PEINTURE / MONTAGE/ FER  PLAT 15*15 / PLAQUE TOLE 200 DEMENSIOPN 35/32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</si>
</sst>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2" x14ac:knownFonts="1">
    <font>
      <sz val="11"/>
      <color theme="1"/>
      <name val="Aptos Narrow"/>
      <family val="2"/>
      <scheme val="minor"/>
    </font>
    <font>
      <sz val="11"/>
      <color theme="1"/>
      <name val="Amasis MT Pro Black"/>
      <family val="1"/>
    </font>
    <font>
      <sz val="48"/>
      <color theme="1"/>
      <name val=" Abdoullah Ashgar EL-kharef"/>
    </font>
    <font>
      <sz val="11"/>
      <color theme="1"/>
      <name val="ae_Haramain"/>
      <family val="1"/>
    </font>
    <font>
      <sz val="14"/>
      <color theme="1"/>
      <name val="B News Almstqubl"/>
      <charset val="178"/>
    </font>
    <font>
      <b/>
      <i/>
      <sz val="12"/>
      <color theme="1"/>
      <name val="ae_Haramain"/>
      <family val="1"/>
    </font>
    <font>
      <sz val="8"/>
      <name val="Aptos Narrow"/>
      <family val="2"/>
      <scheme val="minor"/>
    </font>
    <font>
      <sz val="28"/>
      <color theme="1"/>
      <name val="ae_AlMateen"/>
      <family val="1"/>
    </font>
    <font>
      <sz val="14"/>
      <color theme="6"/>
      <name val="B News Almstqubl"/>
      <charset val="178"/>
    </font>
    <font>
      <sz val="12"/>
      <color theme="1"/>
      <name val="ae_Electron"/>
      <family val="1"/>
    </font>
    <font>
      <sz val="12"/>
      <name val="ae_Electron"/>
      <family val="1"/>
    </font>
    <font>
      <b/>
      <sz val="11"/>
      <name val="ae_AlMateen"/>
      <family val="1"/>
    </font>
  </fonts>
  <fills count="4">
    <fill>
      <patternFill patternType="none"/>
    </fill>
    <fill>
      <patternFill patternType="gray125"/>
    </fill>
    <fill>
      <patternFill patternType="solid">
        <fgColor rgb="FFFF9933"/>
        <bgColor indexed="64"/>
      </patternFill>
    </fill>
    <fill>
      <patternFill patternType="solid">
        <fgColor theme="2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9" fontId="1" fillId="0" borderId="1" xfId="0" applyNumberFormat="1" applyFont="1" applyBorder="1"/>
    <xf numFmtId="0" fontId="0" fillId="0" borderId="3" xfId="0" applyBorder="1"/>
    <xf numFmtId="0" fontId="0" fillId="2" borderId="0" xfId="0" applyFill="1"/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0" fillId="0" borderId="4" xfId="0" applyBorder="1"/>
    <xf numFmtId="0" fontId="4" fillId="0" borderId="1" xfId="0" applyFont="1" applyBorder="1" applyAlignment="1">
      <alignment horizont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14" fontId="7" fillId="0" borderId="0" xfId="0" applyNumberFormat="1" applyFont="1"/>
    <xf numFmtId="0" fontId="3" fillId="0" borderId="4" xfId="0" applyFont="1" applyBorder="1" applyAlignment="1">
      <alignment horizontal="center" vertical="center"/>
    </xf>
    <xf numFmtId="16" fontId="3" fillId="0" borderId="4" xfId="0" applyNumberFormat="1" applyFont="1" applyBorder="1" applyAlignment="1">
      <alignment horizontal="center" vertical="center"/>
    </xf>
    <xf numFmtId="9" fontId="1" fillId="0" borderId="4" xfId="0" applyNumberFormat="1" applyFont="1" applyBorder="1"/>
    <xf numFmtId="0" fontId="5" fillId="0" borderId="5" xfId="0" applyFont="1" applyBorder="1" applyAlignment="1">
      <alignment horizontal="center"/>
    </xf>
    <xf numFmtId="14" fontId="3" fillId="0" borderId="3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/>
    </xf>
    <xf numFmtId="0" fontId="0" fillId="0" borderId="4" xfId="0" applyBorder="1" applyAlignment="1">
      <alignment horizontal="center" vertical="center"/>
    </xf>
    <xf numFmtId="16" fontId="0" fillId="0" borderId="1" xfId="0" applyNumberFormat="1" applyBorder="1"/>
    <xf numFmtId="0" fontId="8" fillId="0" borderId="1" xfId="0" applyFont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0" fillId="0" borderId="5" xfId="0" applyNumberFormat="1" applyBorder="1" applyAlignment="1">
      <alignment horizontal="center"/>
    </xf>
    <xf numFmtId="9" fontId="1" fillId="0" borderId="1" xfId="0" applyNumberFormat="1" applyFont="1" applyBorder="1" applyAlignment="1">
      <alignment vertical="center"/>
    </xf>
    <xf numFmtId="0" fontId="2" fillId="2" borderId="0" xfId="0" applyFont="1" applyFill="1" applyAlignment="1">
      <alignment horizontal="center" vertical="top"/>
    </xf>
  </cellXfs>
  <cellStyles count="1">
    <cellStyle name="Normal" xfId="0" builtinId="0"/>
  </cellStyles>
  <dxfs count="216"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rgb="FFFFCC00"/>
        </patternFill>
      </fill>
    </dxf>
    <dxf>
      <fill>
        <patternFill>
          <bgColor rgb="FFFFCC66"/>
        </patternFill>
      </fill>
    </dxf>
    <dxf>
      <fill>
        <patternFill>
          <bgColor rgb="FFF09F4E"/>
        </patternFill>
      </fill>
    </dxf>
    <dxf>
      <fill>
        <patternFill>
          <bgColor rgb="FFE9AB51"/>
        </patternFill>
      </fill>
    </dxf>
    <dxf>
      <fill>
        <patternFill>
          <bgColor theme="5" tint="0.39994506668294322"/>
        </patternFill>
      </fill>
    </dxf>
    <dxf>
      <fill>
        <patternFill>
          <bgColor rgb="FFEA9D50"/>
        </patternFill>
      </fill>
    </dxf>
    <dxf>
      <fill>
        <patternFill>
          <bgColor rgb="FFFF9900"/>
        </patternFill>
      </fill>
    </dxf>
    <dxf>
      <fill>
        <patternFill>
          <bgColor rgb="FFFFCC00"/>
        </patternFill>
      </fill>
    </dxf>
    <dxf>
      <fill>
        <patternFill>
          <bgColor rgb="FFFFCC66"/>
        </patternFill>
      </fill>
    </dxf>
    <dxf>
      <fill>
        <patternFill>
          <bgColor rgb="FFF09F4E"/>
        </patternFill>
      </fill>
    </dxf>
    <dxf>
      <fill>
        <patternFill>
          <bgColor rgb="FFE9AB51"/>
        </patternFill>
      </fill>
    </dxf>
    <dxf>
      <fill>
        <patternFill>
          <bgColor theme="5" tint="0.39994506668294322"/>
        </patternFill>
      </fill>
    </dxf>
    <dxf>
      <fill>
        <patternFill>
          <bgColor rgb="FFEA9D50"/>
        </patternFill>
      </fill>
    </dxf>
    <dxf>
      <fill>
        <patternFill>
          <bgColor rgb="FFFF9900"/>
        </patternFill>
      </fill>
    </dxf>
    <dxf>
      <fill>
        <patternFill>
          <bgColor rgb="FFFFCC00"/>
        </patternFill>
      </fill>
    </dxf>
    <dxf>
      <fill>
        <patternFill>
          <bgColor rgb="FFFFCC66"/>
        </patternFill>
      </fill>
    </dxf>
    <dxf>
      <fill>
        <patternFill>
          <bgColor rgb="FFF09F4E"/>
        </patternFill>
      </fill>
    </dxf>
    <dxf>
      <fill>
        <patternFill>
          <bgColor rgb="FFE9AB51"/>
        </patternFill>
      </fill>
    </dxf>
    <dxf>
      <fill>
        <patternFill>
          <bgColor theme="5" tint="0.39994506668294322"/>
        </patternFill>
      </fill>
    </dxf>
    <dxf>
      <fill>
        <patternFill>
          <bgColor rgb="FFEA9D50"/>
        </patternFill>
      </fill>
    </dxf>
    <dxf>
      <fill>
        <patternFill>
          <bgColor rgb="FFFF9900"/>
        </patternFill>
      </fill>
    </dxf>
    <dxf>
      <fill>
        <patternFill>
          <bgColor rgb="FFFFCC00"/>
        </patternFill>
      </fill>
    </dxf>
    <dxf>
      <fill>
        <patternFill>
          <bgColor rgb="FFFFCC66"/>
        </patternFill>
      </fill>
    </dxf>
    <dxf>
      <fill>
        <patternFill>
          <bgColor rgb="FFF09F4E"/>
        </patternFill>
      </fill>
    </dxf>
    <dxf>
      <fill>
        <patternFill>
          <bgColor rgb="FFE9AB51"/>
        </patternFill>
      </fill>
    </dxf>
    <dxf>
      <fill>
        <patternFill>
          <bgColor theme="5" tint="0.39994506668294322"/>
        </patternFill>
      </fill>
    </dxf>
    <dxf>
      <fill>
        <patternFill>
          <bgColor rgb="FFEA9D50"/>
        </patternFill>
      </fill>
    </dxf>
    <dxf>
      <fill>
        <patternFill>
          <bgColor rgb="FFFF9900"/>
        </patternFill>
      </fill>
    </dxf>
    <dxf>
      <fill>
        <patternFill>
          <bgColor rgb="FFFFCC00"/>
        </patternFill>
      </fill>
    </dxf>
    <dxf>
      <fill>
        <patternFill>
          <bgColor rgb="FFFFCC66"/>
        </patternFill>
      </fill>
    </dxf>
    <dxf>
      <fill>
        <patternFill>
          <bgColor rgb="FFF09F4E"/>
        </patternFill>
      </fill>
    </dxf>
    <dxf>
      <fill>
        <patternFill>
          <bgColor rgb="FFE9AB51"/>
        </patternFill>
      </fill>
    </dxf>
    <dxf>
      <fill>
        <patternFill>
          <bgColor theme="5" tint="0.39994506668294322"/>
        </patternFill>
      </fill>
    </dxf>
    <dxf>
      <fill>
        <patternFill>
          <bgColor rgb="FFEA9D50"/>
        </patternFill>
      </fill>
    </dxf>
    <dxf>
      <fill>
        <patternFill>
          <bgColor rgb="FFFF9900"/>
        </patternFill>
      </fill>
    </dxf>
    <dxf>
      <fill>
        <patternFill>
          <bgColor rgb="FFFFCC00"/>
        </patternFill>
      </fill>
    </dxf>
    <dxf>
      <fill>
        <patternFill>
          <bgColor rgb="FFFFCC66"/>
        </patternFill>
      </fill>
    </dxf>
    <dxf>
      <fill>
        <patternFill>
          <bgColor rgb="FFF09F4E"/>
        </patternFill>
      </fill>
    </dxf>
    <dxf>
      <fill>
        <patternFill>
          <bgColor rgb="FFE9AB51"/>
        </patternFill>
      </fill>
    </dxf>
    <dxf>
      <fill>
        <patternFill>
          <bgColor theme="5" tint="0.39994506668294322"/>
        </patternFill>
      </fill>
    </dxf>
    <dxf>
      <fill>
        <patternFill>
          <bgColor rgb="FFEA9D50"/>
        </patternFill>
      </fill>
    </dxf>
    <dxf>
      <fill>
        <patternFill>
          <bgColor rgb="FFFF9900"/>
        </patternFill>
      </fill>
    </dxf>
    <dxf>
      <fill>
        <patternFill>
          <bgColor rgb="FFFFCC00"/>
        </patternFill>
      </fill>
    </dxf>
    <dxf>
      <fill>
        <patternFill>
          <bgColor rgb="FFFFCC66"/>
        </patternFill>
      </fill>
    </dxf>
    <dxf>
      <fill>
        <patternFill>
          <bgColor rgb="FFF09F4E"/>
        </patternFill>
      </fill>
    </dxf>
    <dxf>
      <fill>
        <patternFill>
          <bgColor rgb="FFE9AB51"/>
        </patternFill>
      </fill>
    </dxf>
    <dxf>
      <fill>
        <patternFill>
          <bgColor theme="5" tint="0.39994506668294322"/>
        </patternFill>
      </fill>
    </dxf>
    <dxf>
      <fill>
        <patternFill>
          <bgColor rgb="FFEA9D50"/>
        </patternFill>
      </fill>
    </dxf>
    <dxf>
      <fill>
        <patternFill>
          <bgColor rgb="FFFF9900"/>
        </patternFill>
      </fill>
    </dxf>
    <dxf>
      <fill>
        <patternFill>
          <bgColor rgb="FFFFCC00"/>
        </patternFill>
      </fill>
    </dxf>
    <dxf>
      <fill>
        <patternFill>
          <bgColor rgb="FFFFCC66"/>
        </patternFill>
      </fill>
    </dxf>
    <dxf>
      <fill>
        <patternFill>
          <bgColor rgb="FFF09F4E"/>
        </patternFill>
      </fill>
    </dxf>
    <dxf>
      <fill>
        <patternFill>
          <bgColor rgb="FFE9AB51"/>
        </patternFill>
      </fill>
    </dxf>
    <dxf>
      <fill>
        <patternFill>
          <bgColor theme="5" tint="0.39994506668294322"/>
        </patternFill>
      </fill>
    </dxf>
    <dxf>
      <fill>
        <patternFill>
          <bgColor rgb="FFEA9D50"/>
        </patternFill>
      </fill>
    </dxf>
    <dxf>
      <fill>
        <patternFill>
          <bgColor rgb="FFFF9900"/>
        </patternFill>
      </fill>
    </dxf>
    <dxf>
      <fill>
        <patternFill>
          <bgColor rgb="FFFFCC00"/>
        </patternFill>
      </fill>
    </dxf>
    <dxf>
      <fill>
        <patternFill>
          <bgColor rgb="FFFFCC66"/>
        </patternFill>
      </fill>
    </dxf>
    <dxf>
      <fill>
        <patternFill>
          <bgColor rgb="FFF09F4E"/>
        </patternFill>
      </fill>
    </dxf>
    <dxf>
      <fill>
        <patternFill>
          <bgColor rgb="FFE9AB51"/>
        </patternFill>
      </fill>
    </dxf>
    <dxf>
      <fill>
        <patternFill>
          <bgColor theme="5" tint="0.39994506668294322"/>
        </patternFill>
      </fill>
    </dxf>
    <dxf>
      <fill>
        <patternFill>
          <bgColor rgb="FFEA9D50"/>
        </patternFill>
      </fill>
    </dxf>
    <dxf>
      <fill>
        <patternFill>
          <bgColor rgb="FFFF9900"/>
        </patternFill>
      </fill>
    </dxf>
    <dxf>
      <fill>
        <patternFill>
          <bgColor rgb="FFFFCC00"/>
        </patternFill>
      </fill>
    </dxf>
    <dxf>
      <fill>
        <patternFill>
          <bgColor rgb="FFFFCC66"/>
        </patternFill>
      </fill>
    </dxf>
    <dxf>
      <fill>
        <patternFill>
          <bgColor rgb="FFF09F4E"/>
        </patternFill>
      </fill>
    </dxf>
    <dxf>
      <fill>
        <patternFill>
          <bgColor rgb="FFE9AB51"/>
        </patternFill>
      </fill>
    </dxf>
    <dxf>
      <fill>
        <patternFill>
          <bgColor theme="5" tint="0.39994506668294322"/>
        </patternFill>
      </fill>
    </dxf>
    <dxf>
      <fill>
        <patternFill>
          <bgColor rgb="FFEA9D50"/>
        </patternFill>
      </fill>
    </dxf>
    <dxf>
      <fill>
        <patternFill>
          <bgColor rgb="FFFF9900"/>
        </patternFill>
      </fill>
    </dxf>
    <dxf>
      <fill>
        <patternFill>
          <bgColor rgb="FFFFCC00"/>
        </patternFill>
      </fill>
    </dxf>
    <dxf>
      <fill>
        <patternFill>
          <bgColor rgb="FFFFCC66"/>
        </patternFill>
      </fill>
    </dxf>
    <dxf>
      <fill>
        <patternFill>
          <bgColor rgb="FFF09F4E"/>
        </patternFill>
      </fill>
    </dxf>
    <dxf>
      <fill>
        <patternFill>
          <bgColor rgb="FFE9AB51"/>
        </patternFill>
      </fill>
    </dxf>
    <dxf>
      <fill>
        <patternFill>
          <bgColor theme="5" tint="0.39994506668294322"/>
        </patternFill>
      </fill>
    </dxf>
    <dxf>
      <fill>
        <patternFill>
          <bgColor rgb="FFEA9D50"/>
        </patternFill>
      </fill>
    </dxf>
    <dxf>
      <fill>
        <patternFill>
          <bgColor rgb="FFFF9900"/>
        </patternFill>
      </fill>
    </dxf>
    <dxf>
      <fill>
        <patternFill>
          <bgColor rgb="FFFFCC00"/>
        </patternFill>
      </fill>
    </dxf>
    <dxf>
      <fill>
        <patternFill>
          <bgColor rgb="FFFFCC66"/>
        </patternFill>
      </fill>
    </dxf>
    <dxf>
      <fill>
        <patternFill>
          <bgColor rgb="FFF09F4E"/>
        </patternFill>
      </fill>
    </dxf>
    <dxf>
      <fill>
        <patternFill>
          <bgColor rgb="FFE9AB51"/>
        </patternFill>
      </fill>
    </dxf>
    <dxf>
      <fill>
        <patternFill>
          <bgColor theme="5" tint="0.39994506668294322"/>
        </patternFill>
      </fill>
    </dxf>
    <dxf>
      <fill>
        <patternFill>
          <bgColor rgb="FFEA9D50"/>
        </patternFill>
      </fill>
    </dxf>
    <dxf>
      <fill>
        <patternFill>
          <bgColor rgb="FFFF9900"/>
        </patternFill>
      </fill>
    </dxf>
    <dxf>
      <fill>
        <patternFill>
          <bgColor rgb="FFFFCC00"/>
        </patternFill>
      </fill>
    </dxf>
    <dxf>
      <fill>
        <patternFill>
          <bgColor rgb="FFFFCC66"/>
        </patternFill>
      </fill>
    </dxf>
    <dxf>
      <fill>
        <patternFill>
          <bgColor rgb="FFF09F4E"/>
        </patternFill>
      </fill>
    </dxf>
    <dxf>
      <fill>
        <patternFill>
          <bgColor rgb="FFE9AB51"/>
        </patternFill>
      </fill>
    </dxf>
    <dxf>
      <fill>
        <patternFill>
          <bgColor theme="5" tint="0.39994506668294322"/>
        </patternFill>
      </fill>
    </dxf>
    <dxf>
      <fill>
        <patternFill>
          <bgColor rgb="FFEA9D50"/>
        </patternFill>
      </fill>
    </dxf>
    <dxf>
      <fill>
        <patternFill>
          <bgColor rgb="FFFF9900"/>
        </patternFill>
      </fill>
    </dxf>
    <dxf>
      <fill>
        <patternFill>
          <bgColor rgb="FFFFCC00"/>
        </patternFill>
      </fill>
    </dxf>
    <dxf>
      <fill>
        <patternFill>
          <bgColor rgb="FFFFCC66"/>
        </patternFill>
      </fill>
    </dxf>
    <dxf>
      <fill>
        <patternFill>
          <bgColor rgb="FFF09F4E"/>
        </patternFill>
      </fill>
    </dxf>
    <dxf>
      <fill>
        <patternFill>
          <bgColor rgb="FFE9AB51"/>
        </patternFill>
      </fill>
    </dxf>
    <dxf>
      <fill>
        <patternFill>
          <bgColor theme="5" tint="0.39994506668294322"/>
        </patternFill>
      </fill>
    </dxf>
    <dxf>
      <fill>
        <patternFill>
          <bgColor rgb="FFEA9D50"/>
        </patternFill>
      </fill>
    </dxf>
    <dxf>
      <fill>
        <patternFill>
          <bgColor rgb="FFFF9900"/>
        </patternFill>
      </fill>
    </dxf>
    <dxf>
      <fill>
        <patternFill>
          <bgColor rgb="FFFFCF89"/>
        </patternFill>
      </fill>
    </dxf>
    <dxf>
      <fill>
        <patternFill>
          <bgColor rgb="FFFF9900"/>
        </patternFill>
      </fill>
    </dxf>
    <dxf>
      <fill>
        <patternFill>
          <bgColor rgb="FFFF6600"/>
        </patternFill>
      </fill>
    </dxf>
    <dxf>
      <fill>
        <patternFill>
          <bgColor rgb="FFFFCC00"/>
        </patternFill>
      </fill>
    </dxf>
    <dxf>
      <fill>
        <patternFill>
          <bgColor rgb="FFFFCC66"/>
        </patternFill>
      </fill>
    </dxf>
    <dxf>
      <fill>
        <patternFill>
          <bgColor rgb="FFF09F4E"/>
        </patternFill>
      </fill>
    </dxf>
    <dxf>
      <fill>
        <patternFill>
          <bgColor rgb="FFE9AB51"/>
        </patternFill>
      </fill>
    </dxf>
    <dxf>
      <fill>
        <patternFill>
          <bgColor theme="5" tint="0.39994506668294322"/>
        </patternFill>
      </fill>
    </dxf>
    <dxf>
      <fill>
        <patternFill>
          <bgColor rgb="FFEA9D50"/>
        </patternFill>
      </fill>
    </dxf>
    <dxf>
      <fill>
        <patternFill>
          <bgColor rgb="FFFF9900"/>
        </patternFill>
      </fill>
    </dxf>
    <dxf>
      <fill>
        <patternFill>
          <bgColor rgb="FFFFCC00"/>
        </patternFill>
      </fill>
    </dxf>
    <dxf>
      <fill>
        <patternFill>
          <bgColor rgb="FFFFCC66"/>
        </patternFill>
      </fill>
    </dxf>
    <dxf>
      <fill>
        <patternFill>
          <bgColor rgb="FFF09F4E"/>
        </patternFill>
      </fill>
    </dxf>
    <dxf>
      <fill>
        <patternFill>
          <bgColor rgb="FFE9AB51"/>
        </patternFill>
      </fill>
    </dxf>
    <dxf>
      <fill>
        <patternFill>
          <bgColor theme="5" tint="0.39994506668294322"/>
        </patternFill>
      </fill>
    </dxf>
    <dxf>
      <fill>
        <patternFill>
          <bgColor rgb="FFEA9D50"/>
        </patternFill>
      </fill>
    </dxf>
    <dxf>
      <fill>
        <patternFill>
          <bgColor rgb="FFFF9900"/>
        </patternFill>
      </fill>
    </dxf>
    <dxf>
      <fill>
        <patternFill>
          <bgColor rgb="FFFFCC00"/>
        </patternFill>
      </fill>
    </dxf>
    <dxf>
      <fill>
        <patternFill>
          <bgColor rgb="FFFFCC66"/>
        </patternFill>
      </fill>
    </dxf>
    <dxf>
      <fill>
        <patternFill>
          <bgColor rgb="FFF09F4E"/>
        </patternFill>
      </fill>
    </dxf>
    <dxf>
      <fill>
        <patternFill>
          <bgColor rgb="FFE9AB51"/>
        </patternFill>
      </fill>
    </dxf>
    <dxf>
      <fill>
        <patternFill>
          <bgColor theme="5" tint="0.39994506668294322"/>
        </patternFill>
      </fill>
    </dxf>
    <dxf>
      <fill>
        <patternFill>
          <bgColor rgb="FFEA9D50"/>
        </patternFill>
      </fill>
    </dxf>
    <dxf>
      <fill>
        <patternFill>
          <bgColor rgb="FFFF9900"/>
        </patternFill>
      </fill>
    </dxf>
    <dxf>
      <fill>
        <patternFill>
          <bgColor rgb="FFFFCC00"/>
        </patternFill>
      </fill>
    </dxf>
    <dxf>
      <fill>
        <patternFill>
          <bgColor rgb="FFFFCC66"/>
        </patternFill>
      </fill>
    </dxf>
    <dxf>
      <fill>
        <patternFill>
          <bgColor rgb="FFF09F4E"/>
        </patternFill>
      </fill>
    </dxf>
    <dxf>
      <fill>
        <patternFill>
          <bgColor rgb="FFE9AB51"/>
        </patternFill>
      </fill>
    </dxf>
    <dxf>
      <fill>
        <patternFill>
          <bgColor theme="5" tint="0.39994506668294322"/>
        </patternFill>
      </fill>
    </dxf>
    <dxf>
      <fill>
        <patternFill>
          <bgColor rgb="FFEA9D50"/>
        </patternFill>
      </fill>
    </dxf>
    <dxf>
      <fill>
        <patternFill>
          <bgColor rgb="FFFF9900"/>
        </patternFill>
      </fill>
    </dxf>
    <dxf>
      <fill>
        <patternFill>
          <bgColor rgb="FFFFCC00"/>
        </patternFill>
      </fill>
    </dxf>
    <dxf>
      <fill>
        <patternFill>
          <bgColor rgb="FFFFCC66"/>
        </patternFill>
      </fill>
    </dxf>
    <dxf>
      <fill>
        <patternFill>
          <bgColor rgb="FFF09F4E"/>
        </patternFill>
      </fill>
    </dxf>
    <dxf>
      <fill>
        <patternFill>
          <bgColor rgb="FFE9AB51"/>
        </patternFill>
      </fill>
    </dxf>
    <dxf>
      <fill>
        <patternFill>
          <bgColor theme="5" tint="0.39994506668294322"/>
        </patternFill>
      </fill>
    </dxf>
    <dxf>
      <fill>
        <patternFill>
          <bgColor rgb="FFEA9D50"/>
        </patternFill>
      </fill>
    </dxf>
    <dxf>
      <fill>
        <patternFill>
          <bgColor rgb="FFFF9900"/>
        </patternFill>
      </fill>
    </dxf>
    <dxf>
      <fill>
        <patternFill>
          <bgColor rgb="FFFFCF89"/>
        </patternFill>
      </fill>
    </dxf>
    <dxf>
      <fill>
        <patternFill>
          <bgColor rgb="FFFF9900"/>
        </patternFill>
      </fill>
    </dxf>
    <dxf>
      <fill>
        <patternFill>
          <bgColor rgb="FFFF6600"/>
        </patternFill>
      </fill>
    </dxf>
    <dxf>
      <fill>
        <patternFill>
          <bgColor rgb="FFFFCC00"/>
        </patternFill>
      </fill>
    </dxf>
    <dxf>
      <fill>
        <patternFill>
          <bgColor rgb="FFFFCC66"/>
        </patternFill>
      </fill>
    </dxf>
    <dxf>
      <fill>
        <patternFill>
          <bgColor rgb="FFF09F4E"/>
        </patternFill>
      </fill>
    </dxf>
    <dxf>
      <fill>
        <patternFill>
          <bgColor rgb="FFE9AB51"/>
        </patternFill>
      </fill>
    </dxf>
    <dxf>
      <fill>
        <patternFill>
          <bgColor theme="5" tint="0.39994506668294322"/>
        </patternFill>
      </fill>
    </dxf>
    <dxf>
      <fill>
        <patternFill>
          <bgColor rgb="FFEA9D50"/>
        </patternFill>
      </fill>
    </dxf>
    <dxf>
      <fill>
        <patternFill>
          <bgColor rgb="FFFF9900"/>
        </patternFill>
      </fill>
    </dxf>
    <dxf>
      <fill>
        <patternFill>
          <bgColor rgb="FFFFCF89"/>
        </patternFill>
      </fill>
    </dxf>
    <dxf>
      <fill>
        <patternFill>
          <bgColor rgb="FFFF9900"/>
        </patternFill>
      </fill>
    </dxf>
    <dxf>
      <fill>
        <patternFill>
          <bgColor rgb="FFFF6600"/>
        </patternFill>
      </fill>
    </dxf>
    <dxf>
      <fill>
        <patternFill>
          <bgColor rgb="FFFFCF89"/>
        </patternFill>
      </fill>
    </dxf>
    <dxf>
      <fill>
        <patternFill>
          <bgColor rgb="FFFF9900"/>
        </patternFill>
      </fill>
    </dxf>
    <dxf>
      <fill>
        <patternFill>
          <bgColor rgb="FFFF6600"/>
        </patternFill>
      </fill>
    </dxf>
    <dxf>
      <fill>
        <patternFill>
          <bgColor rgb="FFFFCC66"/>
        </patternFill>
      </fill>
    </dxf>
    <dxf>
      <fill>
        <patternFill>
          <bgColor rgb="FFFF9900"/>
        </patternFill>
      </fill>
    </dxf>
    <dxf>
      <fill>
        <patternFill>
          <bgColor rgb="FFECAE14"/>
        </patternFill>
      </fill>
    </dxf>
    <dxf>
      <fill>
        <patternFill>
          <fgColor rgb="FFECAE14"/>
          <bgColor rgb="FFFFB84F"/>
        </patternFill>
      </fill>
    </dxf>
    <dxf>
      <fill>
        <patternFill>
          <bgColor rgb="FFFFE575"/>
        </patternFill>
      </fill>
    </dxf>
    <dxf>
      <fill>
        <patternFill>
          <bgColor rgb="FFFFCC00"/>
        </patternFill>
      </fill>
    </dxf>
    <dxf>
      <fill>
        <patternFill>
          <bgColor rgb="FFF09F4E"/>
        </patternFill>
      </fill>
    </dxf>
    <dxf>
      <fill>
        <patternFill>
          <bgColor rgb="FFE9AB51"/>
        </patternFill>
      </fill>
    </dxf>
    <dxf>
      <fill>
        <patternFill>
          <bgColor theme="5" tint="0.39994506668294322"/>
        </patternFill>
      </fill>
    </dxf>
    <dxf>
      <fill>
        <patternFill>
          <bgColor rgb="FFEA9D50"/>
        </patternFill>
      </fill>
    </dxf>
    <dxf>
      <fill>
        <patternFill>
          <bgColor rgb="FFFF9900"/>
        </patternFill>
      </fill>
    </dxf>
    <dxf>
      <fill>
        <patternFill>
          <bgColor rgb="FFFFCF89"/>
        </patternFill>
      </fill>
    </dxf>
    <dxf>
      <fill>
        <patternFill>
          <bgColor rgb="FFFF9900"/>
        </patternFill>
      </fill>
    </dxf>
    <dxf>
      <fill>
        <patternFill>
          <bgColor rgb="FFFF6600"/>
        </patternFill>
      </fill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asis MT Pro Black"/>
        <family val="1"/>
        <scheme val="none"/>
      </font>
      <numFmt numFmtId="13" formatCode="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B News Almstqubl"/>
        <charset val="178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 Rezvan"/>
        <charset val="178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e_Haramain"/>
        <family val="1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e_Haramain"/>
        <family val="1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name val="ae_Haramain"/>
        <family val="1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name val="ae_Haramain"/>
        <family val="1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name val="ae_Haramain"/>
        <family val="1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name val="ae_Haramain"/>
        <family val="1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e_Haramain"/>
        <family val="1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name val="ae_Haramain"/>
        <family val="1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name val="ae_Haramain"/>
        <family val="1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e_Haramain"/>
        <family val="1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e_Haramain"/>
        <family val="1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e_Haramain"/>
        <family val="1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masis MT Pro Black"/>
        <family val="1"/>
        <scheme val="none"/>
      </font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e_Electron"/>
        <family val="1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e_Electron"/>
        <family val="1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e_Electron"/>
        <family val="1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e_Electron"/>
        <family val="1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e_Electron"/>
        <family val="1"/>
        <scheme val="none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e_AlMateen"/>
        <family val="1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3"/>
        </patternFill>
      </fill>
    </dxf>
  </dxfs>
  <tableStyles count="4" defaultTableStyle="TableStyleMedium2" defaultPivotStyle="PivotStyleLight16">
    <tableStyle name="Style de segment 1" pivot="0" table="0" count="1" xr9:uid="{FFBB35C1-6371-44DF-A5F3-3BDE71EE8A7E}">
      <tableStyleElement type="headerRow" dxfId="215"/>
    </tableStyle>
    <tableStyle name="Style de segment 2" pivot="0" table="0" count="1" xr9:uid="{A09D096F-28EF-44AC-92FA-E750A65A89A5}"/>
    <tableStyle name="Style de segment 3" pivot="0" table="0" count="1" xr9:uid="{461D4F57-3817-4695-A49C-41C9365A8300}"/>
    <tableStyle name="Style de segment 4" pivot="0" table="0" count="2" xr9:uid="{0FD962D0-174D-4DE5-8A16-AB030B4355FC}"/>
  </tableStyles>
  <colors>
    <mruColors>
      <color rgb="FFEA9D50"/>
      <color rgb="FFFF9933"/>
      <color rgb="FFFF9900"/>
      <color rgb="FFFF0000"/>
      <color rgb="FFFF6600"/>
      <color rgb="FFE9AB51"/>
      <color rgb="FFF09F4E"/>
      <color rgb="FFFFCC66"/>
      <color rgb="FFFFCC00"/>
      <color rgb="FF00FF99"/>
    </mruColors>
  </colors>
  <extLst>
    <ext xmlns:x14="http://schemas.microsoft.com/office/spreadsheetml/2009/9/main" uri="{46F421CA-312F-682f-3DD2-61675219B42D}">
      <x14:dxfs count="4">
        <dxf>
          <font>
            <b val="0"/>
            <i/>
            <sz val="14"/>
            <color rgb="FFFF9900"/>
            <name val="A Sardar Hoor"/>
            <charset val="178"/>
            <scheme val="none"/>
          </font>
        </dxf>
        <dxf>
          <font>
            <b val="0"/>
            <i/>
            <sz val="14"/>
            <color theme="0"/>
            <name val="A Sardar Hoor"/>
            <charset val="178"/>
            <scheme val="none"/>
          </font>
        </dxf>
        <dxf>
          <font>
            <sz val="16"/>
            <color theme="1"/>
            <name val="ae_Electron"/>
            <family val="1"/>
            <scheme val="none"/>
          </font>
        </dxf>
        <dxf>
          <font>
            <b val="0"/>
            <i/>
            <name val="ar-photoshop2"/>
            <family val="1"/>
            <charset val="178"/>
            <scheme val="none"/>
          </font>
        </dxf>
      </x14:dxfs>
    </ext>
    <ext xmlns:x14="http://schemas.microsoft.com/office/spreadsheetml/2009/9/main" uri="{EB79DEF2-80B8-43e5-95BD-54CBDDF9020C}">
      <x14:slicerStyles defaultSlicerStyle="SlicerStyleLight1">
        <x14:slicerStyle name="Style de segment 1"/>
        <x14:slicerStyle name="Style de segment 2">
          <x14:slicerStyleElements>
            <x14:slicerStyleElement type="selectedItemWithData" dxfId="3"/>
          </x14:slicerStyleElements>
        </x14:slicerStyle>
        <x14:slicerStyle name="Style de segment 3">
          <x14:slicerStyleElements>
            <x14:slicerStyleElement type="selectedItemWithData" dxfId="2"/>
          </x14:slicerStyleElements>
        </x14:slicerStyle>
        <x14:slicerStyle name="Style de segment 4">
          <x14:slicerStyleElements>
            <x14:slicerStyleElement type="selectedItemWithData" dxfId="1"/>
            <x14:slicerStyleElement type="hoveredSelectedItemWith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5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microsoft.com/office/2007/relationships/slicerCache" Target="slicerCaches/slicerCache4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3.xml"/><Relationship Id="rId11" Type="http://schemas.openxmlformats.org/officeDocument/2006/relationships/theme" Target="theme/theme1.xml"/><Relationship Id="rId5" Type="http://schemas.microsoft.com/office/2007/relationships/slicerCache" Target="slicerCaches/slicerCache2.xml"/><Relationship Id="rId10" Type="http://schemas.microsoft.com/office/2007/relationships/slicerCache" Target="slicerCaches/slicerCache7.xml"/><Relationship Id="rId4" Type="http://schemas.microsoft.com/office/2007/relationships/slicerCache" Target="slicerCaches/slicerCache1.xml"/><Relationship Id="rId9" Type="http://schemas.microsoft.com/office/2007/relationships/slicerCache" Target="slicerCaches/slicerCache6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205459</xdr:colOff>
      <xdr:row>1</xdr:row>
      <xdr:rowOff>72454</xdr:rowOff>
    </xdr:from>
    <xdr:to>
      <xdr:col>22</xdr:col>
      <xdr:colOff>782402</xdr:colOff>
      <xdr:row>4</xdr:row>
      <xdr:rowOff>77897</xdr:rowOff>
    </xdr:to>
    <xdr:grpSp>
      <xdr:nvGrpSpPr>
        <xdr:cNvPr id="10" name="Groupe 9">
          <a:extLst>
            <a:ext uri="{FF2B5EF4-FFF2-40B4-BE49-F238E27FC236}">
              <a16:creationId xmlns:a16="http://schemas.microsoft.com/office/drawing/2014/main" id="{EB798CA6-F94B-46E2-80BC-8E6DA98BC68E}"/>
            </a:ext>
          </a:extLst>
        </xdr:cNvPr>
        <xdr:cNvGrpSpPr/>
      </xdr:nvGrpSpPr>
      <xdr:grpSpPr>
        <a:xfrm>
          <a:off x="47337400" y="173307"/>
          <a:ext cx="576943" cy="576943"/>
          <a:chOff x="3503365" y="1927952"/>
          <a:chExt cx="1288974" cy="1288974"/>
        </a:xfrm>
      </xdr:grpSpPr>
      <xdr:sp macro="" textlink="">
        <xdr:nvSpPr>
          <xdr:cNvPr id="11" name="Ellipse 10">
            <a:extLst>
              <a:ext uri="{FF2B5EF4-FFF2-40B4-BE49-F238E27FC236}">
                <a16:creationId xmlns:a16="http://schemas.microsoft.com/office/drawing/2014/main" id="{65973BB1-5233-857F-EB3E-E6E9BCAE6376}"/>
              </a:ext>
            </a:extLst>
          </xdr:cNvPr>
          <xdr:cNvSpPr/>
        </xdr:nvSpPr>
        <xdr:spPr>
          <a:xfrm>
            <a:off x="3503365" y="1927952"/>
            <a:ext cx="1288974" cy="1288974"/>
          </a:xfrm>
          <a:prstGeom prst="ellipse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/>
          </a:p>
        </xdr:txBody>
      </xdr:sp>
      <xdr:pic>
        <xdr:nvPicPr>
          <xdr:cNvPr id="12" name="Image 11" descr="Une image contenant capture d’écran, balle&#10;&#10;Description générée automatiquement">
            <a:extLst>
              <a:ext uri="{FF2B5EF4-FFF2-40B4-BE49-F238E27FC236}">
                <a16:creationId xmlns:a16="http://schemas.microsoft.com/office/drawing/2014/main" id="{299A8404-CEFB-BB96-12DC-A0197E0039F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649963" y="2189688"/>
            <a:ext cx="1017807" cy="69939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724179</xdr:colOff>
      <xdr:row>5</xdr:row>
      <xdr:rowOff>128868</xdr:rowOff>
    </xdr:from>
    <xdr:to>
      <xdr:col>22</xdr:col>
      <xdr:colOff>283649</xdr:colOff>
      <xdr:row>16</xdr:row>
      <xdr:rowOff>367554</xdr:rowOff>
    </xdr:to>
    <xdr:sp macro="" textlink="">
      <xdr:nvSpPr>
        <xdr:cNvPr id="19" name="Rectangle : coins arrondis 18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/>
      </xdr:nvSpPr>
      <xdr:spPr>
        <a:xfrm>
          <a:off x="3570473" y="969309"/>
          <a:ext cx="37962029" cy="2659157"/>
        </a:xfrm>
        <a:prstGeom prst="roundRect">
          <a:avLst/>
        </a:prstGeom>
        <a:solidFill>
          <a:srgbClr val="FF9900"/>
        </a:solidFill>
        <a:ln>
          <a:noFill/>
        </a:ln>
        <a:effectLst>
          <a:outerShdw blurRad="50800" dist="38100" algn="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fr-FR"/>
        </a:p>
      </xdr:txBody>
    </xdr:sp>
    <xdr:clientData/>
  </xdr:twoCellAnchor>
  <xdr:twoCellAnchor>
    <xdr:from>
      <xdr:col>2</xdr:col>
      <xdr:colOff>735773</xdr:colOff>
      <xdr:row>5</xdr:row>
      <xdr:rowOff>184017</xdr:rowOff>
    </xdr:from>
    <xdr:to>
      <xdr:col>20</xdr:col>
      <xdr:colOff>1215340</xdr:colOff>
      <xdr:row>16</xdr:row>
      <xdr:rowOff>348984</xdr:rowOff>
    </xdr:to>
    <xdr:sp macro="" textlink="">
      <xdr:nvSpPr>
        <xdr:cNvPr id="20" name="Rectangle : coins arrondis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/>
      </xdr:nvSpPr>
      <xdr:spPr>
        <a:xfrm>
          <a:off x="3582067" y="1024458"/>
          <a:ext cx="37627067" cy="2585438"/>
        </a:xfrm>
        <a:prstGeom prst="round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fr-FR"/>
        </a:p>
      </xdr:txBody>
    </xdr:sp>
    <xdr:clientData/>
  </xdr:twoCellAnchor>
  <xdr:twoCellAnchor editAs="oneCell">
    <xdr:from>
      <xdr:col>2</xdr:col>
      <xdr:colOff>1153585</xdr:colOff>
      <xdr:row>0</xdr:row>
      <xdr:rowOff>84667</xdr:rowOff>
    </xdr:from>
    <xdr:to>
      <xdr:col>2</xdr:col>
      <xdr:colOff>1920574</xdr:colOff>
      <xdr:row>5</xdr:row>
      <xdr:rowOff>16299</xdr:rowOff>
    </xdr:to>
    <xdr:pic>
      <xdr:nvPicPr>
        <xdr:cNvPr id="30" name="Image 29" descr="Une image contenant noir, obscurité&#10;&#10;Description générée automatiquement">
          <a:extLst>
            <a:ext uri="{FF2B5EF4-FFF2-40B4-BE49-F238E27FC236}">
              <a16:creationId xmlns:a16="http://schemas.microsoft.com/office/drawing/2014/main" id="{BBBAB9C3-013D-744E-EB0D-D6E1EB1A57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97668" y="84667"/>
          <a:ext cx="762000" cy="762000"/>
        </a:xfrm>
        <a:prstGeom prst="rect">
          <a:avLst/>
        </a:prstGeom>
      </xdr:spPr>
    </xdr:pic>
    <xdr:clientData/>
  </xdr:twoCellAnchor>
  <xdr:twoCellAnchor editAs="oneCell">
    <xdr:from>
      <xdr:col>19</xdr:col>
      <xdr:colOff>289985</xdr:colOff>
      <xdr:row>0</xdr:row>
      <xdr:rowOff>88899</xdr:rowOff>
    </xdr:from>
    <xdr:to>
      <xdr:col>20</xdr:col>
      <xdr:colOff>282365</xdr:colOff>
      <xdr:row>5</xdr:row>
      <xdr:rowOff>22436</xdr:rowOff>
    </xdr:to>
    <xdr:pic>
      <xdr:nvPicPr>
        <xdr:cNvPr id="31" name="Image 30" descr="Une image contenant noir, obscurité&#10;&#10;Description générée automatiquement">
          <a:extLst>
            <a:ext uri="{FF2B5EF4-FFF2-40B4-BE49-F238E27FC236}">
              <a16:creationId xmlns:a16="http://schemas.microsoft.com/office/drawing/2014/main" id="{0FD956C6-68EB-4E1B-8B20-C7537AAA5C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42902" y="88899"/>
          <a:ext cx="762000" cy="762000"/>
        </a:xfrm>
        <a:prstGeom prst="rect">
          <a:avLst/>
        </a:prstGeom>
      </xdr:spPr>
    </xdr:pic>
    <xdr:clientData/>
  </xdr:twoCellAnchor>
  <xdr:twoCellAnchor editAs="absolute">
    <xdr:from>
      <xdr:col>4</xdr:col>
      <xdr:colOff>1295903</xdr:colOff>
      <xdr:row>9</xdr:row>
      <xdr:rowOff>127565</xdr:rowOff>
    </xdr:from>
    <xdr:to>
      <xdr:col>5</xdr:col>
      <xdr:colOff>2944871</xdr:colOff>
      <xdr:row>16</xdr:row>
      <xdr:rowOff>205508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COUT TO ">
              <a:extLst>
                <a:ext uri="{FF2B5EF4-FFF2-40B4-BE49-F238E27FC236}">
                  <a16:creationId xmlns:a16="http://schemas.microsoft.com/office/drawing/2014/main" id="{9A6BF7A5-C672-00A6-7EF8-FF8CB5D1A33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UT TO 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135168" y="1730006"/>
              <a:ext cx="3307438" cy="173641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8</xdr:col>
      <xdr:colOff>1312385</xdr:colOff>
      <xdr:row>9</xdr:row>
      <xdr:rowOff>152801</xdr:rowOff>
    </xdr:from>
    <xdr:to>
      <xdr:col>10</xdr:col>
      <xdr:colOff>1355220</xdr:colOff>
      <xdr:row>16</xdr:row>
      <xdr:rowOff>206029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4" name="DEBIT ">
              <a:extLst>
                <a:ext uri="{FF2B5EF4-FFF2-40B4-BE49-F238E27FC236}">
                  <a16:creationId xmlns:a16="http://schemas.microsoft.com/office/drawing/2014/main" id="{058933AA-8B30-A592-8A10-B9F7592DD13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BIT 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5494679" y="1755242"/>
              <a:ext cx="3729570" cy="171169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13</xdr:col>
      <xdr:colOff>189451</xdr:colOff>
      <xdr:row>9</xdr:row>
      <xdr:rowOff>112525</xdr:rowOff>
    </xdr:from>
    <xdr:to>
      <xdr:col>15</xdr:col>
      <xdr:colOff>1790949</xdr:colOff>
      <xdr:row>16</xdr:row>
      <xdr:rowOff>224119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5" name="FIN ">
              <a:extLst>
                <a:ext uri="{FF2B5EF4-FFF2-40B4-BE49-F238E27FC236}">
                  <a16:creationId xmlns:a16="http://schemas.microsoft.com/office/drawing/2014/main" id="{15BDCFDD-30F3-B4BD-8971-46B7FF5274C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IN 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1588333" y="1714966"/>
              <a:ext cx="3596145" cy="177006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3</xdr:col>
      <xdr:colOff>3177468</xdr:colOff>
      <xdr:row>9</xdr:row>
      <xdr:rowOff>171349</xdr:rowOff>
    </xdr:from>
    <xdr:to>
      <xdr:col>3</xdr:col>
      <xdr:colOff>6136501</xdr:colOff>
      <xdr:row>16</xdr:row>
      <xdr:rowOff>258113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5" name="PILOTE">
              <a:extLst>
                <a:ext uri="{FF2B5EF4-FFF2-40B4-BE49-F238E27FC236}">
                  <a16:creationId xmlns:a16="http://schemas.microsoft.com/office/drawing/2014/main" id="{E5641E7F-1416-A580-AF30-490DE4C0CBA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ILO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248380" y="1773790"/>
              <a:ext cx="2959033" cy="174523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2</xdr:col>
      <xdr:colOff>1570103</xdr:colOff>
      <xdr:row>9</xdr:row>
      <xdr:rowOff>154779</xdr:rowOff>
    </xdr:from>
    <xdr:to>
      <xdr:col>3</xdr:col>
      <xdr:colOff>1878161</xdr:colOff>
      <xdr:row>16</xdr:row>
      <xdr:rowOff>202490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6" name="AFFECTATION ">
              <a:extLst>
                <a:ext uri="{FF2B5EF4-FFF2-40B4-BE49-F238E27FC236}">
                  <a16:creationId xmlns:a16="http://schemas.microsoft.com/office/drawing/2014/main" id="{F4C8F454-A9DB-6930-839C-B435B28E00E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FFECTATION 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416397" y="1757220"/>
              <a:ext cx="4532676" cy="170618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>
    <xdr:from>
      <xdr:col>2</xdr:col>
      <xdr:colOff>107828</xdr:colOff>
      <xdr:row>1</xdr:row>
      <xdr:rowOff>70072</xdr:rowOff>
    </xdr:from>
    <xdr:to>
      <xdr:col>2</xdr:col>
      <xdr:colOff>684771</xdr:colOff>
      <xdr:row>4</xdr:row>
      <xdr:rowOff>75515</xdr:rowOff>
    </xdr:to>
    <xdr:grpSp>
      <xdr:nvGrpSpPr>
        <xdr:cNvPr id="13" name="Groupe 12">
          <a:extLst>
            <a:ext uri="{FF2B5EF4-FFF2-40B4-BE49-F238E27FC236}">
              <a16:creationId xmlns:a16="http://schemas.microsoft.com/office/drawing/2014/main" id="{E221C1BC-D6CA-4D9B-9918-57E50999A5FE}"/>
            </a:ext>
          </a:extLst>
        </xdr:cNvPr>
        <xdr:cNvGrpSpPr/>
      </xdr:nvGrpSpPr>
      <xdr:grpSpPr>
        <a:xfrm>
          <a:off x="3368740" y="170925"/>
          <a:ext cx="576943" cy="576943"/>
          <a:chOff x="3503365" y="1927952"/>
          <a:chExt cx="1288974" cy="1288974"/>
        </a:xfrm>
      </xdr:grpSpPr>
      <xdr:sp macro="" textlink="">
        <xdr:nvSpPr>
          <xdr:cNvPr id="16" name="Ellipse 15">
            <a:extLst>
              <a:ext uri="{FF2B5EF4-FFF2-40B4-BE49-F238E27FC236}">
                <a16:creationId xmlns:a16="http://schemas.microsoft.com/office/drawing/2014/main" id="{FEEDEF74-D179-F293-6761-218D1F0508D0}"/>
              </a:ext>
            </a:extLst>
          </xdr:cNvPr>
          <xdr:cNvSpPr/>
        </xdr:nvSpPr>
        <xdr:spPr>
          <a:xfrm>
            <a:off x="3503365" y="1927952"/>
            <a:ext cx="1288974" cy="1288974"/>
          </a:xfrm>
          <a:prstGeom prst="ellipse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/>
          </a:p>
        </xdr:txBody>
      </xdr:sp>
      <xdr:pic>
        <xdr:nvPicPr>
          <xdr:cNvPr id="17" name="Image 16" descr="Une image contenant capture d’écran, balle&#10;&#10;Description générée automatiquement">
            <a:extLst>
              <a:ext uri="{FF2B5EF4-FFF2-40B4-BE49-F238E27FC236}">
                <a16:creationId xmlns:a16="http://schemas.microsoft.com/office/drawing/2014/main" id="{F7FB10C2-8FAA-7315-D008-0F375C89AB7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649963" y="2189688"/>
            <a:ext cx="1017807" cy="699399"/>
          </a:xfrm>
          <a:prstGeom prst="rect">
            <a:avLst/>
          </a:prstGeom>
        </xdr:spPr>
      </xdr:pic>
    </xdr:grpSp>
    <xdr:clientData/>
  </xdr:twoCellAnchor>
  <xdr:twoCellAnchor editAs="absolute">
    <xdr:from>
      <xdr:col>5</xdr:col>
      <xdr:colOff>5371583</xdr:colOff>
      <xdr:row>9</xdr:row>
      <xdr:rowOff>127465</xdr:rowOff>
    </xdr:from>
    <xdr:to>
      <xdr:col>7</xdr:col>
      <xdr:colOff>1859179</xdr:colOff>
      <xdr:row>16</xdr:row>
      <xdr:rowOff>239945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Demandeur">
              <a:extLst>
                <a:ext uri="{FF2B5EF4-FFF2-40B4-BE49-F238E27FC236}">
                  <a16:creationId xmlns:a16="http://schemas.microsoft.com/office/drawing/2014/main" id="{D7A578F8-3856-45D4-66DA-41FE8D3D90D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mandeu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869318" y="1729906"/>
              <a:ext cx="2841332" cy="177095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>
    <xdr:from>
      <xdr:col>2</xdr:col>
      <xdr:colOff>1224944</xdr:colOff>
      <xdr:row>6</xdr:row>
      <xdr:rowOff>60933</xdr:rowOff>
    </xdr:from>
    <xdr:to>
      <xdr:col>3</xdr:col>
      <xdr:colOff>2028825</xdr:colOff>
      <xdr:row>9</xdr:row>
      <xdr:rowOff>77742</xdr:rowOff>
    </xdr:to>
    <xdr:grpSp>
      <xdr:nvGrpSpPr>
        <xdr:cNvPr id="25" name="Groupe 24">
          <a:extLst>
            <a:ext uri="{FF2B5EF4-FFF2-40B4-BE49-F238E27FC236}">
              <a16:creationId xmlns:a16="http://schemas.microsoft.com/office/drawing/2014/main" id="{678C933E-C686-E79F-4D7D-AAFC84BD9DF4}"/>
            </a:ext>
          </a:extLst>
        </xdr:cNvPr>
        <xdr:cNvGrpSpPr/>
      </xdr:nvGrpSpPr>
      <xdr:grpSpPr>
        <a:xfrm>
          <a:off x="4485856" y="1080668"/>
          <a:ext cx="5633616" cy="554692"/>
          <a:chOff x="2866030" y="1487606"/>
          <a:chExt cx="3985146" cy="1072487"/>
        </a:xfrm>
        <a:effectLst>
          <a:outerShdw blurRad="50800" dist="38100" dir="2700000" algn="tl" rotWithShape="0">
            <a:prstClr val="black">
              <a:alpha val="40000"/>
            </a:prstClr>
          </a:outerShdw>
        </a:effectLst>
      </xdr:grpSpPr>
      <xdr:sp macro="" textlink="">
        <xdr:nvSpPr>
          <xdr:cNvPr id="26" name="Rectangle : coins arrondis 25">
            <a:extLst>
              <a:ext uri="{FF2B5EF4-FFF2-40B4-BE49-F238E27FC236}">
                <a16:creationId xmlns:a16="http://schemas.microsoft.com/office/drawing/2014/main" id="{27F7FCD1-3407-E9D5-66F9-907568684B8F}"/>
              </a:ext>
            </a:extLst>
          </xdr:cNvPr>
          <xdr:cNvSpPr/>
        </xdr:nvSpPr>
        <xdr:spPr>
          <a:xfrm>
            <a:off x="2866030" y="1487606"/>
            <a:ext cx="3985146" cy="996287"/>
          </a:xfrm>
          <a:prstGeom prst="roundRect">
            <a:avLst>
              <a:gd name="adj" fmla="val 50000"/>
            </a:avLst>
          </a:prstGeom>
          <a:solidFill>
            <a:srgbClr val="EE6E04"/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/>
          </a:p>
        </xdr:txBody>
      </xdr:sp>
      <xdr:sp macro="" textlink="">
        <xdr:nvSpPr>
          <xdr:cNvPr id="27" name="Rectangle : coins arrondis 26">
            <a:extLst>
              <a:ext uri="{FF2B5EF4-FFF2-40B4-BE49-F238E27FC236}">
                <a16:creationId xmlns:a16="http://schemas.microsoft.com/office/drawing/2014/main" id="{508866D4-A987-90FD-27AA-37EB9116B26F}"/>
              </a:ext>
            </a:extLst>
          </xdr:cNvPr>
          <xdr:cNvSpPr/>
        </xdr:nvSpPr>
        <xdr:spPr>
          <a:xfrm>
            <a:off x="2866030" y="1563806"/>
            <a:ext cx="3985146" cy="996287"/>
          </a:xfrm>
          <a:prstGeom prst="roundRect">
            <a:avLst>
              <a:gd name="adj" fmla="val 50000"/>
            </a:avLst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/>
          </a:p>
        </xdr:txBody>
      </xdr:sp>
    </xdr:grpSp>
    <xdr:clientData/>
  </xdr:twoCellAnchor>
  <xdr:twoCellAnchor>
    <xdr:from>
      <xdr:col>2</xdr:col>
      <xdr:colOff>2389633</xdr:colOff>
      <xdr:row>6</xdr:row>
      <xdr:rowOff>168089</xdr:rowOff>
    </xdr:from>
    <xdr:to>
      <xdr:col>3</xdr:col>
      <xdr:colOff>1476375</xdr:colOff>
      <xdr:row>9</xdr:row>
      <xdr:rowOff>11207</xdr:rowOff>
    </xdr:to>
    <xdr:sp macro="" textlink="">
      <xdr:nvSpPr>
        <xdr:cNvPr id="42" name="ZoneTexte 41">
          <a:extLst>
            <a:ext uri="{FF2B5EF4-FFF2-40B4-BE49-F238E27FC236}">
              <a16:creationId xmlns:a16="http://schemas.microsoft.com/office/drawing/2014/main" id="{DD58EB93-9002-187B-1310-D22BEF78109B}"/>
            </a:ext>
          </a:extLst>
        </xdr:cNvPr>
        <xdr:cNvSpPr txBox="1"/>
      </xdr:nvSpPr>
      <xdr:spPr>
        <a:xfrm>
          <a:off x="5237608" y="1196789"/>
          <a:ext cx="3315842" cy="41461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>
              <a:latin typeface="ae_AlMateen" panose="02060803050605020204" pitchFamily="18" charset="-78"/>
              <a:cs typeface="ae_AlMateen" panose="02060803050605020204" pitchFamily="18" charset="-78"/>
            </a:rPr>
            <a:t>CHANTIER</a:t>
          </a:r>
          <a:r>
            <a:rPr lang="fr-FR" sz="2000" baseline="0">
              <a:latin typeface="ae_AlMateen" panose="02060803050605020204" pitchFamily="18" charset="-78"/>
              <a:cs typeface="ae_AlMateen" panose="02060803050605020204" pitchFamily="18" charset="-78"/>
            </a:rPr>
            <a:t> </a:t>
          </a:r>
          <a:endParaRPr lang="fr-FR" sz="2000">
            <a:latin typeface="ae_AlMateen" panose="02060803050605020204" pitchFamily="18" charset="-78"/>
            <a:cs typeface="ae_AlMateen" panose="02060803050605020204" pitchFamily="18" charset="-78"/>
          </a:endParaRPr>
        </a:p>
      </xdr:txBody>
    </xdr:sp>
    <xdr:clientData/>
  </xdr:twoCellAnchor>
  <xdr:twoCellAnchor>
    <xdr:from>
      <xdr:col>3</xdr:col>
      <xdr:colOff>1300444</xdr:colOff>
      <xdr:row>6</xdr:row>
      <xdr:rowOff>171270</xdr:rowOff>
    </xdr:from>
    <xdr:to>
      <xdr:col>3</xdr:col>
      <xdr:colOff>1802713</xdr:colOff>
      <xdr:row>9</xdr:row>
      <xdr:rowOff>100449</xdr:rowOff>
    </xdr:to>
    <xdr:pic>
      <xdr:nvPicPr>
        <xdr:cNvPr id="48" name="Image 47" descr="Une image contenant noir, obscurité&#10;&#10;Description générée automatiquement">
          <a:extLst>
            <a:ext uri="{FF2B5EF4-FFF2-40B4-BE49-F238E27FC236}">
              <a16:creationId xmlns:a16="http://schemas.microsoft.com/office/drawing/2014/main" id="{178D06CE-382C-3B0E-5D19-5BD436635A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76158" y="1205413"/>
          <a:ext cx="502269" cy="500679"/>
        </a:xfrm>
        <a:prstGeom prst="rect">
          <a:avLst/>
        </a:prstGeom>
      </xdr:spPr>
    </xdr:pic>
    <xdr:clientData/>
  </xdr:twoCellAnchor>
  <xdr:twoCellAnchor>
    <xdr:from>
      <xdr:col>3</xdr:col>
      <xdr:colOff>2722689</xdr:colOff>
      <xdr:row>6</xdr:row>
      <xdr:rowOff>41143</xdr:rowOff>
    </xdr:from>
    <xdr:to>
      <xdr:col>3</xdr:col>
      <xdr:colOff>6496774</xdr:colOff>
      <xdr:row>9</xdr:row>
      <xdr:rowOff>57952</xdr:rowOff>
    </xdr:to>
    <xdr:grpSp>
      <xdr:nvGrpSpPr>
        <xdr:cNvPr id="28" name="Groupe 27">
          <a:extLst>
            <a:ext uri="{FF2B5EF4-FFF2-40B4-BE49-F238E27FC236}">
              <a16:creationId xmlns:a16="http://schemas.microsoft.com/office/drawing/2014/main" id="{044ED2CA-FBEA-400C-A6DD-A705CEBEEB17}"/>
            </a:ext>
          </a:extLst>
        </xdr:cNvPr>
        <xdr:cNvGrpSpPr/>
      </xdr:nvGrpSpPr>
      <xdr:grpSpPr>
        <a:xfrm>
          <a:off x="10813336" y="1060878"/>
          <a:ext cx="3774085" cy="554692"/>
          <a:chOff x="2866030" y="1487606"/>
          <a:chExt cx="3985146" cy="1072487"/>
        </a:xfrm>
        <a:effectLst>
          <a:outerShdw blurRad="50800" dist="38100" dir="2700000" algn="tl" rotWithShape="0">
            <a:prstClr val="black">
              <a:alpha val="40000"/>
            </a:prstClr>
          </a:outerShdw>
        </a:effectLst>
      </xdr:grpSpPr>
      <xdr:sp macro="" textlink="">
        <xdr:nvSpPr>
          <xdr:cNvPr id="29" name="Rectangle : coins arrondis 28">
            <a:extLst>
              <a:ext uri="{FF2B5EF4-FFF2-40B4-BE49-F238E27FC236}">
                <a16:creationId xmlns:a16="http://schemas.microsoft.com/office/drawing/2014/main" id="{0DA4AC0F-3BB3-7E6C-1E0F-6F3D596ABC95}"/>
              </a:ext>
            </a:extLst>
          </xdr:cNvPr>
          <xdr:cNvSpPr/>
        </xdr:nvSpPr>
        <xdr:spPr>
          <a:xfrm>
            <a:off x="2866030" y="1487606"/>
            <a:ext cx="3985146" cy="996287"/>
          </a:xfrm>
          <a:prstGeom prst="roundRect">
            <a:avLst>
              <a:gd name="adj" fmla="val 50000"/>
            </a:avLst>
          </a:prstGeom>
          <a:solidFill>
            <a:srgbClr val="EE6E04"/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/>
          </a:p>
        </xdr:txBody>
      </xdr:sp>
      <xdr:sp macro="" textlink="">
        <xdr:nvSpPr>
          <xdr:cNvPr id="32" name="Rectangle : coins arrondis 31">
            <a:extLst>
              <a:ext uri="{FF2B5EF4-FFF2-40B4-BE49-F238E27FC236}">
                <a16:creationId xmlns:a16="http://schemas.microsoft.com/office/drawing/2014/main" id="{2DF9D73E-BD25-1C3D-A32D-E836CF21078A}"/>
              </a:ext>
            </a:extLst>
          </xdr:cNvPr>
          <xdr:cNvSpPr/>
        </xdr:nvSpPr>
        <xdr:spPr>
          <a:xfrm>
            <a:off x="2866030" y="1563806"/>
            <a:ext cx="3985146" cy="996287"/>
          </a:xfrm>
          <a:prstGeom prst="roundRect">
            <a:avLst>
              <a:gd name="adj" fmla="val 50000"/>
            </a:avLst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/>
          </a:p>
        </xdr:txBody>
      </xdr:sp>
    </xdr:grpSp>
    <xdr:clientData/>
  </xdr:twoCellAnchor>
  <xdr:twoCellAnchor>
    <xdr:from>
      <xdr:col>3</xdr:col>
      <xdr:colOff>3673811</xdr:colOff>
      <xdr:row>6</xdr:row>
      <xdr:rowOff>166609</xdr:rowOff>
    </xdr:from>
    <xdr:to>
      <xdr:col>3</xdr:col>
      <xdr:colOff>5223837</xdr:colOff>
      <xdr:row>9</xdr:row>
      <xdr:rowOff>9727</xdr:rowOff>
    </xdr:to>
    <xdr:sp macro="" textlink="">
      <xdr:nvSpPr>
        <xdr:cNvPr id="43" name="ZoneTexte 42">
          <a:extLst>
            <a:ext uri="{FF2B5EF4-FFF2-40B4-BE49-F238E27FC236}">
              <a16:creationId xmlns:a16="http://schemas.microsoft.com/office/drawing/2014/main" id="{774FB71E-4DA1-4B10-8C76-365FEC0F59A0}"/>
            </a:ext>
          </a:extLst>
        </xdr:cNvPr>
        <xdr:cNvSpPr txBox="1"/>
      </xdr:nvSpPr>
      <xdr:spPr>
        <a:xfrm>
          <a:off x="10749525" y="1200752"/>
          <a:ext cx="1550026" cy="41461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>
              <a:latin typeface="ae_AlMateen" panose="02060803050605020204" pitchFamily="18" charset="-78"/>
              <a:cs typeface="ae_AlMateen" panose="02060803050605020204" pitchFamily="18" charset="-78"/>
            </a:rPr>
            <a:t>PILOT</a:t>
          </a:r>
        </a:p>
        <a:p>
          <a:endParaRPr lang="fr-FR" sz="2000">
            <a:latin typeface="ae_AlMateen" panose="02060803050605020204" pitchFamily="18" charset="-78"/>
            <a:cs typeface="ae_AlMateen" panose="02060803050605020204" pitchFamily="18" charset="-78"/>
          </a:endParaRPr>
        </a:p>
      </xdr:txBody>
    </xdr:sp>
    <xdr:clientData/>
  </xdr:twoCellAnchor>
  <xdr:twoCellAnchor>
    <xdr:from>
      <xdr:col>4</xdr:col>
      <xdr:colOff>812447</xdr:colOff>
      <xdr:row>6</xdr:row>
      <xdr:rowOff>22253</xdr:rowOff>
    </xdr:from>
    <xdr:to>
      <xdr:col>5</xdr:col>
      <xdr:colOff>3485831</xdr:colOff>
      <xdr:row>9</xdr:row>
      <xdr:rowOff>30257</xdr:rowOff>
    </xdr:to>
    <xdr:grpSp>
      <xdr:nvGrpSpPr>
        <xdr:cNvPr id="33" name="Groupe 32">
          <a:extLst>
            <a:ext uri="{FF2B5EF4-FFF2-40B4-BE49-F238E27FC236}">
              <a16:creationId xmlns:a16="http://schemas.microsoft.com/office/drawing/2014/main" id="{AFB29850-1334-4057-B4EA-30901125101C}"/>
            </a:ext>
          </a:extLst>
        </xdr:cNvPr>
        <xdr:cNvGrpSpPr/>
      </xdr:nvGrpSpPr>
      <xdr:grpSpPr>
        <a:xfrm>
          <a:off x="16646359" y="1041988"/>
          <a:ext cx="4567178" cy="545887"/>
          <a:chOff x="2866030" y="1487606"/>
          <a:chExt cx="3985146" cy="1072487"/>
        </a:xfrm>
        <a:effectLst>
          <a:outerShdw blurRad="50800" dist="38100" dir="2700000" algn="tl" rotWithShape="0">
            <a:prstClr val="black">
              <a:alpha val="40000"/>
            </a:prstClr>
          </a:outerShdw>
        </a:effectLst>
      </xdr:grpSpPr>
      <xdr:sp macro="" textlink="">
        <xdr:nvSpPr>
          <xdr:cNvPr id="34" name="Rectangle : coins arrondis 33">
            <a:extLst>
              <a:ext uri="{FF2B5EF4-FFF2-40B4-BE49-F238E27FC236}">
                <a16:creationId xmlns:a16="http://schemas.microsoft.com/office/drawing/2014/main" id="{7E121DA7-9365-E9B8-BDED-57BF8F77F3D1}"/>
              </a:ext>
            </a:extLst>
          </xdr:cNvPr>
          <xdr:cNvSpPr/>
        </xdr:nvSpPr>
        <xdr:spPr>
          <a:xfrm>
            <a:off x="2866030" y="1487606"/>
            <a:ext cx="3985146" cy="996287"/>
          </a:xfrm>
          <a:prstGeom prst="roundRect">
            <a:avLst>
              <a:gd name="adj" fmla="val 50000"/>
            </a:avLst>
          </a:prstGeom>
          <a:solidFill>
            <a:srgbClr val="EE6E04"/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/>
          </a:p>
        </xdr:txBody>
      </xdr:sp>
      <xdr:sp macro="" textlink="">
        <xdr:nvSpPr>
          <xdr:cNvPr id="35" name="Rectangle : coins arrondis 34">
            <a:extLst>
              <a:ext uri="{FF2B5EF4-FFF2-40B4-BE49-F238E27FC236}">
                <a16:creationId xmlns:a16="http://schemas.microsoft.com/office/drawing/2014/main" id="{D76D0D05-370E-4599-60AF-F8F4DB2917FC}"/>
              </a:ext>
            </a:extLst>
          </xdr:cNvPr>
          <xdr:cNvSpPr/>
        </xdr:nvSpPr>
        <xdr:spPr>
          <a:xfrm>
            <a:off x="2866030" y="1563806"/>
            <a:ext cx="3985146" cy="996287"/>
          </a:xfrm>
          <a:prstGeom prst="roundRect">
            <a:avLst>
              <a:gd name="adj" fmla="val 50000"/>
            </a:avLst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/>
          </a:p>
        </xdr:txBody>
      </xdr:sp>
    </xdr:grpSp>
    <xdr:clientData/>
  </xdr:twoCellAnchor>
  <xdr:twoCellAnchor>
    <xdr:from>
      <xdr:col>4</xdr:col>
      <xdr:colOff>957281</xdr:colOff>
      <xdr:row>6</xdr:row>
      <xdr:rowOff>151318</xdr:rowOff>
    </xdr:from>
    <xdr:to>
      <xdr:col>5</xdr:col>
      <xdr:colOff>2791865</xdr:colOff>
      <xdr:row>8</xdr:row>
      <xdr:rowOff>184936</xdr:rowOff>
    </xdr:to>
    <xdr:sp macro="" textlink="">
      <xdr:nvSpPr>
        <xdr:cNvPr id="44" name="ZoneTexte 43">
          <a:extLst>
            <a:ext uri="{FF2B5EF4-FFF2-40B4-BE49-F238E27FC236}">
              <a16:creationId xmlns:a16="http://schemas.microsoft.com/office/drawing/2014/main" id="{4DDD5948-2883-49FD-BC18-4685EA42192B}"/>
            </a:ext>
          </a:extLst>
        </xdr:cNvPr>
        <xdr:cNvSpPr txBox="1"/>
      </xdr:nvSpPr>
      <xdr:spPr>
        <a:xfrm>
          <a:off x="14796546" y="1182259"/>
          <a:ext cx="3493054" cy="41461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>
              <a:latin typeface="ae_AlMateen" panose="02060803050605020204" pitchFamily="18" charset="-78"/>
              <a:cs typeface="ae_AlMateen" panose="02060803050605020204" pitchFamily="18" charset="-78"/>
            </a:rPr>
            <a:t>COUT TO</a:t>
          </a:r>
          <a:r>
            <a:rPr lang="fr-FR" sz="1800" baseline="0">
              <a:latin typeface="ae_AlMateen" panose="02060803050605020204" pitchFamily="18" charset="-78"/>
              <a:cs typeface="ae_AlMateen" panose="02060803050605020204" pitchFamily="18" charset="-78"/>
            </a:rPr>
            <a:t> CHANTIER</a:t>
          </a:r>
          <a:endParaRPr lang="fr-FR" sz="1800">
            <a:latin typeface="ae_AlMateen" panose="02060803050605020204" pitchFamily="18" charset="-78"/>
            <a:cs typeface="ae_AlMateen" panose="02060803050605020204" pitchFamily="18" charset="-78"/>
          </a:endParaRPr>
        </a:p>
      </xdr:txBody>
    </xdr:sp>
    <xdr:clientData/>
  </xdr:twoCellAnchor>
  <xdr:twoCellAnchor>
    <xdr:from>
      <xdr:col>5</xdr:col>
      <xdr:colOff>2712668</xdr:colOff>
      <xdr:row>6</xdr:row>
      <xdr:rowOff>171728</xdr:rowOff>
    </xdr:from>
    <xdr:to>
      <xdr:col>5</xdr:col>
      <xdr:colOff>3204183</xdr:colOff>
      <xdr:row>8</xdr:row>
      <xdr:rowOff>180694</xdr:rowOff>
    </xdr:to>
    <xdr:pic>
      <xdr:nvPicPr>
        <xdr:cNvPr id="47" name="Image 46" descr="Une image contenant noir, obscurité&#10;&#10;Description générée automatiquement">
          <a:extLst>
            <a:ext uri="{FF2B5EF4-FFF2-40B4-BE49-F238E27FC236}">
              <a16:creationId xmlns:a16="http://schemas.microsoft.com/office/drawing/2014/main" id="{27DC8F34-B50B-541A-FBD5-F56D80124E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210403" y="1202669"/>
          <a:ext cx="491515" cy="389966"/>
        </a:xfrm>
        <a:prstGeom prst="rect">
          <a:avLst/>
        </a:prstGeom>
      </xdr:spPr>
    </xdr:pic>
    <xdr:clientData/>
  </xdr:twoCellAnchor>
  <xdr:twoCellAnchor>
    <xdr:from>
      <xdr:col>8</xdr:col>
      <xdr:colOff>907676</xdr:colOff>
      <xdr:row>6</xdr:row>
      <xdr:rowOff>19570</xdr:rowOff>
    </xdr:from>
    <xdr:to>
      <xdr:col>10</xdr:col>
      <xdr:colOff>1871382</xdr:colOff>
      <xdr:row>9</xdr:row>
      <xdr:rowOff>36380</xdr:rowOff>
    </xdr:to>
    <xdr:grpSp>
      <xdr:nvGrpSpPr>
        <xdr:cNvPr id="36" name="Groupe 35">
          <a:extLst>
            <a:ext uri="{FF2B5EF4-FFF2-40B4-BE49-F238E27FC236}">
              <a16:creationId xmlns:a16="http://schemas.microsoft.com/office/drawing/2014/main" id="{3B2EDD39-E2B8-468D-A045-6F99BC67525B}"/>
            </a:ext>
          </a:extLst>
        </xdr:cNvPr>
        <xdr:cNvGrpSpPr/>
      </xdr:nvGrpSpPr>
      <xdr:grpSpPr>
        <a:xfrm>
          <a:off x="28575000" y="1039305"/>
          <a:ext cx="5188323" cy="554693"/>
          <a:chOff x="2324724" y="1548890"/>
          <a:chExt cx="4015217" cy="1072488"/>
        </a:xfrm>
        <a:effectLst>
          <a:outerShdw blurRad="50800" dist="38100" dir="2700000" algn="tl" rotWithShape="0">
            <a:prstClr val="black">
              <a:alpha val="40000"/>
            </a:prstClr>
          </a:outerShdw>
        </a:effectLst>
      </xdr:grpSpPr>
      <xdr:sp macro="" textlink="">
        <xdr:nvSpPr>
          <xdr:cNvPr id="37" name="Rectangle : coins arrondis 36">
            <a:extLst>
              <a:ext uri="{FF2B5EF4-FFF2-40B4-BE49-F238E27FC236}">
                <a16:creationId xmlns:a16="http://schemas.microsoft.com/office/drawing/2014/main" id="{5E9F06A5-EF7C-8F85-9C66-9CC5B32227B6}"/>
              </a:ext>
            </a:extLst>
          </xdr:cNvPr>
          <xdr:cNvSpPr/>
        </xdr:nvSpPr>
        <xdr:spPr>
          <a:xfrm>
            <a:off x="2354794" y="1548890"/>
            <a:ext cx="3985147" cy="996287"/>
          </a:xfrm>
          <a:prstGeom prst="roundRect">
            <a:avLst>
              <a:gd name="adj" fmla="val 50000"/>
            </a:avLst>
          </a:prstGeom>
          <a:solidFill>
            <a:srgbClr val="EE6E04"/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/>
          </a:p>
        </xdr:txBody>
      </xdr:sp>
      <xdr:sp macro="" textlink="">
        <xdr:nvSpPr>
          <xdr:cNvPr id="38" name="Rectangle : coins arrondis 37">
            <a:extLst>
              <a:ext uri="{FF2B5EF4-FFF2-40B4-BE49-F238E27FC236}">
                <a16:creationId xmlns:a16="http://schemas.microsoft.com/office/drawing/2014/main" id="{D981FF89-2E39-EAC9-0E5F-9DA293D33A16}"/>
              </a:ext>
            </a:extLst>
          </xdr:cNvPr>
          <xdr:cNvSpPr/>
        </xdr:nvSpPr>
        <xdr:spPr>
          <a:xfrm>
            <a:off x="2324724" y="1625091"/>
            <a:ext cx="3985146" cy="996287"/>
          </a:xfrm>
          <a:prstGeom prst="roundRect">
            <a:avLst>
              <a:gd name="adj" fmla="val 50000"/>
            </a:avLst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/>
          </a:p>
        </xdr:txBody>
      </xdr:sp>
    </xdr:grpSp>
    <xdr:clientData/>
  </xdr:twoCellAnchor>
  <xdr:twoCellAnchor>
    <xdr:from>
      <xdr:col>9</xdr:col>
      <xdr:colOff>636202</xdr:colOff>
      <xdr:row>6</xdr:row>
      <xdr:rowOff>154942</xdr:rowOff>
    </xdr:from>
    <xdr:to>
      <xdr:col>10</xdr:col>
      <xdr:colOff>1564060</xdr:colOff>
      <xdr:row>8</xdr:row>
      <xdr:rowOff>188560</xdr:rowOff>
    </xdr:to>
    <xdr:sp macro="" textlink="">
      <xdr:nvSpPr>
        <xdr:cNvPr id="45" name="ZoneTexte 44">
          <a:extLst>
            <a:ext uri="{FF2B5EF4-FFF2-40B4-BE49-F238E27FC236}">
              <a16:creationId xmlns:a16="http://schemas.microsoft.com/office/drawing/2014/main" id="{A5A73799-6AFC-4692-997A-028D7576AA82}"/>
            </a:ext>
          </a:extLst>
        </xdr:cNvPr>
        <xdr:cNvSpPr txBox="1"/>
      </xdr:nvSpPr>
      <xdr:spPr>
        <a:xfrm>
          <a:off x="26331290" y="1185883"/>
          <a:ext cx="3101799" cy="41461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>
              <a:latin typeface="ae_AlMateen" panose="02060803050605020204" pitchFamily="18" charset="-78"/>
              <a:cs typeface="ae_AlMateen" panose="02060803050605020204" pitchFamily="18" charset="-78"/>
            </a:rPr>
            <a:t>DATE</a:t>
          </a:r>
          <a:r>
            <a:rPr lang="fr-FR" sz="2000" baseline="0">
              <a:latin typeface="ae_AlMateen" panose="02060803050605020204" pitchFamily="18" charset="-78"/>
              <a:cs typeface="ae_AlMateen" panose="02060803050605020204" pitchFamily="18" charset="-78"/>
            </a:rPr>
            <a:t> DEBUT</a:t>
          </a:r>
          <a:r>
            <a:rPr lang="fr-FR" sz="2000">
              <a:latin typeface="ae_AlMateen" panose="02060803050605020204" pitchFamily="18" charset="-78"/>
              <a:cs typeface="ae_AlMateen" panose="02060803050605020204" pitchFamily="18" charset="-78"/>
            </a:rPr>
            <a:t> </a:t>
          </a:r>
        </a:p>
      </xdr:txBody>
    </xdr:sp>
    <xdr:clientData/>
  </xdr:twoCellAnchor>
  <xdr:twoCellAnchor>
    <xdr:from>
      <xdr:col>12</xdr:col>
      <xdr:colOff>522413</xdr:colOff>
      <xdr:row>6</xdr:row>
      <xdr:rowOff>38423</xdr:rowOff>
    </xdr:from>
    <xdr:to>
      <xdr:col>15</xdr:col>
      <xdr:colOff>2369920</xdr:colOff>
      <xdr:row>9</xdr:row>
      <xdr:rowOff>11207</xdr:rowOff>
    </xdr:to>
    <xdr:grpSp>
      <xdr:nvGrpSpPr>
        <xdr:cNvPr id="50" name="Groupe 49">
          <a:extLst>
            <a:ext uri="{FF2B5EF4-FFF2-40B4-BE49-F238E27FC236}">
              <a16:creationId xmlns:a16="http://schemas.microsoft.com/office/drawing/2014/main" id="{6F3511B5-5C67-4CD8-B2B6-5920E1312AD5}"/>
            </a:ext>
          </a:extLst>
        </xdr:cNvPr>
        <xdr:cNvGrpSpPr/>
      </xdr:nvGrpSpPr>
      <xdr:grpSpPr>
        <a:xfrm>
          <a:off x="35529589" y="1058158"/>
          <a:ext cx="5052390" cy="510667"/>
          <a:chOff x="26951563" y="1063060"/>
          <a:chExt cx="4317233" cy="661945"/>
        </a:xfrm>
      </xdr:grpSpPr>
      <xdr:grpSp>
        <xdr:nvGrpSpPr>
          <xdr:cNvPr id="39" name="Groupe 38">
            <a:extLst>
              <a:ext uri="{FF2B5EF4-FFF2-40B4-BE49-F238E27FC236}">
                <a16:creationId xmlns:a16="http://schemas.microsoft.com/office/drawing/2014/main" id="{82CD1B64-6EE5-44BA-89B0-7205B0F2AFFF}"/>
              </a:ext>
            </a:extLst>
          </xdr:cNvPr>
          <xdr:cNvGrpSpPr/>
        </xdr:nvGrpSpPr>
        <xdr:grpSpPr>
          <a:xfrm>
            <a:off x="26951563" y="1063060"/>
            <a:ext cx="4317233" cy="661945"/>
            <a:chOff x="2410803" y="1535261"/>
            <a:chExt cx="3991776" cy="1060748"/>
          </a:xfrm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grpSpPr>
        <xdr:sp macro="" textlink="">
          <xdr:nvSpPr>
            <xdr:cNvPr id="40" name="Rectangle : coins arrondis 39">
              <a:extLst>
                <a:ext uri="{FF2B5EF4-FFF2-40B4-BE49-F238E27FC236}">
                  <a16:creationId xmlns:a16="http://schemas.microsoft.com/office/drawing/2014/main" id="{2689C520-3064-4BCC-DC46-36D27B468128}"/>
                </a:ext>
              </a:extLst>
            </xdr:cNvPr>
            <xdr:cNvSpPr/>
          </xdr:nvSpPr>
          <xdr:spPr>
            <a:xfrm>
              <a:off x="2410803" y="1535261"/>
              <a:ext cx="3985147" cy="996288"/>
            </a:xfrm>
            <a:prstGeom prst="roundRect">
              <a:avLst>
                <a:gd name="adj" fmla="val 50000"/>
              </a:avLst>
            </a:prstGeom>
            <a:solidFill>
              <a:srgbClr val="EE6E04"/>
            </a:soli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endParaRPr lang="fr-FR"/>
            </a:p>
          </xdr:txBody>
        </xdr:sp>
        <xdr:sp macro="" textlink="">
          <xdr:nvSpPr>
            <xdr:cNvPr id="41" name="Rectangle : coins arrondis 40">
              <a:extLst>
                <a:ext uri="{FF2B5EF4-FFF2-40B4-BE49-F238E27FC236}">
                  <a16:creationId xmlns:a16="http://schemas.microsoft.com/office/drawing/2014/main" id="{52AF2431-2A88-6944-8814-76F03F0D15CA}"/>
                </a:ext>
              </a:extLst>
            </xdr:cNvPr>
            <xdr:cNvSpPr/>
          </xdr:nvSpPr>
          <xdr:spPr>
            <a:xfrm>
              <a:off x="2417433" y="1599723"/>
              <a:ext cx="3985146" cy="996286"/>
            </a:xfrm>
            <a:prstGeom prst="roundRect">
              <a:avLst>
                <a:gd name="adj" fmla="val 50000"/>
              </a:avLst>
            </a:prstGeom>
            <a:solidFill>
              <a:schemeClr val="bg1"/>
            </a:solidFill>
            <a:ln>
              <a:noFill/>
            </a:ln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endParaRPr lang="fr-FR"/>
            </a:p>
          </xdr:txBody>
        </xdr:sp>
      </xdr:grpSp>
      <xdr:sp macro="" textlink="">
        <xdr:nvSpPr>
          <xdr:cNvPr id="46" name="ZoneTexte 45">
            <a:extLst>
              <a:ext uri="{FF2B5EF4-FFF2-40B4-BE49-F238E27FC236}">
                <a16:creationId xmlns:a16="http://schemas.microsoft.com/office/drawing/2014/main" id="{8156F3AE-F1CA-4294-BF09-C3C6211B176F}"/>
              </a:ext>
            </a:extLst>
          </xdr:cNvPr>
          <xdr:cNvSpPr txBox="1"/>
        </xdr:nvSpPr>
        <xdr:spPr>
          <a:xfrm>
            <a:off x="28440627" y="1183302"/>
            <a:ext cx="1718001" cy="414618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2000">
                <a:latin typeface="ae_AlMateen" panose="02060803050605020204" pitchFamily="18" charset="-78"/>
                <a:cs typeface="ae_AlMateen" panose="02060803050605020204" pitchFamily="18" charset="-78"/>
              </a:rPr>
              <a:t>DATE</a:t>
            </a:r>
            <a:r>
              <a:rPr lang="fr-FR" sz="2000" baseline="0">
                <a:latin typeface="ae_AlMateen" panose="02060803050605020204" pitchFamily="18" charset="-78"/>
                <a:cs typeface="ae_AlMateen" panose="02060803050605020204" pitchFamily="18" charset="-78"/>
              </a:rPr>
              <a:t> FIN</a:t>
            </a:r>
            <a:r>
              <a:rPr lang="fr-FR" sz="2000">
                <a:latin typeface="ae_AlMateen" panose="02060803050605020204" pitchFamily="18" charset="-78"/>
                <a:cs typeface="ae_AlMateen" panose="02060803050605020204" pitchFamily="18" charset="-78"/>
              </a:rPr>
              <a:t> </a:t>
            </a:r>
          </a:p>
        </xdr:txBody>
      </xdr:sp>
    </xdr:grpSp>
    <xdr:clientData/>
  </xdr:twoCellAnchor>
  <xdr:twoCellAnchor>
    <xdr:from>
      <xdr:col>10</xdr:col>
      <xdr:colOff>1312837</xdr:colOff>
      <xdr:row>6</xdr:row>
      <xdr:rowOff>152442</xdr:rowOff>
    </xdr:from>
    <xdr:to>
      <xdr:col>10</xdr:col>
      <xdr:colOff>1736300</xdr:colOff>
      <xdr:row>8</xdr:row>
      <xdr:rowOff>186731</xdr:rowOff>
    </xdr:to>
    <xdr:pic>
      <xdr:nvPicPr>
        <xdr:cNvPr id="51" name="Image 50" descr="Une image contenant noir, obscurité&#10;&#10;Description générée automatiquement">
          <a:extLst>
            <a:ext uri="{FF2B5EF4-FFF2-40B4-BE49-F238E27FC236}">
              <a16:creationId xmlns:a16="http://schemas.microsoft.com/office/drawing/2014/main" id="{3ADC7E59-A28E-2E1C-54B7-97B0FFFE5C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181866" y="1183383"/>
          <a:ext cx="423463" cy="415289"/>
        </a:xfrm>
        <a:prstGeom prst="rect">
          <a:avLst/>
        </a:prstGeom>
      </xdr:spPr>
    </xdr:pic>
    <xdr:clientData/>
  </xdr:twoCellAnchor>
  <xdr:twoCellAnchor>
    <xdr:from>
      <xdr:col>5</xdr:col>
      <xdr:colOff>4737107</xdr:colOff>
      <xdr:row>6</xdr:row>
      <xdr:rowOff>28396</xdr:rowOff>
    </xdr:from>
    <xdr:to>
      <xdr:col>8</xdr:col>
      <xdr:colOff>132102</xdr:colOff>
      <xdr:row>9</xdr:row>
      <xdr:rowOff>45205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C2635853-EDCB-46DC-B2BA-3F95A871162A}"/>
            </a:ext>
          </a:extLst>
        </xdr:cNvPr>
        <xdr:cNvGrpSpPr/>
      </xdr:nvGrpSpPr>
      <xdr:grpSpPr>
        <a:xfrm>
          <a:off x="22464813" y="1048131"/>
          <a:ext cx="5334613" cy="554692"/>
          <a:chOff x="2866030" y="1487606"/>
          <a:chExt cx="3985146" cy="1072487"/>
        </a:xfrm>
        <a:effectLst>
          <a:outerShdw blurRad="50800" dist="38100" dir="2700000" algn="tl" rotWithShape="0">
            <a:prstClr val="black">
              <a:alpha val="40000"/>
            </a:prstClr>
          </a:outerShdw>
        </a:effectLst>
      </xdr:grpSpPr>
      <xdr:sp macro="" textlink="">
        <xdr:nvSpPr>
          <xdr:cNvPr id="7" name="Rectangle : coins arrondis 6">
            <a:extLst>
              <a:ext uri="{FF2B5EF4-FFF2-40B4-BE49-F238E27FC236}">
                <a16:creationId xmlns:a16="http://schemas.microsoft.com/office/drawing/2014/main" id="{25A8D2BF-BC50-F00A-10B0-98DF7B618DB2}"/>
              </a:ext>
            </a:extLst>
          </xdr:cNvPr>
          <xdr:cNvSpPr/>
        </xdr:nvSpPr>
        <xdr:spPr>
          <a:xfrm>
            <a:off x="2866030" y="1487606"/>
            <a:ext cx="3985146" cy="996287"/>
          </a:xfrm>
          <a:prstGeom prst="roundRect">
            <a:avLst>
              <a:gd name="adj" fmla="val 50000"/>
            </a:avLst>
          </a:prstGeom>
          <a:solidFill>
            <a:srgbClr val="EE6E04"/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/>
          </a:p>
        </xdr:txBody>
      </xdr:sp>
      <xdr:sp macro="" textlink="">
        <xdr:nvSpPr>
          <xdr:cNvPr id="8" name="Rectangle : coins arrondis 7">
            <a:extLst>
              <a:ext uri="{FF2B5EF4-FFF2-40B4-BE49-F238E27FC236}">
                <a16:creationId xmlns:a16="http://schemas.microsoft.com/office/drawing/2014/main" id="{E77D9734-C04B-AFC9-8199-694BBE81C284}"/>
              </a:ext>
            </a:extLst>
          </xdr:cNvPr>
          <xdr:cNvSpPr/>
        </xdr:nvSpPr>
        <xdr:spPr>
          <a:xfrm>
            <a:off x="2866030" y="1563806"/>
            <a:ext cx="3985146" cy="996287"/>
          </a:xfrm>
          <a:prstGeom prst="roundRect">
            <a:avLst>
              <a:gd name="adj" fmla="val 50000"/>
            </a:avLst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/>
          </a:p>
        </xdr:txBody>
      </xdr:sp>
    </xdr:grpSp>
    <xdr:clientData/>
  </xdr:twoCellAnchor>
  <xdr:twoCellAnchor>
    <xdr:from>
      <xdr:col>5</xdr:col>
      <xdr:colOff>5447601</xdr:colOff>
      <xdr:row>6</xdr:row>
      <xdr:rowOff>123646</xdr:rowOff>
    </xdr:from>
    <xdr:to>
      <xdr:col>7</xdr:col>
      <xdr:colOff>2153531</xdr:colOff>
      <xdr:row>8</xdr:row>
      <xdr:rowOff>157264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FDB5DCC-95BE-424B-880B-926A9432D601}"/>
            </a:ext>
          </a:extLst>
        </xdr:cNvPr>
        <xdr:cNvSpPr txBox="1"/>
      </xdr:nvSpPr>
      <xdr:spPr>
        <a:xfrm>
          <a:off x="20945336" y="1154587"/>
          <a:ext cx="3059666" cy="41461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>
              <a:latin typeface="ae_AlMateen" panose="02060803050605020204" pitchFamily="18" charset="-78"/>
              <a:cs typeface="ae_AlMateen" panose="02060803050605020204" pitchFamily="18" charset="-78"/>
            </a:rPr>
            <a:t>DEMANDEUR</a:t>
          </a:r>
        </a:p>
      </xdr:txBody>
    </xdr:sp>
    <xdr:clientData/>
  </xdr:twoCellAnchor>
  <xdr:twoCellAnchor>
    <xdr:from>
      <xdr:col>7</xdr:col>
      <xdr:colOff>1615625</xdr:colOff>
      <xdr:row>6</xdr:row>
      <xdr:rowOff>136253</xdr:rowOff>
    </xdr:from>
    <xdr:to>
      <xdr:col>7</xdr:col>
      <xdr:colOff>2183848</xdr:colOff>
      <xdr:row>9</xdr:row>
      <xdr:rowOff>29096</xdr:rowOff>
    </xdr:to>
    <xdr:pic>
      <xdr:nvPicPr>
        <xdr:cNvPr id="22" name="Image 21" descr="Une image contenant noir, obscurité&#10;&#10;Description générée automatiquement">
          <a:extLst>
            <a:ext uri="{FF2B5EF4-FFF2-40B4-BE49-F238E27FC236}">
              <a16:creationId xmlns:a16="http://schemas.microsoft.com/office/drawing/2014/main" id="{9104A916-EE2D-87BF-3321-908F482FC1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67096" y="1167194"/>
          <a:ext cx="568223" cy="464343"/>
        </a:xfrm>
        <a:prstGeom prst="rect">
          <a:avLst/>
        </a:prstGeom>
      </xdr:spPr>
    </xdr:pic>
    <xdr:clientData/>
  </xdr:twoCellAnchor>
  <xdr:twoCellAnchor>
    <xdr:from>
      <xdr:col>3</xdr:col>
      <xdr:colOff>5377054</xdr:colOff>
      <xdr:row>6</xdr:row>
      <xdr:rowOff>114281</xdr:rowOff>
    </xdr:from>
    <xdr:to>
      <xdr:col>3</xdr:col>
      <xdr:colOff>6011340</xdr:colOff>
      <xdr:row>9</xdr:row>
      <xdr:rowOff>59852</xdr:rowOff>
    </xdr:to>
    <xdr:pic>
      <xdr:nvPicPr>
        <xdr:cNvPr id="23" name="Image 22">
          <a:extLst>
            <a:ext uri="{FF2B5EF4-FFF2-40B4-BE49-F238E27FC236}">
              <a16:creationId xmlns:a16="http://schemas.microsoft.com/office/drawing/2014/main" id="{FDA021EA-78CC-1560-15AD-A10A4C5467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47966" y="1145222"/>
          <a:ext cx="634286" cy="517071"/>
        </a:xfrm>
        <a:prstGeom prst="rect">
          <a:avLst/>
        </a:prstGeom>
      </xdr:spPr>
    </xdr:pic>
    <xdr:clientData/>
  </xdr:twoCellAnchor>
  <xdr:twoCellAnchor>
    <xdr:from>
      <xdr:col>15</xdr:col>
      <xdr:colOff>1563523</xdr:colOff>
      <xdr:row>6</xdr:row>
      <xdr:rowOff>102832</xdr:rowOff>
    </xdr:from>
    <xdr:to>
      <xdr:col>15</xdr:col>
      <xdr:colOff>1960145</xdr:colOff>
      <xdr:row>8</xdr:row>
      <xdr:rowOff>137121</xdr:rowOff>
    </xdr:to>
    <xdr:pic>
      <xdr:nvPicPr>
        <xdr:cNvPr id="58" name="Image 57" descr="Une image contenant noir, obscurité&#10;&#10;Description générée automatiquement">
          <a:extLst>
            <a:ext uri="{FF2B5EF4-FFF2-40B4-BE49-F238E27FC236}">
              <a16:creationId xmlns:a16="http://schemas.microsoft.com/office/drawing/2014/main" id="{5B04272D-A9CA-4DDA-BDF2-33C5D03A79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957052" y="1133773"/>
          <a:ext cx="396622" cy="415289"/>
        </a:xfrm>
        <a:prstGeom prst="rect">
          <a:avLst/>
        </a:prstGeom>
      </xdr:spPr>
    </xdr:pic>
    <xdr:clientData/>
  </xdr:twoCellAnchor>
  <xdr:twoCellAnchor>
    <xdr:from>
      <xdr:col>0</xdr:col>
      <xdr:colOff>181998</xdr:colOff>
      <xdr:row>8</xdr:row>
      <xdr:rowOff>122044</xdr:rowOff>
    </xdr:from>
    <xdr:to>
      <xdr:col>2</xdr:col>
      <xdr:colOff>802819</xdr:colOff>
      <xdr:row>11</xdr:row>
      <xdr:rowOff>165091</xdr:rowOff>
    </xdr:to>
    <xdr:grpSp>
      <xdr:nvGrpSpPr>
        <xdr:cNvPr id="97" name="Groupe 96">
          <a:extLst>
            <a:ext uri="{FF2B5EF4-FFF2-40B4-BE49-F238E27FC236}">
              <a16:creationId xmlns:a16="http://schemas.microsoft.com/office/drawing/2014/main" id="{2E474212-ADEA-3262-4B67-2165D050D2E5}"/>
            </a:ext>
          </a:extLst>
        </xdr:cNvPr>
        <xdr:cNvGrpSpPr/>
      </xdr:nvGrpSpPr>
      <xdr:grpSpPr>
        <a:xfrm>
          <a:off x="181998" y="1500368"/>
          <a:ext cx="3881733" cy="580929"/>
          <a:chOff x="181998" y="1537187"/>
          <a:chExt cx="3464714" cy="614547"/>
        </a:xfrm>
      </xdr:grpSpPr>
      <xdr:sp macro="" textlink="">
        <xdr:nvSpPr>
          <xdr:cNvPr id="95" name="Rectangle : coins arrondis 94">
            <a:extLst>
              <a:ext uri="{FF2B5EF4-FFF2-40B4-BE49-F238E27FC236}">
                <a16:creationId xmlns:a16="http://schemas.microsoft.com/office/drawing/2014/main" id="{BAFE2037-BE3D-4907-8D92-D83DBA0309CE}"/>
              </a:ext>
            </a:extLst>
          </xdr:cNvPr>
          <xdr:cNvSpPr/>
        </xdr:nvSpPr>
        <xdr:spPr>
          <a:xfrm>
            <a:off x="181998" y="1537187"/>
            <a:ext cx="3097323" cy="517491"/>
          </a:xfrm>
          <a:prstGeom prst="roundRect">
            <a:avLst>
              <a:gd name="adj" fmla="val 50000"/>
            </a:avLst>
          </a:prstGeom>
          <a:solidFill>
            <a:srgbClr val="EE6E04"/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/>
          </a:p>
        </xdr:txBody>
      </xdr:sp>
      <xdr:sp macro="" textlink="">
        <xdr:nvSpPr>
          <xdr:cNvPr id="94" name="Rectangle : coins arrondis 93">
            <a:extLst>
              <a:ext uri="{FF2B5EF4-FFF2-40B4-BE49-F238E27FC236}">
                <a16:creationId xmlns:a16="http://schemas.microsoft.com/office/drawing/2014/main" id="{A1FE2538-08FF-43C6-B8A4-470792E8186E}"/>
              </a:ext>
            </a:extLst>
          </xdr:cNvPr>
          <xdr:cNvSpPr/>
        </xdr:nvSpPr>
        <xdr:spPr>
          <a:xfrm>
            <a:off x="195606" y="1605224"/>
            <a:ext cx="3070108" cy="546510"/>
          </a:xfrm>
          <a:prstGeom prst="roundRect">
            <a:avLst>
              <a:gd name="adj" fmla="val 50000"/>
            </a:avLst>
          </a:prstGeom>
          <a:solidFill>
            <a:schemeClr val="bg1"/>
          </a:solidFill>
          <a:ln>
            <a:noFill/>
          </a:ln>
          <a:effectLst>
            <a:outerShdw blurRad="50800" dist="38100" dir="5400000" algn="t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fr-FR"/>
          </a:p>
        </xdr:txBody>
      </xdr:sp>
      <xdr:sp macro="" textlink="">
        <xdr:nvSpPr>
          <xdr:cNvPr id="96" name="ZoneTexte 95">
            <a:extLst>
              <a:ext uri="{FF2B5EF4-FFF2-40B4-BE49-F238E27FC236}">
                <a16:creationId xmlns:a16="http://schemas.microsoft.com/office/drawing/2014/main" id="{867B3F0B-4042-4A13-5186-4CCE722B2B40}"/>
              </a:ext>
            </a:extLst>
          </xdr:cNvPr>
          <xdr:cNvSpPr txBox="1"/>
        </xdr:nvSpPr>
        <xdr:spPr>
          <a:xfrm>
            <a:off x="285748" y="1714500"/>
            <a:ext cx="3360964" cy="31296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800">
                <a:solidFill>
                  <a:schemeClr val="dk1"/>
                </a:solidFill>
                <a:latin typeface="ae_AlMateen" panose="02060803050605020204" pitchFamily="18" charset="-78"/>
                <a:ea typeface="+mn-ea"/>
                <a:cs typeface="ae_AlMateen" panose="02060803050605020204" pitchFamily="18" charset="-78"/>
              </a:rPr>
              <a:t>DATE AUJOURD'HUI</a:t>
            </a:r>
          </a:p>
        </xdr:txBody>
      </xdr:sp>
    </xdr:grpSp>
    <xdr:clientData/>
  </xdr:twoCellAnchor>
  <xdr:twoCellAnchor>
    <xdr:from>
      <xdr:col>3</xdr:col>
      <xdr:colOff>6488205</xdr:colOff>
      <xdr:row>1</xdr:row>
      <xdr:rowOff>123266</xdr:rowOff>
    </xdr:from>
    <xdr:to>
      <xdr:col>8</xdr:col>
      <xdr:colOff>549087</xdr:colOff>
      <xdr:row>3</xdr:row>
      <xdr:rowOff>134472</xdr:rowOff>
    </xdr:to>
    <xdr:sp macro="" textlink="">
      <xdr:nvSpPr>
        <xdr:cNvPr id="49" name="ZoneTexte 48">
          <a:extLst>
            <a:ext uri="{FF2B5EF4-FFF2-40B4-BE49-F238E27FC236}">
              <a16:creationId xmlns:a16="http://schemas.microsoft.com/office/drawing/2014/main" id="{508E46BF-D907-752A-057F-A6086130DD14}"/>
            </a:ext>
          </a:extLst>
        </xdr:cNvPr>
        <xdr:cNvSpPr txBox="1"/>
      </xdr:nvSpPr>
      <xdr:spPr>
        <a:xfrm>
          <a:off x="11900646" y="224119"/>
          <a:ext cx="8550088" cy="392206"/>
        </a:xfrm>
        <a:prstGeom prst="rect">
          <a:avLst/>
        </a:prstGeom>
        <a:solidFill>
          <a:srgbClr val="FF990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800">
              <a:solidFill>
                <a:schemeClr val="dk1"/>
              </a:solidFill>
              <a:latin typeface="ae_AlMateen" panose="02060803050605020204" pitchFamily="18" charset="-78"/>
              <a:ea typeface="+mn-ea"/>
              <a:cs typeface="ae_AlMateen" panose="02060803050605020204" pitchFamily="18" charset="-78"/>
            </a:rPr>
            <a:t>PLAN D'ACION MAINTENANCE </a:t>
          </a:r>
        </a:p>
      </xdr:txBody>
    </xdr:sp>
    <xdr:clientData/>
  </xdr:twoCellAnchor>
  <xdr:twoCellAnchor editAs="oneCell">
    <xdr:from>
      <xdr:col>1</xdr:col>
      <xdr:colOff>762000</xdr:colOff>
      <xdr:row>5</xdr:row>
      <xdr:rowOff>44822</xdr:rowOff>
    </xdr:from>
    <xdr:to>
      <xdr:col>1</xdr:col>
      <xdr:colOff>1400735</xdr:colOff>
      <xdr:row>8</xdr:row>
      <xdr:rowOff>112057</xdr:rowOff>
    </xdr:to>
    <xdr:pic>
      <xdr:nvPicPr>
        <xdr:cNvPr id="59" name="Image 58" descr="Une image contenant horloge, Horloge murale, horloge quartz, cercle&#10;&#10;Description générée automatiquement">
          <a:extLst>
            <a:ext uri="{FF2B5EF4-FFF2-40B4-BE49-F238E27FC236}">
              <a16:creationId xmlns:a16="http://schemas.microsoft.com/office/drawing/2014/main" id="{F6853F0B-B77E-3E18-7D0A-962F9AA71F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5412" y="885263"/>
          <a:ext cx="638735" cy="638735"/>
        </a:xfrm>
        <a:prstGeom prst="rect">
          <a:avLst/>
        </a:prstGeom>
      </xdr:spPr>
    </xdr:pic>
    <xdr:clientData/>
  </xdr:twoCellAnchor>
  <xdr:twoCellAnchor editAs="absolute">
    <xdr:from>
      <xdr:col>16</xdr:col>
      <xdr:colOff>894866</xdr:colOff>
      <xdr:row>10</xdr:row>
      <xdr:rowOff>1</xdr:rowOff>
    </xdr:from>
    <xdr:to>
      <xdr:col>19</xdr:col>
      <xdr:colOff>407410</xdr:colOff>
      <xdr:row>16</xdr:row>
      <xdr:rowOff>201706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1" name="Statut">
              <a:extLst>
                <a:ext uri="{FF2B5EF4-FFF2-40B4-BE49-F238E27FC236}">
                  <a16:creationId xmlns:a16="http://schemas.microsoft.com/office/drawing/2014/main" id="{FE0856BD-5FC6-FCDD-6FFF-26BA067E236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tatu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6955395" y="1781736"/>
              <a:ext cx="2683809" cy="168088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>
    <xdr:from>
      <xdr:col>16</xdr:col>
      <xdr:colOff>705969</xdr:colOff>
      <xdr:row>6</xdr:row>
      <xdr:rowOff>39601</xdr:rowOff>
    </xdr:from>
    <xdr:to>
      <xdr:col>19</xdr:col>
      <xdr:colOff>717177</xdr:colOff>
      <xdr:row>9</xdr:row>
      <xdr:rowOff>89821</xdr:rowOff>
    </xdr:to>
    <xdr:sp macro="" textlink="">
      <xdr:nvSpPr>
        <xdr:cNvPr id="61" name="Rectangle : coins arrondis 60">
          <a:extLst>
            <a:ext uri="{FF2B5EF4-FFF2-40B4-BE49-F238E27FC236}">
              <a16:creationId xmlns:a16="http://schemas.microsoft.com/office/drawing/2014/main" id="{34B13324-F4F4-4012-BCFE-89EE63AA96E7}"/>
            </a:ext>
          </a:extLst>
        </xdr:cNvPr>
        <xdr:cNvSpPr/>
      </xdr:nvSpPr>
      <xdr:spPr>
        <a:xfrm>
          <a:off x="36766498" y="1070542"/>
          <a:ext cx="3182473" cy="621720"/>
        </a:xfrm>
        <a:prstGeom prst="roundRect">
          <a:avLst>
            <a:gd name="adj" fmla="val 50000"/>
          </a:avLst>
        </a:prstGeom>
        <a:solidFill>
          <a:srgbClr val="EE6E04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fr-FR"/>
        </a:p>
      </xdr:txBody>
    </xdr:sp>
    <xdr:clientData/>
  </xdr:twoCellAnchor>
  <xdr:twoCellAnchor>
    <xdr:from>
      <xdr:col>16</xdr:col>
      <xdr:colOff>705969</xdr:colOff>
      <xdr:row>6</xdr:row>
      <xdr:rowOff>86666</xdr:rowOff>
    </xdr:from>
    <xdr:to>
      <xdr:col>19</xdr:col>
      <xdr:colOff>739588</xdr:colOff>
      <xdr:row>9</xdr:row>
      <xdr:rowOff>100854</xdr:rowOff>
    </xdr:to>
    <xdr:sp macro="" textlink="">
      <xdr:nvSpPr>
        <xdr:cNvPr id="60" name="Rectangle : coins arrondis 59">
          <a:extLst>
            <a:ext uri="{FF2B5EF4-FFF2-40B4-BE49-F238E27FC236}">
              <a16:creationId xmlns:a16="http://schemas.microsoft.com/office/drawing/2014/main" id="{100C6231-AEF4-44D9-8AD5-F89FBD90AFA9}"/>
            </a:ext>
          </a:extLst>
        </xdr:cNvPr>
        <xdr:cNvSpPr/>
      </xdr:nvSpPr>
      <xdr:spPr>
        <a:xfrm>
          <a:off x="36766498" y="1117607"/>
          <a:ext cx="3204884" cy="585688"/>
        </a:xfrm>
        <a:prstGeom prst="roundRect">
          <a:avLst>
            <a:gd name="adj" fmla="val 50000"/>
          </a:avLst>
        </a:prstGeom>
        <a:solidFill>
          <a:schemeClr val="bg1"/>
        </a:solidFill>
        <a:ln>
          <a:noFill/>
        </a:ln>
        <a:effectLst>
          <a:outerShdw blurRad="50800" dist="38100" dir="5400000" algn="t" rotWithShape="0">
            <a:schemeClr val="bg2">
              <a:lumMod val="75000"/>
              <a:alpha val="40000"/>
            </a:schemeClr>
          </a:out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fr-FR"/>
        </a:p>
      </xdr:txBody>
    </xdr:sp>
    <xdr:clientData/>
  </xdr:twoCellAnchor>
  <xdr:twoCellAnchor>
    <xdr:from>
      <xdr:col>17</xdr:col>
      <xdr:colOff>661151</xdr:colOff>
      <xdr:row>6</xdr:row>
      <xdr:rowOff>176314</xdr:rowOff>
    </xdr:from>
    <xdr:to>
      <xdr:col>18</xdr:col>
      <xdr:colOff>437031</xdr:colOff>
      <xdr:row>9</xdr:row>
      <xdr:rowOff>19432</xdr:rowOff>
    </xdr:to>
    <xdr:sp macro="" textlink="">
      <xdr:nvSpPr>
        <xdr:cNvPr id="63" name="ZoneTexte 62">
          <a:extLst>
            <a:ext uri="{FF2B5EF4-FFF2-40B4-BE49-F238E27FC236}">
              <a16:creationId xmlns:a16="http://schemas.microsoft.com/office/drawing/2014/main" id="{EDC326B4-A03D-463B-964D-3984A5F46351}"/>
            </a:ext>
          </a:extLst>
        </xdr:cNvPr>
        <xdr:cNvSpPr txBox="1"/>
      </xdr:nvSpPr>
      <xdr:spPr>
        <a:xfrm>
          <a:off x="37786239" y="1207255"/>
          <a:ext cx="1120586" cy="41461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 baseline="0">
              <a:solidFill>
                <a:schemeClr val="dk1"/>
              </a:solidFill>
              <a:latin typeface="ae_AlMateen" panose="02060803050605020204" pitchFamily="18" charset="-78"/>
              <a:ea typeface="+mn-ea"/>
              <a:cs typeface="ae_AlMateen" panose="02060803050605020204" pitchFamily="18" charset="-78"/>
            </a:rPr>
            <a:t>Statut </a:t>
          </a:r>
        </a:p>
      </xdr:txBody>
    </xdr:sp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EBIT" xr10:uid="{2F7167C3-5758-42EE-99B5-BA58CAF3B141}" sourceName="DEBIT ">
  <extLst>
    <x:ext xmlns:x15="http://schemas.microsoft.com/office/spreadsheetml/2010/11/main" uri="{2F2917AC-EB37-4324-AD4E-5DD8C200BD13}">
      <x15:tableSlicerCache tableId="3" column="13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FIN" xr10:uid="{BC820373-FAAF-475F-953E-C4E4B9BE3CB2}" sourceName="FIN ">
  <extLst>
    <x:ext xmlns:x15="http://schemas.microsoft.com/office/spreadsheetml/2010/11/main" uri="{2F2917AC-EB37-4324-AD4E-5DD8C200BD13}">
      <x15:tableSlicerCache tableId="3" column="14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ILOTE" xr10:uid="{396AD7F3-DBF4-402B-95DF-6C9ECB887D21}" sourceName="PILOTE">
  <extLst>
    <x:ext xmlns:x15="http://schemas.microsoft.com/office/spreadsheetml/2010/11/main" uri="{2F2917AC-EB37-4324-AD4E-5DD8C200BD13}">
      <x15:tableSlicerCache tableId="3" column="6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FFECTATION" xr10:uid="{5AF245BD-2E17-45E1-89A4-B05A7CC1AEDC}" sourceName="AFFECTATION ">
  <extLst>
    <x:ext xmlns:x15="http://schemas.microsoft.com/office/spreadsheetml/2010/11/main" uri="{2F2917AC-EB37-4324-AD4E-5DD8C200BD13}">
      <x15:tableSlicerCache tableId="3" column="5"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emandeur" xr10:uid="{D694625F-D372-4474-A2DB-F2A67399AFC9}" sourceName="Demandeur">
  <extLst>
    <x:ext xmlns:x15="http://schemas.microsoft.com/office/spreadsheetml/2010/11/main" uri="{2F2917AC-EB37-4324-AD4E-5DD8C200BD13}">
      <x15:tableSlicerCache tableId="3" column="1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tatut" xr10:uid="{75B7CA07-3B90-4B55-BA74-5284D149DC40}" sourceName="Statut">
  <extLst>
    <x:ext xmlns:x15="http://schemas.microsoft.com/office/spreadsheetml/2010/11/main" uri="{2F2917AC-EB37-4324-AD4E-5DD8C200BD13}">
      <x15:tableSlicerCache tableId="3" column="22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7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OUT_TO" xr10:uid="{5ED815A1-DDE2-4270-8980-BECBB1794B72}" sourceName="COUT TO ">
  <extLst>
    <x:ext xmlns:x15="http://schemas.microsoft.com/office/spreadsheetml/2010/11/main" uri="{2F2917AC-EB37-4324-AD4E-5DD8C200BD13}">
      <x15:tableSlicerCache tableId="3" column="17"/>
    </x:ex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EBIT " xr10:uid="{089769D6-CBF6-4412-970B-B5F41918E5B6}" cache="Segment_DEBIT" caption="DEBIT " showCaption="0" style="SlicerStyleLight2" rowHeight="257175"/>
  <slicer name="FIN " xr10:uid="{20544F8B-EEAE-4ABA-A3F1-053AD5A2695F}" cache="Segment_FIN" caption="FIN " showCaption="0" style="SlicerStyleLight2" rowHeight="257175"/>
  <slicer name="PILOTE" xr10:uid="{642D44BB-B81D-4A12-A1D5-715E76FE0DC4}" cache="Segment_PILOTE" caption="PILOTE" showCaption="0" style="SlicerStyleLight2" rowHeight="257175"/>
  <slicer name="AFFECTATION " xr10:uid="{891A9104-BA43-423F-BDB0-AF1DE250DF4D}" cache="Segment_AFFECTATION" caption="AFFECTATION " startItem="19" style="SlicerStyleLight2" rowHeight="257175"/>
  <slicer name="Demandeur" xr10:uid="{0B53D972-0C4B-46F9-846F-009903889FBA}" cache="Segment_Demandeur" caption="Demandeur" showCaption="0" style="SlicerStyleLight2" rowHeight="257175"/>
  <slicer name="Statut" xr10:uid="{9CFB7A8B-0DF3-4577-B1B2-342DB904791D}" cache="Segment_Statut" caption="Statut" showCaption="0" style="SlicerStyleLight2" rowHeight="257175"/>
  <slicer name="COUT TO " xr10:uid="{4108A8D4-8CFE-469C-95AA-AC69ECB200CE}" cache="Segment_COUT_TO" caption="COUT TO " showCaption="0" style="SlicerStyleLight2" rowHeight="257175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BB26914-2DB0-4839-8868-AE48E19D09CB}" name="Tableau3" displayName="Tableau3" ref="B26:W144" totalsRowShown="0" headerRowDxfId="205" headerRowBorderDxfId="203" tableBorderDxfId="204">
  <autoFilter ref="B26:W144" xr:uid="{FBB26914-2DB0-4839-8868-AE48E19D09CB}">
    <filterColumn colId="6">
      <filters>
        <filter val="NVL COS 3"/>
      </filters>
    </filterColumn>
  </autoFilter>
  <tableColumns count="22">
    <tableColumn id="20" xr3:uid="{7E6F16EA-CC35-4C9D-93B8-FB307750C59A}" name="ATELIER"/>
    <tableColumn id="2" xr3:uid="{F1AD6233-FC46-45DF-9352-D7F8786343B2}" name="Chantier" dataDxfId="202"/>
    <tableColumn id="18" xr3:uid="{31C6F37B-95AB-46A9-937C-A68CA26CA2A6}" name="DESCRIPTION " dataDxfId="201"/>
    <tableColumn id="1" xr3:uid="{E900D076-19CF-4B6E-83DA-078D81FEA677}" name="Demandeur" dataDxfId="200"/>
    <tableColumn id="3" xr3:uid="{3AE631FD-59B3-432B-9713-7A117F5D0184}" name="BESOIN" dataDxfId="199"/>
    <tableColumn id="4" xr3:uid="{28D6DF1E-B338-4747-AAEE-0595B30BB3AD}" name="SNA" dataDxfId="198"/>
    <tableColumn id="5" xr3:uid="{F95CB365-4778-48CB-8050-3117948CADD8}" name="AFFECTATION " dataDxfId="197"/>
    <tableColumn id="6" xr3:uid="{19EF81CC-9CF4-48D9-AA6A-629A4456F864}" name="PILOTE" dataDxfId="196"/>
    <tableColumn id="19" xr3:uid="{E32BE0EC-6B2A-4C15-BE28-0218C21A7ED9}" name="EQUIPE" dataDxfId="195"/>
    <tableColumn id="7" xr3:uid="{ABAE9EC8-9ADA-4E41-96D8-5C9C3FF26B2B}" name="FOURNISSEUR " dataDxfId="194"/>
    <tableColumn id="8" xr3:uid="{8E274B15-DE3A-47E7-8E23-4A3413A4E380}" name="QTE" dataDxfId="193"/>
    <tableColumn id="9" xr3:uid="{2D010380-372A-4E97-B68F-458BFF06F128}" name="PRIX UN" dataDxfId="192"/>
    <tableColumn id="10" xr3:uid="{4D638CDE-FC49-4B5D-A129-F29EAC39A0BA}" name="PRIX TO" dataDxfId="191">
      <calculatedColumnFormula>Tableau3[[#This Row],[QTE]]*Tableau3[[#This Row],[PRIX UN]]</calculatedColumnFormula>
    </tableColumn>
    <tableColumn id="22" xr3:uid="{20DEAFC7-EEB1-48F4-B20B-B5DD9E61A18A}" name="Statut" dataDxfId="190"/>
    <tableColumn id="21" xr3:uid="{3ACF1B34-BE91-43E0-AE57-84A916C8ED52}" name="DATE DE LIVRAISON Prévue " dataDxfId="189"/>
    <tableColumn id="11" xr3:uid="{A02318A7-23EA-4A0E-AA3E-939263B98422}" name="PRIORITE" dataDxfId="188"/>
    <tableColumn id="12" xr3:uid="{27BD5C13-BCBE-4207-A0A7-229DB3548FEF}" name="STATUT " dataDxfId="187"/>
    <tableColumn id="13" xr3:uid="{1B858D7A-865B-4C44-89E1-54FEF7F1EE4A}" name="DEBIT " dataDxfId="186"/>
    <tableColumn id="14" xr3:uid="{349FF67B-00F0-477B-8B57-1F4D0D010360}" name="FIN " dataDxfId="185"/>
    <tableColumn id="15" xr3:uid="{5FFF5D18-BEF9-4909-9831-D9F7EAC2C5CC}" name="PROGRESSION " dataDxfId="184"/>
    <tableColumn id="16" xr3:uid="{43565D8C-ABD8-4E49-BDF2-71D088B36B62}" name="RESULTATS" dataDxfId="183"/>
    <tableColumn id="17" xr3:uid="{C58D2AE9-FB9B-4DE5-A682-FFA9F7E1333C}" name="COUT TO " dataDxfId="182">
      <calculatedColumnFormula>SUMIF(Tableau3[[AFFECTATION ]],"salle de formation",Tableau3[PRIX TO])</calculatedColumnFormula>
    </tableColumn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8E5A3A0-7541-494C-916F-B94C35CAFA3E}" name="Tableau1" displayName="Tableau1" ref="B2:E29" totalsRowShown="0" headerRowDxfId="214" dataDxfId="212" headerRowBorderDxfId="213" tableBorderDxfId="211" totalsRowBorderDxfId="210">
  <autoFilter ref="B2:E29" xr:uid="{D8E5A3A0-7541-494C-916F-B94C35CAFA3E}"/>
  <tableColumns count="4">
    <tableColumn id="1" xr3:uid="{F2CD5200-C7A9-4068-9CD8-EF6F7262EDEE}" name="ATELIER" dataDxfId="209"/>
    <tableColumn id="2" xr3:uid="{B54843ED-9EC5-41F4-80BD-7A7F15949387}" name="DECSRIPTION" dataDxfId="208"/>
    <tableColumn id="3" xr3:uid="{8972322F-B678-45F7-83A4-E51ACAED663B}" name="AFFECTATION " dataDxfId="207"/>
    <tableColumn id="4" xr3:uid="{392110AA-07BB-482B-B037-7F06BCE455EC}" name="PILOTE" dataDxfId="206"/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A8849-7E4D-4CD3-BAEF-2D08E617669F}">
  <sheetPr codeName="Feuil1"/>
  <dimension ref="B1:Z144"/>
  <sheetViews>
    <sheetView showGridLines="0" tabSelected="1" topLeftCell="A13" zoomScale="85" zoomScaleNormal="85" workbookViewId="0">
      <selection activeCell="C147" sqref="C147"/>
    </sheetView>
  </sheetViews>
  <sheetFormatPr baseColWidth="10" defaultRowHeight="14.25" x14ac:dyDescent="0.2"/>
  <cols>
    <col min="1" max="1" width="6" customWidth="1"/>
    <col min="2" max="2" width="36.75" bestFit="1" customWidth="1"/>
    <col min="3" max="3" width="63.375" bestFit="1" customWidth="1"/>
    <col min="4" max="4" width="101.625" customWidth="1"/>
    <col min="5" max="5" width="24.875" bestFit="1" customWidth="1"/>
    <col min="6" max="6" width="83.375" customWidth="1"/>
    <col min="7" max="7" width="12" customWidth="1"/>
    <col min="8" max="8" width="35" bestFit="1" customWidth="1"/>
    <col min="9" max="9" width="22.75" bestFit="1" customWidth="1"/>
    <col min="10" max="11" width="32.625" bestFit="1" customWidth="1"/>
    <col min="12" max="12" width="8.25" customWidth="1"/>
    <col min="13" max="13" width="12.125" customWidth="1"/>
    <col min="14" max="14" width="12.875" customWidth="1"/>
    <col min="15" max="15" width="17" bestFit="1" customWidth="1"/>
    <col min="16" max="16" width="40" bestFit="1" customWidth="1"/>
    <col min="17" max="17" width="16" bestFit="1" customWidth="1"/>
    <col min="18" max="18" width="20.125" bestFit="1" customWidth="1"/>
    <col min="21" max="21" width="18.875" customWidth="1"/>
    <col min="22" max="22" width="15.625" hidden="1" customWidth="1"/>
    <col min="23" max="23" width="14" customWidth="1"/>
  </cols>
  <sheetData>
    <row r="1" spans="2:23" ht="7.5" customHeight="1" x14ac:dyDescent="0.2"/>
    <row r="2" spans="2:23" ht="15" customHeight="1" x14ac:dyDescent="0.2"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"/>
    </row>
    <row r="3" spans="2:23" ht="15" customHeight="1" x14ac:dyDescent="0.2"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"/>
    </row>
    <row r="4" spans="2:23" ht="15" customHeight="1" x14ac:dyDescent="0.2"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"/>
    </row>
    <row r="5" spans="2:23" ht="13.5" customHeight="1" x14ac:dyDescent="0.2"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"/>
    </row>
    <row r="13" spans="2:23" ht="40.5" x14ac:dyDescent="0.85">
      <c r="B13" s="17">
        <f ca="1">TODAY()</f>
        <v>45764</v>
      </c>
    </row>
    <row r="17" spans="2:23" ht="33" customHeight="1" x14ac:dyDescent="0.2"/>
    <row r="19" spans="2:23" ht="24.75" customHeight="1" x14ac:dyDescent="0.2"/>
    <row r="22" spans="2:23" x14ac:dyDescent="0.2">
      <c r="O22" t="s">
        <v>277</v>
      </c>
    </row>
    <row r="26" spans="2:23" ht="15.75" x14ac:dyDescent="0.2">
      <c r="B26" s="5" t="s">
        <v>57</v>
      </c>
      <c r="C26" s="6" t="s">
        <v>26</v>
      </c>
      <c r="D26" s="6" t="s">
        <v>32</v>
      </c>
      <c r="E26" s="6" t="s">
        <v>146</v>
      </c>
      <c r="F26" s="6" t="s">
        <v>10</v>
      </c>
      <c r="G26" s="6" t="s">
        <v>0</v>
      </c>
      <c r="H26" s="6" t="s">
        <v>1</v>
      </c>
      <c r="I26" s="6" t="s">
        <v>2</v>
      </c>
      <c r="J26" s="6" t="s">
        <v>33</v>
      </c>
      <c r="K26" s="6" t="s">
        <v>3</v>
      </c>
      <c r="L26" s="6" t="s">
        <v>4</v>
      </c>
      <c r="M26" s="6" t="s">
        <v>5</v>
      </c>
      <c r="N26" s="6" t="s">
        <v>6</v>
      </c>
      <c r="O26" s="6" t="s">
        <v>187</v>
      </c>
      <c r="P26" s="6" t="s">
        <v>190</v>
      </c>
      <c r="Q26" s="6" t="s">
        <v>13</v>
      </c>
      <c r="R26" s="6" t="s">
        <v>7</v>
      </c>
      <c r="S26" s="6" t="s">
        <v>8</v>
      </c>
      <c r="T26" s="6" t="s">
        <v>9</v>
      </c>
      <c r="U26" s="6" t="s">
        <v>11</v>
      </c>
      <c r="V26" s="6" t="s">
        <v>12</v>
      </c>
      <c r="W26" s="6" t="s">
        <v>14</v>
      </c>
    </row>
    <row r="27" spans="2:23" ht="24" hidden="1" x14ac:dyDescent="0.55000000000000004">
      <c r="B27" s="9" t="s">
        <v>58</v>
      </c>
      <c r="C27" s="10" t="s">
        <v>16</v>
      </c>
      <c r="D27" s="10" t="s">
        <v>50</v>
      </c>
      <c r="E27" s="10" t="s">
        <v>147</v>
      </c>
      <c r="F27" s="10" t="s">
        <v>17</v>
      </c>
      <c r="G27" s="10" t="s">
        <v>19</v>
      </c>
      <c r="H27" s="10" t="s">
        <v>16</v>
      </c>
      <c r="I27" s="10" t="s">
        <v>20</v>
      </c>
      <c r="J27" s="10" t="s">
        <v>105</v>
      </c>
      <c r="K27" s="10" t="s">
        <v>21</v>
      </c>
      <c r="L27" s="10">
        <v>6</v>
      </c>
      <c r="M27" s="10">
        <v>109</v>
      </c>
      <c r="N27" s="10">
        <f>Tableau3[[#This Row],[QTE]]*Tableau3[[#This Row],[PRIX UN]]</f>
        <v>654</v>
      </c>
      <c r="O27" s="10" t="s">
        <v>188</v>
      </c>
      <c r="P27" s="10"/>
      <c r="Q27" s="16">
        <v>2</v>
      </c>
      <c r="R27" s="8" t="s">
        <v>54</v>
      </c>
      <c r="S27" s="12">
        <v>45636</v>
      </c>
      <c r="T27" s="12">
        <v>45638</v>
      </c>
      <c r="U27" s="2">
        <v>1</v>
      </c>
      <c r="V27" s="3"/>
      <c r="W27" s="13">
        <f>SUMIF(Tableau3[[AFFECTATION ]],"salle de formation",Tableau3[PRIX TO])</f>
        <v>18850</v>
      </c>
    </row>
    <row r="28" spans="2:23" ht="24" hidden="1" x14ac:dyDescent="0.55000000000000004">
      <c r="B28" s="9" t="s">
        <v>58</v>
      </c>
      <c r="C28" s="10" t="s">
        <v>16</v>
      </c>
      <c r="D28" s="10" t="s">
        <v>50</v>
      </c>
      <c r="E28" s="10" t="s">
        <v>147</v>
      </c>
      <c r="F28" s="10" t="s">
        <v>51</v>
      </c>
      <c r="G28" s="10" t="s">
        <v>19</v>
      </c>
      <c r="H28" s="10" t="s">
        <v>16</v>
      </c>
      <c r="I28" s="10" t="s">
        <v>23</v>
      </c>
      <c r="J28" s="10" t="s">
        <v>105</v>
      </c>
      <c r="K28" s="10" t="s">
        <v>21</v>
      </c>
      <c r="L28" s="10">
        <v>8</v>
      </c>
      <c r="M28" s="10">
        <v>55</v>
      </c>
      <c r="N28" s="10">
        <f>Tableau3[[#This Row],[QTE]]*Tableau3[[#This Row],[PRIX UN]]</f>
        <v>440</v>
      </c>
      <c r="O28" s="10" t="s">
        <v>188</v>
      </c>
      <c r="P28" s="10"/>
      <c r="Q28" s="16">
        <v>2</v>
      </c>
      <c r="R28" s="8" t="s">
        <v>54</v>
      </c>
      <c r="S28" s="1"/>
      <c r="T28" s="12">
        <v>45637</v>
      </c>
      <c r="U28" s="2">
        <v>1</v>
      </c>
      <c r="V28" s="1"/>
      <c r="W28" s="1"/>
    </row>
    <row r="29" spans="2:23" ht="24" hidden="1" x14ac:dyDescent="0.55000000000000004">
      <c r="B29" s="9" t="s">
        <v>58</v>
      </c>
      <c r="C29" s="10" t="s">
        <v>16</v>
      </c>
      <c r="D29" s="10" t="s">
        <v>52</v>
      </c>
      <c r="E29" s="10" t="s">
        <v>147</v>
      </c>
      <c r="F29" s="10" t="s">
        <v>18</v>
      </c>
      <c r="G29" s="10" t="s">
        <v>19</v>
      </c>
      <c r="H29" s="10" t="s">
        <v>16</v>
      </c>
      <c r="I29" s="10" t="s">
        <v>23</v>
      </c>
      <c r="J29" s="10" t="s">
        <v>105</v>
      </c>
      <c r="K29" s="10" t="s">
        <v>22</v>
      </c>
      <c r="L29" s="10">
        <v>8</v>
      </c>
      <c r="M29" s="10">
        <v>180</v>
      </c>
      <c r="N29" s="10">
        <f>Tableau3[[#This Row],[QTE]]*Tableau3[[#This Row],[PRIX UN]]</f>
        <v>1440</v>
      </c>
      <c r="O29" s="10" t="s">
        <v>249</v>
      </c>
      <c r="P29" s="10"/>
      <c r="Q29" s="16">
        <v>2</v>
      </c>
      <c r="R29" s="8" t="s">
        <v>54</v>
      </c>
      <c r="S29" s="7"/>
      <c r="T29" s="12">
        <v>45639</v>
      </c>
      <c r="U29" s="2">
        <v>1</v>
      </c>
      <c r="V29" s="7"/>
      <c r="W29" s="1"/>
    </row>
    <row r="30" spans="2:23" ht="24" hidden="1" x14ac:dyDescent="0.55000000000000004">
      <c r="B30" s="9" t="s">
        <v>58</v>
      </c>
      <c r="C30" s="10" t="s">
        <v>16</v>
      </c>
      <c r="D30" s="10" t="s">
        <v>53</v>
      </c>
      <c r="E30" s="10" t="s">
        <v>147</v>
      </c>
      <c r="F30" s="10" t="s">
        <v>49</v>
      </c>
      <c r="G30" s="10" t="s">
        <v>19</v>
      </c>
      <c r="H30" s="10" t="s">
        <v>16</v>
      </c>
      <c r="I30" s="10" t="s">
        <v>23</v>
      </c>
      <c r="J30" s="10" t="s">
        <v>105</v>
      </c>
      <c r="K30" s="10" t="s">
        <v>22</v>
      </c>
      <c r="L30" s="10">
        <v>1</v>
      </c>
      <c r="M30" s="10">
        <v>5800</v>
      </c>
      <c r="N30" s="10">
        <f>Tableau3[[#This Row],[QTE]]*Tableau3[[#This Row],[PRIX UN]]</f>
        <v>5800</v>
      </c>
      <c r="O30" s="10" t="s">
        <v>249</v>
      </c>
      <c r="P30" s="10"/>
      <c r="Q30" s="16">
        <v>2</v>
      </c>
      <c r="R30" s="8" t="s">
        <v>54</v>
      </c>
      <c r="S30" s="1"/>
      <c r="T30" s="12"/>
      <c r="U30" s="2">
        <v>1</v>
      </c>
      <c r="V30" s="1"/>
      <c r="W30" s="1"/>
    </row>
    <row r="31" spans="2:23" ht="24" hidden="1" x14ac:dyDescent="0.55000000000000004">
      <c r="B31" s="9" t="s">
        <v>58</v>
      </c>
      <c r="C31" s="10" t="s">
        <v>16</v>
      </c>
      <c r="D31" s="10" t="s">
        <v>89</v>
      </c>
      <c r="E31" s="10" t="s">
        <v>147</v>
      </c>
      <c r="F31" s="10" t="s">
        <v>132</v>
      </c>
      <c r="G31" s="10" t="s">
        <v>25</v>
      </c>
      <c r="H31" s="10" t="s">
        <v>16</v>
      </c>
      <c r="I31" s="10" t="s">
        <v>23</v>
      </c>
      <c r="J31" s="10" t="s">
        <v>105</v>
      </c>
      <c r="K31" s="10" t="s">
        <v>21</v>
      </c>
      <c r="L31" s="10">
        <v>12</v>
      </c>
      <c r="M31" s="10">
        <v>616</v>
      </c>
      <c r="N31" s="10">
        <v>616</v>
      </c>
      <c r="O31" s="10" t="s">
        <v>188</v>
      </c>
      <c r="P31" s="12">
        <v>45637</v>
      </c>
      <c r="Q31" s="16">
        <v>2</v>
      </c>
      <c r="R31" s="8" t="s">
        <v>54</v>
      </c>
      <c r="S31" s="1"/>
      <c r="T31" s="12"/>
      <c r="U31" s="2">
        <v>1</v>
      </c>
      <c r="V31" s="1"/>
      <c r="W31" s="1"/>
    </row>
    <row r="32" spans="2:23" ht="24" hidden="1" x14ac:dyDescent="0.55000000000000004">
      <c r="B32" s="9" t="s">
        <v>58</v>
      </c>
      <c r="C32" s="10" t="s">
        <v>16</v>
      </c>
      <c r="D32" s="10" t="s">
        <v>89</v>
      </c>
      <c r="E32" s="10" t="s">
        <v>147</v>
      </c>
      <c r="F32" s="10" t="s">
        <v>155</v>
      </c>
      <c r="G32" s="10" t="s">
        <v>25</v>
      </c>
      <c r="H32" s="10" t="s">
        <v>16</v>
      </c>
      <c r="I32" s="10" t="s">
        <v>20</v>
      </c>
      <c r="J32" s="10" t="s">
        <v>105</v>
      </c>
      <c r="K32" s="10" t="s">
        <v>22</v>
      </c>
      <c r="L32" s="10">
        <v>10</v>
      </c>
      <c r="M32" s="10">
        <v>15</v>
      </c>
      <c r="N32" s="10">
        <f>Tableau3[[#This Row],[QTE]]*Tableau3[[#This Row],[PRIX UN]]</f>
        <v>150</v>
      </c>
      <c r="O32" s="10" t="s">
        <v>249</v>
      </c>
      <c r="P32" s="12">
        <v>45638</v>
      </c>
      <c r="Q32" s="16">
        <v>2</v>
      </c>
      <c r="R32" s="8" t="s">
        <v>54</v>
      </c>
      <c r="S32" s="1"/>
      <c r="T32" s="12"/>
      <c r="U32" s="2">
        <v>1</v>
      </c>
      <c r="V32" s="1"/>
      <c r="W32" s="1"/>
    </row>
    <row r="33" spans="2:26" ht="24" hidden="1" x14ac:dyDescent="0.3">
      <c r="B33" s="9" t="s">
        <v>58</v>
      </c>
      <c r="C33" s="10" t="s">
        <v>16</v>
      </c>
      <c r="D33" s="10" t="s">
        <v>89</v>
      </c>
      <c r="E33" s="10" t="s">
        <v>147</v>
      </c>
      <c r="F33" s="10" t="s">
        <v>131</v>
      </c>
      <c r="G33" s="10" t="s">
        <v>19</v>
      </c>
      <c r="H33" s="10" t="s">
        <v>16</v>
      </c>
      <c r="I33" s="10" t="s">
        <v>23</v>
      </c>
      <c r="J33" s="10" t="s">
        <v>105</v>
      </c>
      <c r="K33" s="10" t="s">
        <v>154</v>
      </c>
      <c r="L33" s="10">
        <v>13</v>
      </c>
      <c r="M33" s="10">
        <v>750</v>
      </c>
      <c r="N33" s="10">
        <f>Tableau3[[#This Row],[QTE]]*Tableau3[[#This Row],[PRIX UN]]</f>
        <v>9750</v>
      </c>
      <c r="O33" s="10" t="s">
        <v>188</v>
      </c>
      <c r="P33" s="12">
        <v>45635</v>
      </c>
      <c r="Q33" s="16">
        <v>1</v>
      </c>
      <c r="R33" s="16" t="s">
        <v>54</v>
      </c>
      <c r="S33" s="12">
        <v>45645</v>
      </c>
      <c r="T33" s="12">
        <v>45646</v>
      </c>
      <c r="U33" s="2">
        <v>1</v>
      </c>
      <c r="V33" s="1"/>
      <c r="W33" s="1"/>
    </row>
    <row r="34" spans="2:26" ht="24" hidden="1" x14ac:dyDescent="0.3">
      <c r="B34" s="9" t="s">
        <v>58</v>
      </c>
      <c r="C34" s="10" t="s">
        <v>16</v>
      </c>
      <c r="D34" s="10" t="s">
        <v>90</v>
      </c>
      <c r="E34" s="10" t="s">
        <v>147</v>
      </c>
      <c r="F34" s="10" t="s">
        <v>91</v>
      </c>
      <c r="G34" s="10" t="s">
        <v>25</v>
      </c>
      <c r="H34" s="10" t="s">
        <v>16</v>
      </c>
      <c r="I34" s="10" t="s">
        <v>30</v>
      </c>
      <c r="J34" s="10" t="s">
        <v>103</v>
      </c>
      <c r="K34" s="10" t="s">
        <v>103</v>
      </c>
      <c r="L34" s="10"/>
      <c r="M34" s="10">
        <v>856</v>
      </c>
      <c r="N34" s="10">
        <f>Tableau3[[#This Row],[QTE]]*Tableau3[[#This Row],[PRIX UN]]</f>
        <v>0</v>
      </c>
      <c r="O34" s="10" t="s">
        <v>249</v>
      </c>
      <c r="P34" s="10"/>
      <c r="Q34" s="16">
        <v>2</v>
      </c>
      <c r="R34" s="16" t="s">
        <v>54</v>
      </c>
      <c r="S34" s="12">
        <v>46018</v>
      </c>
      <c r="T34" s="12">
        <v>46018</v>
      </c>
      <c r="U34" s="2">
        <v>1</v>
      </c>
      <c r="V34" s="1"/>
      <c r="W34" s="1"/>
    </row>
    <row r="35" spans="2:26" ht="24" hidden="1" x14ac:dyDescent="0.3">
      <c r="B35" s="9" t="s">
        <v>59</v>
      </c>
      <c r="C35" s="10" t="s">
        <v>27</v>
      </c>
      <c r="D35" s="10" t="s">
        <v>133</v>
      </c>
      <c r="E35" s="10" t="s">
        <v>147</v>
      </c>
      <c r="F35" s="10" t="s">
        <v>24</v>
      </c>
      <c r="G35" s="10" t="s">
        <v>25</v>
      </c>
      <c r="H35" s="10" t="s">
        <v>55</v>
      </c>
      <c r="I35" s="10" t="s">
        <v>30</v>
      </c>
      <c r="J35" s="10" t="s">
        <v>143</v>
      </c>
      <c r="K35" s="10" t="s">
        <v>143</v>
      </c>
      <c r="L35" s="10">
        <v>42</v>
      </c>
      <c r="M35" s="10">
        <v>75</v>
      </c>
      <c r="N35" s="10">
        <f>Tableau3[[#This Row],[QTE]]*Tableau3[[#This Row],[PRIX UN]]</f>
        <v>3150</v>
      </c>
      <c r="O35" s="10" t="s">
        <v>188</v>
      </c>
      <c r="P35" s="10"/>
      <c r="Q35" s="16">
        <v>3</v>
      </c>
      <c r="R35" s="16" t="s">
        <v>54</v>
      </c>
      <c r="S35" s="12">
        <v>45646</v>
      </c>
      <c r="T35" s="12">
        <v>45653</v>
      </c>
      <c r="U35" s="2">
        <v>1</v>
      </c>
      <c r="V35" s="1"/>
      <c r="W35" s="13">
        <f>SUMIF(Tableau3[[AFFECTATION ]],"salle de charge ",Tableau3[PRIX TO])</f>
        <v>33381.789000000004</v>
      </c>
    </row>
    <row r="36" spans="2:26" ht="33" hidden="1" customHeight="1" x14ac:dyDescent="0.3">
      <c r="B36" s="9" t="s">
        <v>59</v>
      </c>
      <c r="C36" s="10" t="s">
        <v>92</v>
      </c>
      <c r="D36" s="10" t="s">
        <v>168</v>
      </c>
      <c r="E36" s="10" t="s">
        <v>147</v>
      </c>
      <c r="F36" s="10" t="s">
        <v>93</v>
      </c>
      <c r="G36" s="10" t="s">
        <v>25</v>
      </c>
      <c r="H36" s="10" t="s">
        <v>55</v>
      </c>
      <c r="I36" s="10" t="s">
        <v>30</v>
      </c>
      <c r="J36" s="10" t="s">
        <v>104</v>
      </c>
      <c r="K36" s="10" t="s">
        <v>104</v>
      </c>
      <c r="L36" s="10">
        <v>2</v>
      </c>
      <c r="M36" s="10">
        <v>3220</v>
      </c>
      <c r="N36" s="10">
        <f>Tableau3[[#This Row],[QTE]]*Tableau3[[#This Row],[PRIX UN]]</f>
        <v>6440</v>
      </c>
      <c r="O36" s="10" t="s">
        <v>188</v>
      </c>
      <c r="P36" s="10"/>
      <c r="Q36" s="16">
        <v>3</v>
      </c>
      <c r="R36" s="16" t="s">
        <v>54</v>
      </c>
      <c r="S36" s="12">
        <v>45646</v>
      </c>
      <c r="T36" s="12">
        <v>45653</v>
      </c>
      <c r="U36" s="2">
        <v>1</v>
      </c>
      <c r="V36" s="1"/>
      <c r="W36" s="1"/>
      <c r="Z36" t="s">
        <v>203</v>
      </c>
    </row>
    <row r="37" spans="2:26" ht="24" hidden="1" x14ac:dyDescent="0.3">
      <c r="B37" s="9" t="s">
        <v>59</v>
      </c>
      <c r="C37" s="10" t="s">
        <v>28</v>
      </c>
      <c r="D37" s="10" t="s">
        <v>37</v>
      </c>
      <c r="E37" s="10" t="s">
        <v>147</v>
      </c>
      <c r="F37" s="10" t="s">
        <v>29</v>
      </c>
      <c r="G37" s="10" t="s">
        <v>25</v>
      </c>
      <c r="H37" s="10" t="s">
        <v>55</v>
      </c>
      <c r="I37" s="10" t="s">
        <v>30</v>
      </c>
      <c r="J37" s="10" t="s">
        <v>204</v>
      </c>
      <c r="K37" s="10" t="s">
        <v>205</v>
      </c>
      <c r="L37" s="10">
        <v>1</v>
      </c>
      <c r="M37" s="10"/>
      <c r="N37" s="10"/>
      <c r="O37" s="10" t="s">
        <v>189</v>
      </c>
      <c r="P37" s="10"/>
      <c r="Q37" s="16">
        <v>2</v>
      </c>
      <c r="R37" s="16" t="s">
        <v>54</v>
      </c>
      <c r="S37" s="12">
        <v>46018</v>
      </c>
      <c r="T37" s="12">
        <v>45659</v>
      </c>
      <c r="U37" s="2">
        <v>1</v>
      </c>
      <c r="V37" s="1"/>
      <c r="W37" s="15"/>
    </row>
    <row r="38" spans="2:26" ht="24" hidden="1" x14ac:dyDescent="0.3">
      <c r="B38" s="9" t="s">
        <v>59</v>
      </c>
      <c r="C38" s="10" t="s">
        <v>28</v>
      </c>
      <c r="D38" s="10" t="s">
        <v>37</v>
      </c>
      <c r="E38" s="10" t="s">
        <v>147</v>
      </c>
      <c r="F38" s="10" t="s">
        <v>207</v>
      </c>
      <c r="G38" s="10" t="s">
        <v>25</v>
      </c>
      <c r="H38" s="10" t="s">
        <v>55</v>
      </c>
      <c r="I38" s="10" t="s">
        <v>30</v>
      </c>
      <c r="J38" s="10" t="s">
        <v>204</v>
      </c>
      <c r="K38" s="10" t="s">
        <v>206</v>
      </c>
      <c r="L38" s="10">
        <v>25</v>
      </c>
      <c r="M38" s="10">
        <v>15</v>
      </c>
      <c r="N38" s="10">
        <f>Tableau3[[#This Row],[QTE]]*Tableau3[[#This Row],[PRIX UN]]</f>
        <v>375</v>
      </c>
      <c r="O38" s="10" t="s">
        <v>188</v>
      </c>
      <c r="P38" s="10"/>
      <c r="Q38" s="16">
        <v>2</v>
      </c>
      <c r="R38" s="16" t="s">
        <v>54</v>
      </c>
      <c r="S38" s="12">
        <v>46018</v>
      </c>
      <c r="T38" s="12">
        <v>45659</v>
      </c>
      <c r="U38" s="2">
        <v>1</v>
      </c>
      <c r="V38" s="1"/>
      <c r="W38" s="15"/>
    </row>
    <row r="39" spans="2:26" ht="24" hidden="1" x14ac:dyDescent="0.3">
      <c r="B39" s="9" t="s">
        <v>59</v>
      </c>
      <c r="C39" s="10" t="s">
        <v>31</v>
      </c>
      <c r="D39" s="10" t="s">
        <v>38</v>
      </c>
      <c r="E39" s="10" t="s">
        <v>147</v>
      </c>
      <c r="F39" s="10" t="s">
        <v>161</v>
      </c>
      <c r="G39" s="10" t="s">
        <v>25</v>
      </c>
      <c r="H39" s="10" t="s">
        <v>55</v>
      </c>
      <c r="I39" s="10" t="s">
        <v>30</v>
      </c>
      <c r="J39" s="10" t="s">
        <v>105</v>
      </c>
      <c r="K39" s="10" t="s">
        <v>98</v>
      </c>
      <c r="L39" s="10">
        <v>4</v>
      </c>
      <c r="M39" s="10">
        <v>250.86799999999999</v>
      </c>
      <c r="N39" s="10">
        <f>Tableau3[[#This Row],[QTE]]*Tableau3[[#This Row],[PRIX UN]]</f>
        <v>1003.472</v>
      </c>
      <c r="O39" s="10" t="s">
        <v>188</v>
      </c>
      <c r="P39" s="12">
        <v>45636</v>
      </c>
      <c r="Q39" s="16">
        <v>1</v>
      </c>
      <c r="R39" s="16" t="s">
        <v>54</v>
      </c>
      <c r="S39" s="12">
        <v>45649</v>
      </c>
      <c r="T39" s="12">
        <v>45653</v>
      </c>
      <c r="U39" s="2">
        <v>1</v>
      </c>
      <c r="V39" s="1"/>
      <c r="W39" s="1"/>
    </row>
    <row r="40" spans="2:26" ht="24" hidden="1" x14ac:dyDescent="0.3">
      <c r="B40" s="9" t="s">
        <v>59</v>
      </c>
      <c r="C40" s="10" t="s">
        <v>34</v>
      </c>
      <c r="D40" s="10" t="s">
        <v>39</v>
      </c>
      <c r="E40" s="10" t="s">
        <v>147</v>
      </c>
      <c r="F40" s="10" t="s">
        <v>156</v>
      </c>
      <c r="G40" s="10" t="s">
        <v>25</v>
      </c>
      <c r="H40" s="10" t="s">
        <v>55</v>
      </c>
      <c r="I40" s="10" t="s">
        <v>158</v>
      </c>
      <c r="J40" s="10" t="s">
        <v>105</v>
      </c>
      <c r="K40" s="10" t="s">
        <v>56</v>
      </c>
      <c r="L40" s="10">
        <v>50</v>
      </c>
      <c r="M40" s="10">
        <v>14.875</v>
      </c>
      <c r="N40" s="10">
        <f>Tableau3[[#This Row],[QTE]]*Tableau3[[#This Row],[PRIX UN]]</f>
        <v>743.75</v>
      </c>
      <c r="O40" s="10" t="s">
        <v>188</v>
      </c>
      <c r="P40" s="12">
        <v>45638</v>
      </c>
      <c r="Q40" s="16">
        <v>1</v>
      </c>
      <c r="R40" s="16" t="s">
        <v>54</v>
      </c>
      <c r="S40" s="12"/>
      <c r="T40" s="12"/>
      <c r="U40" s="2">
        <v>1</v>
      </c>
      <c r="V40" s="1"/>
      <c r="W40" s="1"/>
    </row>
    <row r="41" spans="2:26" ht="24" hidden="1" x14ac:dyDescent="0.3">
      <c r="B41" s="9" t="s">
        <v>59</v>
      </c>
      <c r="C41" s="10" t="s">
        <v>34</v>
      </c>
      <c r="D41" s="10" t="s">
        <v>210</v>
      </c>
      <c r="E41" s="10" t="s">
        <v>147</v>
      </c>
      <c r="F41" s="10" t="s">
        <v>211</v>
      </c>
      <c r="G41" s="10" t="s">
        <v>25</v>
      </c>
      <c r="H41" s="10" t="s">
        <v>55</v>
      </c>
      <c r="I41" s="10" t="s">
        <v>30</v>
      </c>
      <c r="J41" s="10" t="s">
        <v>105</v>
      </c>
      <c r="K41" s="10" t="s">
        <v>154</v>
      </c>
      <c r="L41" s="10">
        <v>190</v>
      </c>
      <c r="M41" s="10">
        <v>49.082000000000001</v>
      </c>
      <c r="N41" s="10">
        <f>Tableau3[[#This Row],[QTE]]*Tableau3[[#This Row],[PRIX UN]]</f>
        <v>9325.58</v>
      </c>
      <c r="O41" s="10" t="s">
        <v>188</v>
      </c>
      <c r="P41" s="12"/>
      <c r="Q41" s="16">
        <v>1</v>
      </c>
      <c r="R41" s="16" t="s">
        <v>54</v>
      </c>
      <c r="S41" s="12">
        <v>46018</v>
      </c>
      <c r="T41" s="12">
        <v>45659</v>
      </c>
      <c r="U41" s="2">
        <v>1</v>
      </c>
      <c r="V41" s="1"/>
      <c r="W41" s="1"/>
    </row>
    <row r="42" spans="2:26" ht="24" hidden="1" x14ac:dyDescent="0.3">
      <c r="B42" s="9" t="s">
        <v>59</v>
      </c>
      <c r="C42" s="10" t="s">
        <v>34</v>
      </c>
      <c r="D42" s="10" t="s">
        <v>39</v>
      </c>
      <c r="E42" s="10" t="s">
        <v>147</v>
      </c>
      <c r="F42" s="10" t="s">
        <v>157</v>
      </c>
      <c r="G42" s="10" t="s">
        <v>25</v>
      </c>
      <c r="H42" s="10" t="s">
        <v>55</v>
      </c>
      <c r="I42" s="10" t="s">
        <v>158</v>
      </c>
      <c r="J42" s="10" t="s">
        <v>105</v>
      </c>
      <c r="K42" s="10" t="s">
        <v>56</v>
      </c>
      <c r="L42" s="10">
        <v>55</v>
      </c>
      <c r="M42" s="10">
        <v>29.324999999999999</v>
      </c>
      <c r="N42" s="10">
        <f>Tableau3[[#This Row],[QTE]]*Tableau3[[#This Row],[PRIX UN]]</f>
        <v>1612.875</v>
      </c>
      <c r="O42" s="10" t="s">
        <v>188</v>
      </c>
      <c r="P42" s="12">
        <v>45638</v>
      </c>
      <c r="Q42" s="16">
        <v>2</v>
      </c>
      <c r="R42" s="16" t="s">
        <v>54</v>
      </c>
      <c r="S42" s="12">
        <v>45646</v>
      </c>
      <c r="T42" s="12">
        <v>45653</v>
      </c>
      <c r="U42" s="2">
        <v>1</v>
      </c>
      <c r="V42" s="1"/>
      <c r="W42" s="1"/>
    </row>
    <row r="43" spans="2:26" ht="24" hidden="1" x14ac:dyDescent="0.3">
      <c r="B43" s="9" t="s">
        <v>59</v>
      </c>
      <c r="C43" s="10" t="s">
        <v>27</v>
      </c>
      <c r="D43" s="10" t="s">
        <v>195</v>
      </c>
      <c r="E43" s="10" t="s">
        <v>147</v>
      </c>
      <c r="F43" s="10" t="s">
        <v>196</v>
      </c>
      <c r="G43" s="10" t="s">
        <v>25</v>
      </c>
      <c r="H43" s="10" t="s">
        <v>55</v>
      </c>
      <c r="I43" s="10" t="s">
        <v>158</v>
      </c>
      <c r="J43" s="10" t="s">
        <v>105</v>
      </c>
      <c r="K43" s="10" t="s">
        <v>21</v>
      </c>
      <c r="L43" s="10">
        <v>15</v>
      </c>
      <c r="M43" s="10">
        <v>113.524</v>
      </c>
      <c r="N43" s="10">
        <f>Tableau3[[#This Row],[QTE]]*Tableau3[[#This Row],[PRIX UN]]</f>
        <v>1702.8600000000001</v>
      </c>
      <c r="O43" s="10" t="s">
        <v>188</v>
      </c>
      <c r="P43" s="12">
        <v>45646</v>
      </c>
      <c r="Q43" s="16">
        <v>1</v>
      </c>
      <c r="R43" s="16" t="s">
        <v>54</v>
      </c>
      <c r="S43" s="12">
        <v>45653</v>
      </c>
      <c r="T43" s="12">
        <v>45655</v>
      </c>
      <c r="U43" s="2">
        <v>1</v>
      </c>
      <c r="V43" s="1"/>
      <c r="W43" s="1"/>
    </row>
    <row r="44" spans="2:26" ht="24" hidden="1" x14ac:dyDescent="0.3">
      <c r="B44" s="9" t="s">
        <v>59</v>
      </c>
      <c r="C44" s="10" t="s">
        <v>214</v>
      </c>
      <c r="D44" s="10" t="s">
        <v>215</v>
      </c>
      <c r="E44" s="10" t="s">
        <v>147</v>
      </c>
      <c r="F44" s="10" t="s">
        <v>216</v>
      </c>
      <c r="G44" s="10" t="s">
        <v>25</v>
      </c>
      <c r="H44" s="10" t="s">
        <v>55</v>
      </c>
      <c r="I44" s="10" t="s">
        <v>30</v>
      </c>
      <c r="J44" s="10" t="s">
        <v>217</v>
      </c>
      <c r="K44" s="10" t="s">
        <v>217</v>
      </c>
      <c r="L44" s="10">
        <v>1</v>
      </c>
      <c r="M44" s="10">
        <v>2310</v>
      </c>
      <c r="N44" s="10">
        <f>Tableau3[[#This Row],[QTE]]*Tableau3[[#This Row],[PRIX UN]]</f>
        <v>2310</v>
      </c>
      <c r="O44" s="10" t="s">
        <v>218</v>
      </c>
      <c r="P44" s="12"/>
      <c r="Q44" s="16">
        <v>1</v>
      </c>
      <c r="R44" s="16" t="s">
        <v>54</v>
      </c>
      <c r="S44" s="12">
        <v>45653</v>
      </c>
      <c r="T44" s="12">
        <v>45655</v>
      </c>
      <c r="U44" s="2">
        <v>1</v>
      </c>
      <c r="V44" s="1"/>
      <c r="W44" s="1"/>
    </row>
    <row r="45" spans="2:26" ht="35.25" hidden="1" customHeight="1" x14ac:dyDescent="0.3">
      <c r="B45" s="9" t="s">
        <v>59</v>
      </c>
      <c r="C45" s="10" t="s">
        <v>27</v>
      </c>
      <c r="D45" s="10" t="s">
        <v>208</v>
      </c>
      <c r="E45" s="10" t="s">
        <v>147</v>
      </c>
      <c r="F45" s="14" t="s">
        <v>209</v>
      </c>
      <c r="G45" s="10" t="s">
        <v>25</v>
      </c>
      <c r="H45" s="10" t="s">
        <v>55</v>
      </c>
      <c r="I45" s="10" t="s">
        <v>30</v>
      </c>
      <c r="J45" s="10" t="s">
        <v>105</v>
      </c>
      <c r="K45" s="10" t="s">
        <v>202</v>
      </c>
      <c r="L45" s="10">
        <v>1</v>
      </c>
      <c r="M45" s="10">
        <v>1768.252</v>
      </c>
      <c r="N45" s="10">
        <f>Tableau3[[#This Row],[QTE]]*Tableau3[[#This Row],[PRIX UN]]</f>
        <v>1768.252</v>
      </c>
      <c r="O45" s="10" t="s">
        <v>188</v>
      </c>
      <c r="P45" s="12"/>
      <c r="Q45" s="16">
        <v>1</v>
      </c>
      <c r="R45" s="16" t="s">
        <v>54</v>
      </c>
      <c r="S45" s="12"/>
      <c r="T45" s="12"/>
      <c r="U45" s="2">
        <v>1</v>
      </c>
      <c r="V45" s="1"/>
      <c r="W45" s="1"/>
    </row>
    <row r="46" spans="2:26" ht="30" hidden="1" x14ac:dyDescent="0.3">
      <c r="B46" s="9" t="s">
        <v>59</v>
      </c>
      <c r="C46" s="10" t="s">
        <v>35</v>
      </c>
      <c r="D46" s="14" t="s">
        <v>40</v>
      </c>
      <c r="E46" s="10" t="s">
        <v>147</v>
      </c>
      <c r="F46" s="10" t="s">
        <v>44</v>
      </c>
      <c r="G46" s="10" t="s">
        <v>25</v>
      </c>
      <c r="H46" s="10" t="s">
        <v>55</v>
      </c>
      <c r="I46" s="10" t="s">
        <v>30</v>
      </c>
      <c r="J46" s="10" t="s">
        <v>143</v>
      </c>
      <c r="K46" s="10"/>
      <c r="L46" s="10"/>
      <c r="M46" s="10"/>
      <c r="N46" s="10"/>
      <c r="O46" s="10" t="s">
        <v>249</v>
      </c>
      <c r="P46" s="10"/>
      <c r="Q46" s="16">
        <v>2</v>
      </c>
      <c r="R46" s="16" t="s">
        <v>54</v>
      </c>
      <c r="S46" s="12">
        <v>46018</v>
      </c>
      <c r="T46" s="12">
        <v>46020</v>
      </c>
      <c r="U46" s="2">
        <v>1</v>
      </c>
      <c r="V46" s="1"/>
      <c r="W46" s="1"/>
    </row>
    <row r="47" spans="2:26" ht="24" hidden="1" x14ac:dyDescent="0.3">
      <c r="B47" s="9" t="s">
        <v>60</v>
      </c>
      <c r="C47" s="10" t="s">
        <v>36</v>
      </c>
      <c r="D47" s="10" t="s">
        <v>41</v>
      </c>
      <c r="E47" s="10" t="s">
        <v>147</v>
      </c>
      <c r="F47" s="10" t="s">
        <v>45</v>
      </c>
      <c r="G47" s="10" t="s">
        <v>25</v>
      </c>
      <c r="H47" s="10" t="s">
        <v>48</v>
      </c>
      <c r="I47" s="10" t="s">
        <v>106</v>
      </c>
      <c r="J47" s="10" t="s">
        <v>105</v>
      </c>
      <c r="K47" s="10" t="s">
        <v>56</v>
      </c>
      <c r="L47" s="10">
        <v>92</v>
      </c>
      <c r="M47" s="10">
        <v>34.436999999999998</v>
      </c>
      <c r="N47" s="10">
        <f>Tableau3[[#This Row],[QTE]]*Tableau3[[#This Row],[PRIX UN]]</f>
        <v>3168.2039999999997</v>
      </c>
      <c r="O47" s="10" t="s">
        <v>189</v>
      </c>
      <c r="P47" s="10"/>
      <c r="Q47" s="16">
        <v>2</v>
      </c>
      <c r="R47" s="16" t="s">
        <v>54</v>
      </c>
      <c r="S47" s="12"/>
      <c r="T47" s="12"/>
      <c r="U47" s="2">
        <v>1</v>
      </c>
      <c r="V47" s="1"/>
      <c r="W47" s="13">
        <f>SUMIF(Tableau3[[AFFECTATION ]],"Eau Pluvial",Tableau3[PRIX TO])</f>
        <v>5504.4439999999995</v>
      </c>
    </row>
    <row r="48" spans="2:26" ht="24" hidden="1" x14ac:dyDescent="0.3">
      <c r="B48" s="9" t="s">
        <v>60</v>
      </c>
      <c r="C48" s="10" t="s">
        <v>36</v>
      </c>
      <c r="D48" s="10" t="s">
        <v>42</v>
      </c>
      <c r="E48" s="10" t="s">
        <v>147</v>
      </c>
      <c r="F48" s="10" t="s">
        <v>46</v>
      </c>
      <c r="G48" s="10" t="s">
        <v>25</v>
      </c>
      <c r="H48" s="10" t="s">
        <v>48</v>
      </c>
      <c r="I48" s="10" t="s">
        <v>106</v>
      </c>
      <c r="J48" s="10" t="s">
        <v>105</v>
      </c>
      <c r="K48" s="10"/>
      <c r="L48" s="10">
        <v>1</v>
      </c>
      <c r="M48" s="10">
        <v>685</v>
      </c>
      <c r="N48" s="10">
        <f>Tableau3[[#This Row],[QTE]]*Tableau3[[#This Row],[PRIX UN]]</f>
        <v>685</v>
      </c>
      <c r="O48" s="10" t="s">
        <v>189</v>
      </c>
      <c r="P48" s="10"/>
      <c r="Q48" s="16">
        <v>2</v>
      </c>
      <c r="R48" s="16" t="s">
        <v>54</v>
      </c>
      <c r="S48" s="12"/>
      <c r="T48" s="12"/>
      <c r="U48" s="2">
        <v>1</v>
      </c>
      <c r="V48" s="1"/>
      <c r="W48" s="15"/>
    </row>
    <row r="49" spans="2:23" ht="24" hidden="1" x14ac:dyDescent="0.55000000000000004">
      <c r="B49" s="9" t="s">
        <v>60</v>
      </c>
      <c r="C49" s="10" t="s">
        <v>36</v>
      </c>
      <c r="D49" s="10" t="s">
        <v>43</v>
      </c>
      <c r="E49" s="10" t="s">
        <v>147</v>
      </c>
      <c r="F49" s="10" t="s">
        <v>47</v>
      </c>
      <c r="G49" s="10" t="s">
        <v>25</v>
      </c>
      <c r="H49" s="10" t="s">
        <v>48</v>
      </c>
      <c r="I49" s="10" t="s">
        <v>106</v>
      </c>
      <c r="J49" s="10" t="s">
        <v>105</v>
      </c>
      <c r="K49" s="10"/>
      <c r="L49" s="10">
        <v>1</v>
      </c>
      <c r="M49" s="10">
        <v>151.24</v>
      </c>
      <c r="N49" s="10">
        <f>Tableau3[[#This Row],[QTE]]*Tableau3[[#This Row],[PRIX UN]]</f>
        <v>151.24</v>
      </c>
      <c r="O49" s="10" t="s">
        <v>189</v>
      </c>
      <c r="P49" s="10"/>
      <c r="Q49" s="16">
        <v>1</v>
      </c>
      <c r="R49" s="8" t="s">
        <v>54</v>
      </c>
      <c r="S49" s="12"/>
      <c r="T49" s="12"/>
      <c r="U49" s="2">
        <v>1</v>
      </c>
      <c r="V49" s="1"/>
      <c r="W49" s="15"/>
    </row>
    <row r="50" spans="2:23" ht="24" hidden="1" x14ac:dyDescent="0.55000000000000004">
      <c r="B50" s="9" t="s">
        <v>60</v>
      </c>
      <c r="C50" s="10" t="s">
        <v>36</v>
      </c>
      <c r="D50" s="10" t="s">
        <v>200</v>
      </c>
      <c r="E50" s="10" t="s">
        <v>147</v>
      </c>
      <c r="F50" s="10" t="s">
        <v>65</v>
      </c>
      <c r="G50" s="10" t="s">
        <v>25</v>
      </c>
      <c r="H50" s="10" t="s">
        <v>48</v>
      </c>
      <c r="I50" s="10" t="s">
        <v>106</v>
      </c>
      <c r="J50" s="10" t="s">
        <v>105</v>
      </c>
      <c r="K50" s="10" t="s">
        <v>94</v>
      </c>
      <c r="L50" s="10">
        <v>5</v>
      </c>
      <c r="M50" s="10">
        <v>300</v>
      </c>
      <c r="N50" s="10">
        <f>Tableau3[[#This Row],[QTE]]*Tableau3[[#This Row],[PRIX UN]]</f>
        <v>1500</v>
      </c>
      <c r="O50" s="10" t="s">
        <v>189</v>
      </c>
      <c r="P50" s="10"/>
      <c r="Q50" s="16">
        <v>1</v>
      </c>
      <c r="R50" s="8" t="s">
        <v>54</v>
      </c>
      <c r="S50" s="12">
        <v>45637</v>
      </c>
      <c r="T50" s="12">
        <v>45638</v>
      </c>
      <c r="U50" s="2">
        <v>1</v>
      </c>
      <c r="V50" s="1"/>
      <c r="W50" s="15"/>
    </row>
    <row r="51" spans="2:23" ht="24" hidden="1" x14ac:dyDescent="0.55000000000000004">
      <c r="B51" s="9" t="s">
        <v>197</v>
      </c>
      <c r="C51" s="10" t="s">
        <v>199</v>
      </c>
      <c r="D51" s="10" t="s">
        <v>64</v>
      </c>
      <c r="E51" s="10" t="s">
        <v>147</v>
      </c>
      <c r="F51" s="10" t="s">
        <v>65</v>
      </c>
      <c r="G51" s="10" t="s">
        <v>66</v>
      </c>
      <c r="H51" s="10" t="s">
        <v>198</v>
      </c>
      <c r="I51" s="10" t="s">
        <v>107</v>
      </c>
      <c r="J51" s="10" t="s">
        <v>144</v>
      </c>
      <c r="K51" s="10" t="s">
        <v>94</v>
      </c>
      <c r="L51" s="10">
        <v>1</v>
      </c>
      <c r="M51" s="10">
        <v>1345</v>
      </c>
      <c r="N51" s="10">
        <f>Tableau3[[#This Row],[QTE]]*Tableau3[[#This Row],[PRIX UN]]</f>
        <v>1345</v>
      </c>
      <c r="O51" s="10" t="s">
        <v>189</v>
      </c>
      <c r="P51" s="10"/>
      <c r="Q51" s="16">
        <v>1</v>
      </c>
      <c r="R51" s="8" t="s">
        <v>54</v>
      </c>
      <c r="S51" s="12">
        <v>45637</v>
      </c>
      <c r="T51" s="12">
        <v>45638</v>
      </c>
      <c r="U51" s="2">
        <v>1</v>
      </c>
      <c r="V51" s="1"/>
      <c r="W51" s="13">
        <f>SUMIF(Tableau3[[AFFECTATION ]],"Eau Pluvial SNA2",Tableau3[PRIX TO])</f>
        <v>2185</v>
      </c>
    </row>
    <row r="52" spans="2:23" ht="24" hidden="1" x14ac:dyDescent="0.55000000000000004">
      <c r="B52" s="9" t="s">
        <v>61</v>
      </c>
      <c r="C52" s="14" t="s">
        <v>111</v>
      </c>
      <c r="D52" s="10" t="s">
        <v>112</v>
      </c>
      <c r="E52" s="10" t="s">
        <v>147</v>
      </c>
      <c r="F52" s="10" t="s">
        <v>109</v>
      </c>
      <c r="G52" s="10" t="s">
        <v>66</v>
      </c>
      <c r="H52" s="10" t="s">
        <v>67</v>
      </c>
      <c r="I52" s="10" t="s">
        <v>68</v>
      </c>
      <c r="J52" s="10" t="s">
        <v>105</v>
      </c>
      <c r="K52" s="10" t="s">
        <v>110</v>
      </c>
      <c r="L52" s="10">
        <v>2.5</v>
      </c>
      <c r="M52" s="10">
        <v>260</v>
      </c>
      <c r="N52" s="10">
        <f>Tableau3[[#This Row],[QTE]]*Tableau3[[#This Row],[PRIX UN]]</f>
        <v>650</v>
      </c>
      <c r="O52" s="10"/>
      <c r="P52" s="12">
        <v>45635</v>
      </c>
      <c r="Q52" s="16">
        <v>2</v>
      </c>
      <c r="R52" s="8" t="s">
        <v>54</v>
      </c>
      <c r="S52" s="12">
        <v>45646</v>
      </c>
      <c r="T52" s="12">
        <v>45653</v>
      </c>
      <c r="U52" s="2">
        <v>1</v>
      </c>
      <c r="V52" s="1"/>
      <c r="W52" s="13">
        <f>SUMIF(Tableau3[[AFFECTATION ]],"Chaine à Godets Oxyde ",Tableau3[PRIX TO])</f>
        <v>3037.67</v>
      </c>
    </row>
    <row r="53" spans="2:23" ht="24" hidden="1" x14ac:dyDescent="0.55000000000000004">
      <c r="B53" s="9" t="s">
        <v>61</v>
      </c>
      <c r="C53" s="14" t="s">
        <v>111</v>
      </c>
      <c r="D53" s="10" t="s">
        <v>112</v>
      </c>
      <c r="E53" s="10" t="s">
        <v>147</v>
      </c>
      <c r="F53" s="14" t="s">
        <v>113</v>
      </c>
      <c r="G53" s="10" t="s">
        <v>66</v>
      </c>
      <c r="H53" s="10" t="s">
        <v>67</v>
      </c>
      <c r="I53" s="10" t="s">
        <v>68</v>
      </c>
      <c r="J53" s="10" t="s">
        <v>105</v>
      </c>
      <c r="K53" s="10" t="s">
        <v>110</v>
      </c>
      <c r="L53" s="10">
        <v>30</v>
      </c>
      <c r="M53" s="10">
        <v>79.588999999999999</v>
      </c>
      <c r="N53" s="10">
        <f>Tableau3[[#This Row],[QTE]]*Tableau3[[#This Row],[PRIX UN]]</f>
        <v>2387.67</v>
      </c>
      <c r="O53" s="10"/>
      <c r="P53" s="12">
        <v>45635</v>
      </c>
      <c r="Q53" s="16">
        <v>2</v>
      </c>
      <c r="R53" s="8" t="s">
        <v>54</v>
      </c>
      <c r="S53" s="12">
        <v>45646</v>
      </c>
      <c r="T53" s="12">
        <v>45653</v>
      </c>
      <c r="U53" s="2">
        <v>1</v>
      </c>
      <c r="V53" s="1"/>
      <c r="W53" s="15"/>
    </row>
    <row r="54" spans="2:23" ht="24" hidden="1" x14ac:dyDescent="0.55000000000000004">
      <c r="B54" s="9" t="s">
        <v>61</v>
      </c>
      <c r="C54" s="10" t="s">
        <v>69</v>
      </c>
      <c r="D54" s="10" t="s">
        <v>70</v>
      </c>
      <c r="E54" s="10" t="s">
        <v>147</v>
      </c>
      <c r="F54" s="10" t="s">
        <v>71</v>
      </c>
      <c r="G54" s="10" t="s">
        <v>66</v>
      </c>
      <c r="H54" s="10" t="s">
        <v>67</v>
      </c>
      <c r="I54" s="10" t="s">
        <v>68</v>
      </c>
      <c r="J54" s="10" t="s">
        <v>105</v>
      </c>
      <c r="K54" s="10" t="s">
        <v>125</v>
      </c>
      <c r="L54" s="10"/>
      <c r="M54" s="10"/>
      <c r="N54" s="10">
        <f>Tableau3[[#This Row],[QTE]]*Tableau3[[#This Row],[PRIX UN]]</f>
        <v>0</v>
      </c>
      <c r="O54" s="10"/>
      <c r="P54" s="10"/>
      <c r="Q54" s="16">
        <v>1</v>
      </c>
      <c r="R54" s="8" t="s">
        <v>100</v>
      </c>
      <c r="S54" s="12"/>
      <c r="T54" s="12"/>
      <c r="U54" s="2">
        <v>0.1</v>
      </c>
      <c r="V54" s="1"/>
      <c r="W54" s="15"/>
    </row>
    <row r="55" spans="2:23" ht="24" hidden="1" x14ac:dyDescent="0.55000000000000004">
      <c r="B55" s="9" t="s">
        <v>63</v>
      </c>
      <c r="C55" s="10" t="s">
        <v>72</v>
      </c>
      <c r="D55" s="10" t="s">
        <v>73</v>
      </c>
      <c r="E55" s="10" t="s">
        <v>147</v>
      </c>
      <c r="F55" s="10" t="s">
        <v>74</v>
      </c>
      <c r="G55" s="10" t="s">
        <v>66</v>
      </c>
      <c r="H55" s="10" t="s">
        <v>213</v>
      </c>
      <c r="I55" s="10" t="s">
        <v>108</v>
      </c>
      <c r="J55" s="10" t="s">
        <v>105</v>
      </c>
      <c r="K55" s="10" t="s">
        <v>99</v>
      </c>
      <c r="L55" s="10">
        <v>1</v>
      </c>
      <c r="M55" s="10">
        <v>349.036</v>
      </c>
      <c r="N55" s="10">
        <f>Tableau3[[#This Row],[QTE]]*Tableau3[[#This Row],[PRIX UN]]</f>
        <v>349.036</v>
      </c>
      <c r="O55" s="10"/>
      <c r="P55" s="10"/>
      <c r="Q55" s="16">
        <v>2</v>
      </c>
      <c r="R55" s="8" t="s">
        <v>54</v>
      </c>
      <c r="S55" s="12"/>
      <c r="T55" s="12"/>
      <c r="U55" s="2">
        <v>1</v>
      </c>
      <c r="V55" s="1"/>
      <c r="W55" s="13">
        <f>SUMIF(Tableau3[[AFFECTATION ]],"EMPATEUSSE",Tableau3[PRIX TO])</f>
        <v>349.036</v>
      </c>
    </row>
    <row r="56" spans="2:23" ht="24" hidden="1" x14ac:dyDescent="0.55000000000000004">
      <c r="B56" s="9" t="s">
        <v>321</v>
      </c>
      <c r="C56" s="10" t="s">
        <v>75</v>
      </c>
      <c r="D56" s="10" t="s">
        <v>76</v>
      </c>
      <c r="E56" s="10" t="s">
        <v>147</v>
      </c>
      <c r="F56" s="10" t="s">
        <v>101</v>
      </c>
      <c r="G56" s="10" t="s">
        <v>66</v>
      </c>
      <c r="H56" s="10" t="s">
        <v>78</v>
      </c>
      <c r="I56" s="10" t="s">
        <v>68</v>
      </c>
      <c r="J56" s="10" t="s">
        <v>105</v>
      </c>
      <c r="K56" s="10" t="s">
        <v>95</v>
      </c>
      <c r="L56" s="10">
        <v>10</v>
      </c>
      <c r="M56" s="10">
        <v>25</v>
      </c>
      <c r="N56" s="10">
        <f>Tableau3[[#This Row],[QTE]]*Tableau3[[#This Row],[PRIX UN]]</f>
        <v>250</v>
      </c>
      <c r="O56" s="10"/>
      <c r="P56" s="10"/>
      <c r="Q56" s="16">
        <v>2</v>
      </c>
      <c r="R56" s="8" t="s">
        <v>162</v>
      </c>
      <c r="S56" s="12"/>
      <c r="T56" s="12"/>
      <c r="U56" s="2">
        <v>1</v>
      </c>
      <c r="V56" s="1"/>
      <c r="W56" s="13">
        <f>SUMIF(Tableau3[[AFFECTATION ]],"Strip",Tableau3[PRIX TO])</f>
        <v>1150</v>
      </c>
    </row>
    <row r="57" spans="2:23" ht="24" hidden="1" x14ac:dyDescent="0.55000000000000004">
      <c r="B57" s="9" t="s">
        <v>321</v>
      </c>
      <c r="C57" s="10" t="s">
        <v>75</v>
      </c>
      <c r="D57" s="10" t="s">
        <v>76</v>
      </c>
      <c r="E57" s="10" t="s">
        <v>147</v>
      </c>
      <c r="F57" s="10" t="s">
        <v>77</v>
      </c>
      <c r="G57" s="10" t="s">
        <v>66</v>
      </c>
      <c r="H57" s="10" t="s">
        <v>78</v>
      </c>
      <c r="I57" s="10" t="s">
        <v>68</v>
      </c>
      <c r="J57" s="10" t="s">
        <v>105</v>
      </c>
      <c r="K57" s="10" t="s">
        <v>95</v>
      </c>
      <c r="L57" s="10">
        <v>20</v>
      </c>
      <c r="M57" s="10">
        <v>45</v>
      </c>
      <c r="N57" s="10">
        <f>Tableau3[[#This Row],[QTE]]*Tableau3[[#This Row],[PRIX UN]]</f>
        <v>900</v>
      </c>
      <c r="O57" s="10"/>
      <c r="P57" s="10"/>
      <c r="Q57" s="16">
        <v>1</v>
      </c>
      <c r="R57" s="8" t="s">
        <v>162</v>
      </c>
      <c r="S57" s="12"/>
      <c r="T57" s="12"/>
      <c r="U57" s="2">
        <v>1</v>
      </c>
      <c r="V57" s="1"/>
      <c r="W57" s="15"/>
    </row>
    <row r="58" spans="2:23" ht="30" hidden="1" x14ac:dyDescent="0.55000000000000004">
      <c r="B58" s="9" t="s">
        <v>62</v>
      </c>
      <c r="C58" s="10" t="s">
        <v>79</v>
      </c>
      <c r="D58" s="14" t="s">
        <v>259</v>
      </c>
      <c r="E58" s="10" t="s">
        <v>147</v>
      </c>
      <c r="F58" s="10" t="s">
        <v>80</v>
      </c>
      <c r="G58" s="10" t="s">
        <v>66</v>
      </c>
      <c r="H58" s="10" t="s">
        <v>81</v>
      </c>
      <c r="I58" s="10" t="s">
        <v>68</v>
      </c>
      <c r="J58" s="10" t="s">
        <v>105</v>
      </c>
      <c r="K58" s="10" t="s">
        <v>96</v>
      </c>
      <c r="L58" s="10">
        <v>1</v>
      </c>
      <c r="M58" s="10">
        <v>4700</v>
      </c>
      <c r="N58" s="10">
        <f>Tableau3[[#This Row],[QTE]]*Tableau3[[#This Row],[PRIX UN]]</f>
        <v>4700</v>
      </c>
      <c r="O58" s="10" t="s">
        <v>249</v>
      </c>
      <c r="P58" s="9">
        <v>45640</v>
      </c>
      <c r="Q58" s="16">
        <v>1</v>
      </c>
      <c r="R58" s="8" t="s">
        <v>54</v>
      </c>
      <c r="S58" s="12">
        <v>45640</v>
      </c>
      <c r="T58" s="12">
        <v>45670</v>
      </c>
      <c r="U58" s="2">
        <v>1</v>
      </c>
      <c r="V58" s="1"/>
      <c r="W58" s="13">
        <f>SUMIF(Tableau3[[AFFECTATION ]],"Machine à Billes ",Tableau3[PRIX TO])</f>
        <v>4700</v>
      </c>
    </row>
    <row r="59" spans="2:23" ht="30" hidden="1" x14ac:dyDescent="0.55000000000000004">
      <c r="B59" s="9" t="s">
        <v>260</v>
      </c>
      <c r="C59" s="10" t="s">
        <v>261</v>
      </c>
      <c r="D59" s="14" t="s">
        <v>262</v>
      </c>
      <c r="E59" s="10" t="s">
        <v>147</v>
      </c>
      <c r="F59" s="10" t="s">
        <v>263</v>
      </c>
      <c r="G59" s="10" t="s">
        <v>66</v>
      </c>
      <c r="H59" s="10" t="s">
        <v>264</v>
      </c>
      <c r="I59" s="10" t="s">
        <v>147</v>
      </c>
      <c r="J59" s="10" t="s">
        <v>103</v>
      </c>
      <c r="K59" s="10" t="s">
        <v>96</v>
      </c>
      <c r="L59" s="10">
        <v>1</v>
      </c>
      <c r="M59" s="10">
        <v>2700</v>
      </c>
      <c r="N59" s="10">
        <f>Tableau3[[#This Row],[QTE]]*Tableau3[[#This Row],[PRIX UN]]</f>
        <v>2700</v>
      </c>
      <c r="O59" s="10" t="s">
        <v>249</v>
      </c>
      <c r="P59" s="9"/>
      <c r="Q59" s="16"/>
      <c r="R59" s="8" t="s">
        <v>54</v>
      </c>
      <c r="S59" s="12"/>
      <c r="T59" s="12"/>
      <c r="U59" s="2">
        <v>1</v>
      </c>
      <c r="V59" s="1"/>
      <c r="W59" s="13">
        <f>SUMIF(Tableau3[[AFFECTATION ]],"ARMOIRE STRIPE",Tableau3[PRIX TO])</f>
        <v>2700</v>
      </c>
    </row>
    <row r="60" spans="2:23" ht="24" hidden="1" x14ac:dyDescent="0.55000000000000004">
      <c r="B60" s="9" t="s">
        <v>62</v>
      </c>
      <c r="C60" s="10" t="s">
        <v>79</v>
      </c>
      <c r="D60" s="10" t="s">
        <v>82</v>
      </c>
      <c r="E60" s="10" t="s">
        <v>147</v>
      </c>
      <c r="F60" s="10" t="s">
        <v>83</v>
      </c>
      <c r="G60" s="10" t="s">
        <v>66</v>
      </c>
      <c r="H60" s="10" t="s">
        <v>265</v>
      </c>
      <c r="I60" s="10" t="s">
        <v>68</v>
      </c>
      <c r="J60" s="10" t="s">
        <v>105</v>
      </c>
      <c r="K60" s="10" t="s">
        <v>97</v>
      </c>
      <c r="L60" s="10">
        <v>1</v>
      </c>
      <c r="M60" s="10">
        <v>500</v>
      </c>
      <c r="N60" s="10">
        <f>Tableau3[[#This Row],[QTE]]*Tableau3[[#This Row],[PRIX UN]]</f>
        <v>500</v>
      </c>
      <c r="O60" s="10" t="s">
        <v>249</v>
      </c>
      <c r="P60" s="10"/>
      <c r="Q60" s="16">
        <v>1</v>
      </c>
      <c r="R60" s="8" t="s">
        <v>54</v>
      </c>
      <c r="S60" s="12"/>
      <c r="T60" s="12"/>
      <c r="U60" s="2">
        <v>1</v>
      </c>
      <c r="V60" s="1"/>
      <c r="W60" s="13">
        <f>SUMIF(Tableau3[[AFFECTATION ]],"Machine à Billes",Tableau3[PRIX TO])</f>
        <v>500</v>
      </c>
    </row>
    <row r="61" spans="2:23" ht="24" hidden="1" x14ac:dyDescent="0.55000000000000004">
      <c r="B61" s="9" t="s">
        <v>60</v>
      </c>
      <c r="C61" s="10" t="s">
        <v>84</v>
      </c>
      <c r="D61" s="10" t="s">
        <v>85</v>
      </c>
      <c r="E61" s="10" t="s">
        <v>147</v>
      </c>
      <c r="F61" s="10" t="s">
        <v>86</v>
      </c>
      <c r="G61" s="10" t="s">
        <v>19</v>
      </c>
      <c r="H61" s="10" t="s">
        <v>135</v>
      </c>
      <c r="I61" s="10" t="s">
        <v>30</v>
      </c>
      <c r="J61" s="10" t="s">
        <v>102</v>
      </c>
      <c r="K61" s="10" t="s">
        <v>102</v>
      </c>
      <c r="L61" s="10">
        <v>1</v>
      </c>
      <c r="M61" s="10">
        <v>2500</v>
      </c>
      <c r="N61" s="10">
        <f>Tableau3[[#This Row],[QTE]]*Tableau3[[#This Row],[PRIX UN]]</f>
        <v>2500</v>
      </c>
      <c r="O61" s="10"/>
      <c r="P61" s="10"/>
      <c r="Q61" s="16">
        <v>1</v>
      </c>
      <c r="R61" s="8" t="s">
        <v>54</v>
      </c>
      <c r="S61" s="12">
        <v>45608</v>
      </c>
      <c r="T61" s="12"/>
      <c r="U61" s="2">
        <v>1</v>
      </c>
      <c r="V61" s="1"/>
      <c r="W61" s="13">
        <f>SUMIF(Tableau3[[AFFECTATION ]],"Assemblage",Tableau3[PRIX TO])</f>
        <v>2500</v>
      </c>
    </row>
    <row r="62" spans="2:23" ht="24" hidden="1" x14ac:dyDescent="0.55000000000000004">
      <c r="B62" s="9" t="s">
        <v>60</v>
      </c>
      <c r="C62" s="10" t="s">
        <v>84</v>
      </c>
      <c r="D62" s="10" t="s">
        <v>87</v>
      </c>
      <c r="E62" s="10" t="s">
        <v>147</v>
      </c>
      <c r="F62" s="10" t="s">
        <v>88</v>
      </c>
      <c r="G62" s="10" t="s">
        <v>19</v>
      </c>
      <c r="H62" s="10" t="s">
        <v>136</v>
      </c>
      <c r="I62" s="10" t="s">
        <v>30</v>
      </c>
      <c r="J62" s="10" t="s">
        <v>102</v>
      </c>
      <c r="K62" s="10" t="s">
        <v>56</v>
      </c>
      <c r="L62" s="10">
        <v>1</v>
      </c>
      <c r="M62" s="10">
        <v>250</v>
      </c>
      <c r="N62" s="10">
        <f>Tableau3[[#This Row],[QTE]]*Tableau3[[#This Row],[PRIX UN]]</f>
        <v>250</v>
      </c>
      <c r="O62" s="10"/>
      <c r="P62" s="12">
        <v>45632</v>
      </c>
      <c r="Q62" s="16">
        <v>1</v>
      </c>
      <c r="R62" s="8" t="s">
        <v>54</v>
      </c>
      <c r="S62" s="12">
        <v>45609</v>
      </c>
      <c r="T62" s="12"/>
      <c r="U62" s="2">
        <v>1</v>
      </c>
      <c r="V62" s="1"/>
      <c r="W62" s="15"/>
    </row>
    <row r="63" spans="2:23" ht="24" hidden="1" x14ac:dyDescent="0.55000000000000004">
      <c r="B63" s="9" t="s">
        <v>63</v>
      </c>
      <c r="C63" s="10" t="s">
        <v>114</v>
      </c>
      <c r="D63" s="10" t="s">
        <v>115</v>
      </c>
      <c r="E63" s="10" t="s">
        <v>147</v>
      </c>
      <c r="F63" s="10" t="s">
        <v>145</v>
      </c>
      <c r="G63" s="10" t="s">
        <v>66</v>
      </c>
      <c r="H63" s="10" t="s">
        <v>137</v>
      </c>
      <c r="I63" s="10" t="s">
        <v>30</v>
      </c>
      <c r="J63" s="10" t="s">
        <v>117</v>
      </c>
      <c r="K63" s="10" t="s">
        <v>117</v>
      </c>
      <c r="L63" s="10">
        <v>1</v>
      </c>
      <c r="M63" s="10">
        <v>250</v>
      </c>
      <c r="N63" s="10">
        <f>Tableau3[[#This Row],[QTE]]*Tableau3[[#This Row],[PRIX UN]]</f>
        <v>250</v>
      </c>
      <c r="O63" s="10" t="s">
        <v>249</v>
      </c>
      <c r="P63" s="12">
        <v>45649</v>
      </c>
      <c r="Q63" s="16">
        <v>1</v>
      </c>
      <c r="R63" s="8" t="s">
        <v>54</v>
      </c>
      <c r="S63" s="12"/>
      <c r="T63" s="12"/>
      <c r="U63" s="2">
        <v>1</v>
      </c>
      <c r="V63" s="1"/>
      <c r="W63" s="13">
        <f>SUMIF(Tableau3[[AFFECTATION ]],"Réparation pompe acid",Tableau3[PRIX TO])</f>
        <v>250</v>
      </c>
    </row>
    <row r="64" spans="2:23" ht="24" hidden="1" x14ac:dyDescent="0.55000000000000004">
      <c r="B64" s="9" t="s">
        <v>63</v>
      </c>
      <c r="C64" s="10" t="s">
        <v>116</v>
      </c>
      <c r="D64" s="10" t="s">
        <v>115</v>
      </c>
      <c r="E64" s="10" t="s">
        <v>147</v>
      </c>
      <c r="F64" s="10" t="s">
        <v>145</v>
      </c>
      <c r="G64" s="10" t="s">
        <v>66</v>
      </c>
      <c r="H64" s="10" t="s">
        <v>137</v>
      </c>
      <c r="I64" s="10" t="s">
        <v>30</v>
      </c>
      <c r="J64" s="10" t="s">
        <v>117</v>
      </c>
      <c r="K64" s="10" t="s">
        <v>117</v>
      </c>
      <c r="L64" s="10">
        <v>1</v>
      </c>
      <c r="M64" s="10"/>
      <c r="N64" s="10">
        <f>Tableau3[[#This Row],[QTE]]*Tableau3[[#This Row],[PRIX UN]]</f>
        <v>0</v>
      </c>
      <c r="O64" s="10"/>
      <c r="P64" s="10"/>
      <c r="Q64" s="16">
        <v>1</v>
      </c>
      <c r="R64" s="8" t="s">
        <v>162</v>
      </c>
      <c r="S64" s="12"/>
      <c r="T64" s="12"/>
      <c r="U64" s="2">
        <v>0.1</v>
      </c>
      <c r="V64" s="1"/>
      <c r="W64" s="15"/>
    </row>
    <row r="65" spans="2:23" ht="24" hidden="1" x14ac:dyDescent="0.55000000000000004">
      <c r="B65" s="9" t="s">
        <v>121</v>
      </c>
      <c r="C65" s="10" t="s">
        <v>118</v>
      </c>
      <c r="D65" s="10" t="s">
        <v>119</v>
      </c>
      <c r="E65" s="10" t="s">
        <v>147</v>
      </c>
      <c r="F65" s="10" t="s">
        <v>120</v>
      </c>
      <c r="G65" s="10" t="s">
        <v>25</v>
      </c>
      <c r="H65" s="10" t="s">
        <v>121</v>
      </c>
      <c r="I65" s="10" t="s">
        <v>23</v>
      </c>
      <c r="J65" s="10" t="s">
        <v>159</v>
      </c>
      <c r="K65" s="10" t="s">
        <v>159</v>
      </c>
      <c r="L65" s="10"/>
      <c r="M65" s="10"/>
      <c r="N65" s="10">
        <f>Tableau3[[#This Row],[QTE]]*Tableau3[[#This Row],[PRIX UN]]</f>
        <v>0</v>
      </c>
      <c r="O65" s="10"/>
      <c r="P65" s="10"/>
      <c r="Q65" s="16">
        <v>1</v>
      </c>
      <c r="R65" s="8" t="s">
        <v>54</v>
      </c>
      <c r="S65" s="1"/>
      <c r="T65" s="12"/>
      <c r="U65" s="2">
        <v>0.1</v>
      </c>
      <c r="V65" s="1"/>
      <c r="W65" s="15"/>
    </row>
    <row r="66" spans="2:23" ht="24" hidden="1" x14ac:dyDescent="0.55000000000000004">
      <c r="B66" s="9" t="s">
        <v>124</v>
      </c>
      <c r="C66" s="10" t="s">
        <v>122</v>
      </c>
      <c r="D66" s="10" t="s">
        <v>123</v>
      </c>
      <c r="E66" s="10" t="s">
        <v>147</v>
      </c>
      <c r="F66" s="10" t="s">
        <v>120</v>
      </c>
      <c r="G66" s="10" t="s">
        <v>19</v>
      </c>
      <c r="H66" s="10" t="s">
        <v>169</v>
      </c>
      <c r="I66" s="10" t="s">
        <v>23</v>
      </c>
      <c r="J66" s="10" t="s">
        <v>159</v>
      </c>
      <c r="K66" s="10" t="s">
        <v>159</v>
      </c>
      <c r="L66" s="10">
        <v>1</v>
      </c>
      <c r="M66" s="10">
        <v>250</v>
      </c>
      <c r="N66" s="10">
        <f>Tableau3[[#This Row],[QTE]]*Tableau3[[#This Row],[PRIX UN]]</f>
        <v>250</v>
      </c>
      <c r="O66" s="10"/>
      <c r="P66" s="10"/>
      <c r="Q66" s="16">
        <v>1</v>
      </c>
      <c r="R66" s="8" t="s">
        <v>54</v>
      </c>
      <c r="S66" s="12">
        <v>45639</v>
      </c>
      <c r="T66" s="12">
        <v>45641</v>
      </c>
      <c r="U66" s="2">
        <v>1</v>
      </c>
      <c r="V66" s="12" t="s">
        <v>160</v>
      </c>
      <c r="W66" s="13">
        <f>SUMIF(Tableau3[[AFFECTATION ]],"Prison Qualité",Tableau3[PRIX TO])</f>
        <v>250</v>
      </c>
    </row>
    <row r="67" spans="2:23" ht="24" hidden="1" x14ac:dyDescent="0.55000000000000004">
      <c r="B67" s="9" t="s">
        <v>63</v>
      </c>
      <c r="C67" s="10" t="s">
        <v>126</v>
      </c>
      <c r="D67" s="10" t="s">
        <v>127</v>
      </c>
      <c r="E67" s="10" t="s">
        <v>147</v>
      </c>
      <c r="F67" s="10" t="s">
        <v>138</v>
      </c>
      <c r="G67" s="10" t="s">
        <v>66</v>
      </c>
      <c r="H67" s="10" t="s">
        <v>142</v>
      </c>
      <c r="I67" s="10" t="s">
        <v>30</v>
      </c>
      <c r="J67" s="10" t="s">
        <v>117</v>
      </c>
      <c r="K67" s="14" t="s">
        <v>139</v>
      </c>
      <c r="L67" s="10">
        <v>1</v>
      </c>
      <c r="M67" s="10">
        <v>2214.4870000000001</v>
      </c>
      <c r="N67" s="10">
        <f>Tableau3[[#This Row],[QTE]]*Tableau3[[#This Row],[PRIX UN]]</f>
        <v>2214.4870000000001</v>
      </c>
      <c r="O67" s="10" t="s">
        <v>188</v>
      </c>
      <c r="P67" s="12">
        <v>45625</v>
      </c>
      <c r="Q67" s="16">
        <v>1</v>
      </c>
      <c r="R67" s="8" t="s">
        <v>54</v>
      </c>
      <c r="S67" s="1"/>
      <c r="T67" s="12"/>
      <c r="U67" s="2">
        <v>1</v>
      </c>
      <c r="V67" s="1"/>
      <c r="W67" s="13">
        <f>SUMIF(Tableau3[[AFFECTATION ]],"Malaxeur Chinois",Tableau3[PRIX TO])</f>
        <v>2368.4870000000001</v>
      </c>
    </row>
    <row r="68" spans="2:23" ht="24" hidden="1" x14ac:dyDescent="0.55000000000000004">
      <c r="B68" s="9" t="s">
        <v>63</v>
      </c>
      <c r="C68" s="10" t="s">
        <v>126</v>
      </c>
      <c r="D68" s="10" t="s">
        <v>127</v>
      </c>
      <c r="E68" s="10" t="s">
        <v>147</v>
      </c>
      <c r="F68" s="10" t="s">
        <v>141</v>
      </c>
      <c r="G68" s="10" t="s">
        <v>66</v>
      </c>
      <c r="H68" s="10" t="s">
        <v>142</v>
      </c>
      <c r="I68" s="10" t="s">
        <v>30</v>
      </c>
      <c r="J68" s="10" t="s">
        <v>117</v>
      </c>
      <c r="K68" s="14" t="s">
        <v>110</v>
      </c>
      <c r="L68" s="10">
        <v>4</v>
      </c>
      <c r="M68" s="10">
        <v>38.5</v>
      </c>
      <c r="N68" s="10">
        <f>Tableau3[[#This Row],[QTE]]*Tableau3[[#This Row],[PRIX UN]]</f>
        <v>154</v>
      </c>
      <c r="O68" s="10" t="s">
        <v>188</v>
      </c>
      <c r="P68" s="12">
        <v>45626</v>
      </c>
      <c r="Q68" s="16">
        <v>1</v>
      </c>
      <c r="R68" s="8" t="s">
        <v>54</v>
      </c>
      <c r="S68" s="1"/>
      <c r="T68" s="12"/>
      <c r="U68" s="2">
        <v>1</v>
      </c>
      <c r="V68" s="1"/>
      <c r="W68" s="15"/>
    </row>
    <row r="69" spans="2:23" ht="24" hidden="1" x14ac:dyDescent="0.55000000000000004">
      <c r="B69" s="9" t="s">
        <v>140</v>
      </c>
      <c r="C69" s="10" t="s">
        <v>128</v>
      </c>
      <c r="D69" s="10" t="s">
        <v>129</v>
      </c>
      <c r="E69" s="10" t="s">
        <v>147</v>
      </c>
      <c r="F69" s="10" t="s">
        <v>134</v>
      </c>
      <c r="G69" s="10" t="s">
        <v>19</v>
      </c>
      <c r="H69" s="10" t="s">
        <v>130</v>
      </c>
      <c r="I69" s="10" t="s">
        <v>30</v>
      </c>
      <c r="J69" s="10" t="s">
        <v>105</v>
      </c>
      <c r="K69" s="10" t="s">
        <v>56</v>
      </c>
      <c r="L69" s="10">
        <v>1</v>
      </c>
      <c r="M69" s="10">
        <v>344.911</v>
      </c>
      <c r="N69" s="10">
        <f>Tableau3[[#This Row],[QTE]]*Tableau3[[#This Row],[PRIX UN]]</f>
        <v>344.911</v>
      </c>
      <c r="O69" s="10"/>
      <c r="P69" s="12">
        <v>45637</v>
      </c>
      <c r="Q69" s="16">
        <v>1</v>
      </c>
      <c r="R69" s="8" t="s">
        <v>54</v>
      </c>
      <c r="S69" s="1"/>
      <c r="T69" s="12"/>
      <c r="U69" s="2">
        <v>1</v>
      </c>
      <c r="V69" s="12" t="s">
        <v>160</v>
      </c>
      <c r="W69" s="13">
        <f>SUMIF(Tableau3[[AFFECTATION ]],"COS3",Tableau3[PRIX TO])</f>
        <v>344.911</v>
      </c>
    </row>
    <row r="70" spans="2:23" ht="24" hidden="1" x14ac:dyDescent="0.55000000000000004">
      <c r="B70" s="9" t="s">
        <v>19</v>
      </c>
      <c r="C70" s="10" t="s">
        <v>152</v>
      </c>
      <c r="D70" s="10" t="s">
        <v>150</v>
      </c>
      <c r="E70" s="10" t="s">
        <v>148</v>
      </c>
      <c r="F70" s="10" t="s">
        <v>120</v>
      </c>
      <c r="G70" s="10" t="s">
        <v>19</v>
      </c>
      <c r="H70" s="10" t="s">
        <v>149</v>
      </c>
      <c r="I70" s="10" t="s">
        <v>30</v>
      </c>
      <c r="J70" s="10" t="s">
        <v>105</v>
      </c>
      <c r="K70" s="10"/>
      <c r="L70" s="10"/>
      <c r="M70" s="10"/>
      <c r="N70" s="10">
        <f>Tableau3[[#This Row],[QTE]]*Tableau3[[#This Row],[PRIX UN]]</f>
        <v>0</v>
      </c>
      <c r="O70" s="10"/>
      <c r="P70" s="10"/>
      <c r="Q70" s="16">
        <v>2</v>
      </c>
      <c r="R70" s="8" t="s">
        <v>15</v>
      </c>
      <c r="S70" s="1"/>
      <c r="T70" s="12"/>
      <c r="U70" s="2">
        <v>0.1</v>
      </c>
      <c r="V70" s="1"/>
      <c r="W70" s="15"/>
    </row>
    <row r="71" spans="2:23" ht="24" hidden="1" x14ac:dyDescent="0.55000000000000004">
      <c r="B71" s="9" t="s">
        <v>66</v>
      </c>
      <c r="C71" s="10" t="s">
        <v>153</v>
      </c>
      <c r="D71" s="10" t="s">
        <v>151</v>
      </c>
      <c r="E71" s="10" t="s">
        <v>148</v>
      </c>
      <c r="F71" s="11"/>
      <c r="G71" s="10" t="s">
        <v>66</v>
      </c>
      <c r="H71" s="10" t="s">
        <v>149</v>
      </c>
      <c r="I71" s="10" t="s">
        <v>147</v>
      </c>
      <c r="J71" s="10" t="s">
        <v>94</v>
      </c>
      <c r="K71" s="10" t="s">
        <v>94</v>
      </c>
      <c r="L71" s="10">
        <v>1</v>
      </c>
      <c r="M71" s="10"/>
      <c r="N71" s="10">
        <f>Tableau3[[#This Row],[QTE]]*Tableau3[[#This Row],[PRIX UN]]</f>
        <v>0</v>
      </c>
      <c r="O71" s="10"/>
      <c r="P71" s="10"/>
      <c r="Q71" s="16">
        <v>2</v>
      </c>
      <c r="R71" s="8" t="s">
        <v>15</v>
      </c>
      <c r="S71" s="1"/>
      <c r="T71" s="12"/>
      <c r="U71" s="2">
        <v>0.1</v>
      </c>
      <c r="V71" s="1"/>
      <c r="W71" s="15"/>
    </row>
    <row r="72" spans="2:23" ht="24" hidden="1" x14ac:dyDescent="0.55000000000000004">
      <c r="B72" s="9" t="s">
        <v>66</v>
      </c>
      <c r="C72" s="10" t="s">
        <v>165</v>
      </c>
      <c r="D72" s="10" t="s">
        <v>164</v>
      </c>
      <c r="E72" s="10" t="s">
        <v>147</v>
      </c>
      <c r="F72" s="10" t="s">
        <v>163</v>
      </c>
      <c r="G72" s="10" t="s">
        <v>66</v>
      </c>
      <c r="H72" s="10" t="s">
        <v>166</v>
      </c>
      <c r="I72" s="10" t="s">
        <v>68</v>
      </c>
      <c r="J72" s="10" t="s">
        <v>167</v>
      </c>
      <c r="K72" s="10" t="s">
        <v>212</v>
      </c>
      <c r="L72" s="10">
        <v>2</v>
      </c>
      <c r="M72" s="10">
        <v>1544.33</v>
      </c>
      <c r="N72" s="10">
        <f>Tableau3[[#This Row],[QTE]]*Tableau3[[#This Row],[PRIX UN]]</f>
        <v>3088.66</v>
      </c>
      <c r="O72" s="10" t="s">
        <v>188</v>
      </c>
      <c r="P72" s="10"/>
      <c r="Q72" s="16">
        <v>1</v>
      </c>
      <c r="R72" s="8" t="s">
        <v>54</v>
      </c>
      <c r="S72" s="1"/>
      <c r="T72" s="1"/>
      <c r="U72" s="2">
        <v>1</v>
      </c>
      <c r="V72" s="1"/>
      <c r="W72" s="13">
        <f>SUMIF(Tableau3[[AFFECTATION ]],"Punching",Tableau3[PRIX TO])</f>
        <v>3088.66</v>
      </c>
    </row>
    <row r="73" spans="2:23" ht="24" hidden="1" x14ac:dyDescent="0.55000000000000004">
      <c r="B73" s="9" t="s">
        <v>66</v>
      </c>
      <c r="C73" s="10" t="s">
        <v>170</v>
      </c>
      <c r="D73" s="10" t="s">
        <v>173</v>
      </c>
      <c r="E73" s="10" t="s">
        <v>171</v>
      </c>
      <c r="F73" s="10" t="s">
        <v>172</v>
      </c>
      <c r="G73" s="10" t="s">
        <v>66</v>
      </c>
      <c r="H73" s="10" t="s">
        <v>174</v>
      </c>
      <c r="I73" s="10" t="s">
        <v>30</v>
      </c>
      <c r="J73" s="10" t="s">
        <v>159</v>
      </c>
      <c r="K73" s="10" t="s">
        <v>105</v>
      </c>
      <c r="L73" s="10">
        <v>3</v>
      </c>
      <c r="M73" s="10">
        <v>180</v>
      </c>
      <c r="N73" s="10">
        <f>Tableau3[[#This Row],[QTE]]*Tableau3[[#This Row],[PRIX UN]]</f>
        <v>540</v>
      </c>
      <c r="O73" s="10"/>
      <c r="P73" s="12">
        <v>45650</v>
      </c>
      <c r="Q73" s="16">
        <v>2</v>
      </c>
      <c r="R73" s="8" t="s">
        <v>54</v>
      </c>
      <c r="S73" s="1"/>
      <c r="T73" s="1"/>
      <c r="U73" s="2">
        <v>0.3</v>
      </c>
      <c r="V73" s="1"/>
      <c r="W73" s="13">
        <f>SUMIF(Tableau3[[AFFECTATION ]],"MAGASIN PDR",Tableau3[PRIX TO])</f>
        <v>540</v>
      </c>
    </row>
    <row r="74" spans="2:23" ht="24" hidden="1" x14ac:dyDescent="0.55000000000000004">
      <c r="B74" s="9" t="s">
        <v>175</v>
      </c>
      <c r="C74" s="10" t="s">
        <v>176</v>
      </c>
      <c r="D74" s="10" t="s">
        <v>177</v>
      </c>
      <c r="E74" s="10" t="s">
        <v>148</v>
      </c>
      <c r="F74" s="10" t="s">
        <v>178</v>
      </c>
      <c r="G74" s="10" t="s">
        <v>66</v>
      </c>
      <c r="H74" s="10" t="s">
        <v>179</v>
      </c>
      <c r="I74" s="10" t="s">
        <v>147</v>
      </c>
      <c r="J74" s="10"/>
      <c r="K74" s="10"/>
      <c r="L74" s="10">
        <v>1</v>
      </c>
      <c r="M74" s="10"/>
      <c r="N74" s="10">
        <f>Tableau3[[#This Row],[QTE]]*Tableau3[[#This Row],[PRIX UN]]</f>
        <v>0</v>
      </c>
      <c r="O74" s="10"/>
      <c r="P74" s="10"/>
      <c r="Q74" s="16">
        <v>3</v>
      </c>
      <c r="R74" s="8" t="s">
        <v>162</v>
      </c>
      <c r="S74" s="1"/>
      <c r="T74" s="1"/>
      <c r="U74" s="2"/>
      <c r="V74" s="1"/>
      <c r="W74" s="15"/>
    </row>
    <row r="75" spans="2:23" ht="24" hidden="1" x14ac:dyDescent="0.55000000000000004">
      <c r="B75" s="9" t="s">
        <v>19</v>
      </c>
      <c r="C75" s="10" t="s">
        <v>180</v>
      </c>
      <c r="D75" s="10" t="s">
        <v>181</v>
      </c>
      <c r="E75" s="10" t="s">
        <v>148</v>
      </c>
      <c r="F75" s="10" t="s">
        <v>191</v>
      </c>
      <c r="G75" s="10" t="s">
        <v>19</v>
      </c>
      <c r="H75" s="10" t="s">
        <v>201</v>
      </c>
      <c r="I75" s="10" t="s">
        <v>30</v>
      </c>
      <c r="J75" s="10" t="s">
        <v>19</v>
      </c>
      <c r="K75" s="10" t="s">
        <v>202</v>
      </c>
      <c r="L75" s="10">
        <v>1</v>
      </c>
      <c r="M75" s="10">
        <v>387.13099999999997</v>
      </c>
      <c r="N75" s="10">
        <f>Tableau3[[#This Row],[QTE]]*Tableau3[[#This Row],[PRIX UN]]</f>
        <v>387.13099999999997</v>
      </c>
      <c r="O75" s="10" t="s">
        <v>188</v>
      </c>
      <c r="P75" s="12">
        <v>45666</v>
      </c>
      <c r="Q75" s="16">
        <v>1</v>
      </c>
      <c r="R75" s="8" t="s">
        <v>54</v>
      </c>
      <c r="S75" s="1"/>
      <c r="T75" s="1"/>
      <c r="U75" s="2">
        <v>0.5</v>
      </c>
      <c r="V75" s="1"/>
      <c r="W75" s="13">
        <f>SUMIF(Tableau3[[AFFECTATION ]],"PORTE SNA1",Tableau3[PRIX TO])</f>
        <v>387.13099999999997</v>
      </c>
    </row>
    <row r="76" spans="2:23" ht="24" hidden="1" x14ac:dyDescent="0.55000000000000004">
      <c r="B76" s="9" t="s">
        <v>19</v>
      </c>
      <c r="C76" s="10" t="s">
        <v>182</v>
      </c>
      <c r="D76" s="10" t="s">
        <v>183</v>
      </c>
      <c r="E76" s="10" t="s">
        <v>184</v>
      </c>
      <c r="F76" s="10" t="s">
        <v>185</v>
      </c>
      <c r="G76" s="10" t="s">
        <v>19</v>
      </c>
      <c r="H76" s="10" t="s">
        <v>182</v>
      </c>
      <c r="I76" s="10" t="s">
        <v>147</v>
      </c>
      <c r="J76" s="10" t="s">
        <v>159</v>
      </c>
      <c r="K76" s="10" t="s">
        <v>186</v>
      </c>
      <c r="L76" s="10">
        <v>1</v>
      </c>
      <c r="M76" s="10"/>
      <c r="N76" s="10">
        <f>Tableau3[[#This Row],[QTE]]*Tableau3[[#This Row],[PRIX UN]]</f>
        <v>0</v>
      </c>
      <c r="O76" s="10"/>
      <c r="P76" s="10"/>
      <c r="Q76" s="16">
        <v>3</v>
      </c>
      <c r="R76" s="8" t="s">
        <v>162</v>
      </c>
      <c r="S76" s="1"/>
      <c r="T76" s="1"/>
      <c r="U76" s="2"/>
      <c r="V76" s="1"/>
      <c r="W76" s="15"/>
    </row>
    <row r="77" spans="2:23" ht="24" hidden="1" x14ac:dyDescent="0.55000000000000004">
      <c r="B77" s="9" t="s">
        <v>66</v>
      </c>
      <c r="C77" s="10" t="s">
        <v>192</v>
      </c>
      <c r="D77" s="10" t="s">
        <v>193</v>
      </c>
      <c r="E77" s="10" t="s">
        <v>194</v>
      </c>
      <c r="F77" s="10" t="s">
        <v>145</v>
      </c>
      <c r="G77" s="10" t="s">
        <v>66</v>
      </c>
      <c r="H77" s="10" t="s">
        <v>258</v>
      </c>
      <c r="I77" s="10" t="s">
        <v>147</v>
      </c>
      <c r="J77" s="10" t="s">
        <v>97</v>
      </c>
      <c r="K77" s="10" t="s">
        <v>97</v>
      </c>
      <c r="L77" s="10">
        <v>1</v>
      </c>
      <c r="M77" s="10">
        <v>500</v>
      </c>
      <c r="N77" s="10">
        <f>Tableau3[[#This Row],[QTE]]*Tableau3[[#This Row],[PRIX UN]]</f>
        <v>500</v>
      </c>
      <c r="O77" s="10" t="s">
        <v>249</v>
      </c>
      <c r="P77" s="9">
        <v>45628</v>
      </c>
      <c r="Q77" s="16">
        <v>1</v>
      </c>
      <c r="R77" s="8" t="s">
        <v>54</v>
      </c>
      <c r="S77" s="1"/>
      <c r="T77" s="1"/>
      <c r="U77" s="2">
        <v>1</v>
      </c>
      <c r="V77" s="1"/>
      <c r="W77" s="13">
        <f>SUMIF(Tableau3[[AFFECTATION ]],"VARIATEUR STRIPE",Tableau3[PRIX TO])</f>
        <v>500</v>
      </c>
    </row>
    <row r="78" spans="2:23" ht="24" hidden="1" x14ac:dyDescent="0.55000000000000004">
      <c r="B78" s="9" t="s">
        <v>19</v>
      </c>
      <c r="C78" s="18" t="s">
        <v>220</v>
      </c>
      <c r="D78" s="10" t="s">
        <v>221</v>
      </c>
      <c r="E78" s="10" t="s">
        <v>147</v>
      </c>
      <c r="F78" s="10" t="s">
        <v>222</v>
      </c>
      <c r="G78" s="10" t="s">
        <v>19</v>
      </c>
      <c r="H78" s="10" t="s">
        <v>219</v>
      </c>
      <c r="I78" s="10" t="s">
        <v>30</v>
      </c>
      <c r="J78" s="10" t="s">
        <v>105</v>
      </c>
      <c r="K78" s="10" t="s">
        <v>56</v>
      </c>
      <c r="L78" s="10">
        <v>2</v>
      </c>
      <c r="M78" s="10">
        <v>779.45</v>
      </c>
      <c r="N78" s="10">
        <f>Tableau3[[#This Row],[QTE]]*Tableau3[[#This Row],[PRIX UN]]</f>
        <v>1558.9</v>
      </c>
      <c r="O78" s="10" t="s">
        <v>188</v>
      </c>
      <c r="P78" s="12">
        <v>45667</v>
      </c>
      <c r="Q78" s="16">
        <v>1</v>
      </c>
      <c r="R78" s="8" t="s">
        <v>54</v>
      </c>
      <c r="S78" s="12">
        <v>45667</v>
      </c>
      <c r="T78" s="12">
        <v>45667</v>
      </c>
      <c r="U78" s="2">
        <v>1</v>
      </c>
      <c r="V78" s="1"/>
      <c r="W78" s="13">
        <f>SUMIF(Tableau3[[AFFECTATION ]],"Réparation certification ISO",Tableau3[PRIX TO])</f>
        <v>16138.024000000001</v>
      </c>
    </row>
    <row r="79" spans="2:23" ht="24" hidden="1" x14ac:dyDescent="0.55000000000000004">
      <c r="B79" s="9" t="s">
        <v>19</v>
      </c>
      <c r="C79" s="18" t="s">
        <v>220</v>
      </c>
      <c r="D79" s="10" t="s">
        <v>224</v>
      </c>
      <c r="E79" s="10" t="s">
        <v>147</v>
      </c>
      <c r="F79" s="10" t="s">
        <v>225</v>
      </c>
      <c r="G79" s="10" t="s">
        <v>19</v>
      </c>
      <c r="H79" s="10" t="s">
        <v>219</v>
      </c>
      <c r="I79" s="10" t="s">
        <v>30</v>
      </c>
      <c r="J79" s="10" t="s">
        <v>105</v>
      </c>
      <c r="K79" s="10" t="s">
        <v>226</v>
      </c>
      <c r="L79" s="10">
        <v>2</v>
      </c>
      <c r="M79" s="10">
        <v>594.73800000000006</v>
      </c>
      <c r="N79" s="10">
        <f>Tableau3[[#This Row],[QTE]]*Tableau3[[#This Row],[PRIX UN]]</f>
        <v>1189.4760000000001</v>
      </c>
      <c r="O79" s="10" t="s">
        <v>188</v>
      </c>
      <c r="P79" s="10"/>
      <c r="Q79" s="16">
        <v>1</v>
      </c>
      <c r="R79" s="8" t="s">
        <v>54</v>
      </c>
      <c r="S79" s="12">
        <v>45667</v>
      </c>
      <c r="T79" s="12">
        <v>45667</v>
      </c>
      <c r="U79" s="2">
        <v>1</v>
      </c>
      <c r="V79" s="1"/>
      <c r="W79" s="15"/>
    </row>
    <row r="80" spans="2:23" ht="24" hidden="1" x14ac:dyDescent="0.55000000000000004">
      <c r="B80" s="9" t="s">
        <v>19</v>
      </c>
      <c r="C80" s="18" t="s">
        <v>220</v>
      </c>
      <c r="D80" s="10" t="s">
        <v>227</v>
      </c>
      <c r="E80" s="10" t="s">
        <v>147</v>
      </c>
      <c r="F80" s="10" t="s">
        <v>228</v>
      </c>
      <c r="G80" s="10" t="s">
        <v>19</v>
      </c>
      <c r="H80" s="10" t="s">
        <v>219</v>
      </c>
      <c r="I80" s="10" t="s">
        <v>30</v>
      </c>
      <c r="J80" s="10" t="s">
        <v>105</v>
      </c>
      <c r="K80" s="10" t="s">
        <v>226</v>
      </c>
      <c r="L80" s="10">
        <v>2</v>
      </c>
      <c r="M80" s="10">
        <v>594.73800000000006</v>
      </c>
      <c r="N80" s="10">
        <f>Tableau3[[#This Row],[QTE]]*Tableau3[[#This Row],[PRIX UN]]</f>
        <v>1189.4760000000001</v>
      </c>
      <c r="O80" s="10" t="s">
        <v>188</v>
      </c>
      <c r="P80" s="12">
        <v>45667</v>
      </c>
      <c r="Q80" s="16">
        <v>1</v>
      </c>
      <c r="R80" s="8" t="s">
        <v>54</v>
      </c>
      <c r="S80" s="12">
        <v>45667</v>
      </c>
      <c r="T80" s="12">
        <v>45667</v>
      </c>
      <c r="U80" s="2">
        <v>1</v>
      </c>
      <c r="V80" s="1"/>
      <c r="W80" s="15"/>
    </row>
    <row r="81" spans="2:23" ht="24" hidden="1" x14ac:dyDescent="0.55000000000000004">
      <c r="B81" s="9" t="s">
        <v>19</v>
      </c>
      <c r="C81" s="10" t="s">
        <v>276</v>
      </c>
      <c r="D81" s="10" t="s">
        <v>230</v>
      </c>
      <c r="E81" s="10" t="s">
        <v>147</v>
      </c>
      <c r="F81" s="10" t="s">
        <v>229</v>
      </c>
      <c r="G81" s="10" t="s">
        <v>19</v>
      </c>
      <c r="H81" s="10" t="s">
        <v>219</v>
      </c>
      <c r="I81" s="10" t="s">
        <v>30</v>
      </c>
      <c r="J81" s="10" t="s">
        <v>105</v>
      </c>
      <c r="K81" s="10" t="s">
        <v>223</v>
      </c>
      <c r="L81" s="10">
        <v>4</v>
      </c>
      <c r="M81" s="10">
        <v>253.68700000000001</v>
      </c>
      <c r="N81" s="10">
        <f>Tableau3[[#This Row],[QTE]]*Tableau3[[#This Row],[PRIX UN]]</f>
        <v>1014.748</v>
      </c>
      <c r="O81" s="10" t="s">
        <v>188</v>
      </c>
      <c r="P81" s="12">
        <v>45668</v>
      </c>
      <c r="Q81" s="16">
        <v>1</v>
      </c>
      <c r="R81" s="8" t="s">
        <v>54</v>
      </c>
      <c r="S81" s="12">
        <v>45666</v>
      </c>
      <c r="T81" s="12">
        <v>45666</v>
      </c>
      <c r="U81" s="2">
        <v>1</v>
      </c>
      <c r="V81" s="1"/>
      <c r="W81" s="15"/>
    </row>
    <row r="82" spans="2:23" ht="24" hidden="1" x14ac:dyDescent="0.55000000000000004">
      <c r="B82" s="9" t="s">
        <v>19</v>
      </c>
      <c r="C82" s="10"/>
      <c r="D82" s="10"/>
      <c r="E82" s="10" t="s">
        <v>147</v>
      </c>
      <c r="F82" s="10" t="s">
        <v>231</v>
      </c>
      <c r="G82" s="10" t="s">
        <v>19</v>
      </c>
      <c r="H82" s="10" t="s">
        <v>219</v>
      </c>
      <c r="I82" s="10" t="s">
        <v>30</v>
      </c>
      <c r="J82" s="10" t="s">
        <v>105</v>
      </c>
      <c r="K82" s="10" t="s">
        <v>223</v>
      </c>
      <c r="L82" s="10">
        <v>1</v>
      </c>
      <c r="M82" s="10">
        <v>718.75</v>
      </c>
      <c r="N82" s="10">
        <f>Tableau3[[#This Row],[QTE]]*Tableau3[[#This Row],[PRIX UN]]</f>
        <v>718.75</v>
      </c>
      <c r="O82" s="10" t="s">
        <v>188</v>
      </c>
      <c r="P82" s="12">
        <v>45666</v>
      </c>
      <c r="Q82" s="16">
        <v>1</v>
      </c>
      <c r="R82" s="8" t="s">
        <v>54</v>
      </c>
      <c r="S82" s="12">
        <v>45666</v>
      </c>
      <c r="T82" s="12">
        <v>45666</v>
      </c>
      <c r="U82" s="2">
        <v>1</v>
      </c>
      <c r="V82" s="1"/>
      <c r="W82" s="15"/>
    </row>
    <row r="83" spans="2:23" ht="24" hidden="1" x14ac:dyDescent="0.55000000000000004">
      <c r="B83" s="9" t="s">
        <v>19</v>
      </c>
      <c r="C83" s="18" t="s">
        <v>220</v>
      </c>
      <c r="D83" s="10" t="s">
        <v>238</v>
      </c>
      <c r="E83" s="10" t="s">
        <v>147</v>
      </c>
      <c r="F83" s="10" t="s">
        <v>232</v>
      </c>
      <c r="G83" s="10" t="s">
        <v>19</v>
      </c>
      <c r="H83" s="10" t="s">
        <v>219</v>
      </c>
      <c r="I83" s="10" t="s">
        <v>30</v>
      </c>
      <c r="J83" s="10" t="s">
        <v>105</v>
      </c>
      <c r="K83" s="10" t="s">
        <v>223</v>
      </c>
      <c r="L83" s="10">
        <v>1</v>
      </c>
      <c r="M83" s="10">
        <v>116.67400000000001</v>
      </c>
      <c r="N83" s="10">
        <f>Tableau3[[#This Row],[QTE]]*Tableau3[[#This Row],[PRIX UN]]</f>
        <v>116.67400000000001</v>
      </c>
      <c r="O83" s="10" t="s">
        <v>188</v>
      </c>
      <c r="P83" s="12">
        <v>45666</v>
      </c>
      <c r="Q83" s="16">
        <v>1</v>
      </c>
      <c r="R83" s="8" t="s">
        <v>54</v>
      </c>
      <c r="S83" s="12">
        <v>45666</v>
      </c>
      <c r="T83" s="12">
        <v>45666</v>
      </c>
      <c r="U83" s="2">
        <v>1</v>
      </c>
      <c r="V83" s="1"/>
      <c r="W83" s="15"/>
    </row>
    <row r="84" spans="2:23" ht="24" hidden="1" x14ac:dyDescent="0.55000000000000004">
      <c r="B84" s="9" t="s">
        <v>19</v>
      </c>
      <c r="C84" s="10" t="s">
        <v>235</v>
      </c>
      <c r="D84" s="10" t="s">
        <v>235</v>
      </c>
      <c r="E84" s="10" t="s">
        <v>147</v>
      </c>
      <c r="F84" s="10" t="s">
        <v>234</v>
      </c>
      <c r="G84" s="10" t="s">
        <v>19</v>
      </c>
      <c r="H84" s="10" t="s">
        <v>219</v>
      </c>
      <c r="I84" s="10" t="s">
        <v>30</v>
      </c>
      <c r="J84" s="10" t="s">
        <v>105</v>
      </c>
      <c r="K84" s="10" t="s">
        <v>233</v>
      </c>
      <c r="L84" s="10">
        <v>1</v>
      </c>
      <c r="M84" s="10">
        <v>500</v>
      </c>
      <c r="N84" s="10">
        <f>Tableau3[[#This Row],[QTE]]*Tableau3[[#This Row],[PRIX UN]]</f>
        <v>500</v>
      </c>
      <c r="O84" s="10" t="s">
        <v>188</v>
      </c>
      <c r="P84" s="12">
        <v>45666</v>
      </c>
      <c r="Q84" s="16">
        <v>1</v>
      </c>
      <c r="R84" s="8" t="s">
        <v>54</v>
      </c>
      <c r="S84" s="12">
        <v>45666</v>
      </c>
      <c r="T84" s="12">
        <v>45666</v>
      </c>
      <c r="U84" s="2">
        <v>1</v>
      </c>
      <c r="V84" s="1"/>
      <c r="W84" s="15"/>
    </row>
    <row r="85" spans="2:23" ht="24" hidden="1" x14ac:dyDescent="0.55000000000000004">
      <c r="B85" s="9" t="s">
        <v>19</v>
      </c>
      <c r="C85" s="10" t="s">
        <v>237</v>
      </c>
      <c r="D85" s="10" t="s">
        <v>239</v>
      </c>
      <c r="E85" s="10" t="s">
        <v>147</v>
      </c>
      <c r="F85" s="10" t="s">
        <v>236</v>
      </c>
      <c r="G85" s="10" t="s">
        <v>66</v>
      </c>
      <c r="H85" s="10" t="s">
        <v>219</v>
      </c>
      <c r="I85" s="10" t="s">
        <v>30</v>
      </c>
      <c r="J85" s="10" t="s">
        <v>105</v>
      </c>
      <c r="K85" s="10" t="s">
        <v>98</v>
      </c>
      <c r="L85" s="10">
        <v>3</v>
      </c>
      <c r="M85" s="10">
        <v>250</v>
      </c>
      <c r="N85" s="10">
        <f>Tableau3[[#This Row],[QTE]]*Tableau3[[#This Row],[PRIX UN]]</f>
        <v>750</v>
      </c>
      <c r="O85" s="10" t="s">
        <v>188</v>
      </c>
      <c r="P85" s="12">
        <v>45667</v>
      </c>
      <c r="Q85" s="16">
        <v>1</v>
      </c>
      <c r="R85" s="8" t="s">
        <v>54</v>
      </c>
      <c r="S85" s="12">
        <v>45667</v>
      </c>
      <c r="T85" s="12">
        <v>45667</v>
      </c>
      <c r="U85" s="2">
        <v>1</v>
      </c>
      <c r="V85" s="12" t="s">
        <v>160</v>
      </c>
      <c r="W85" s="15"/>
    </row>
    <row r="86" spans="2:23" ht="24" hidden="1" x14ac:dyDescent="0.55000000000000004">
      <c r="B86" s="22" t="s">
        <v>66</v>
      </c>
      <c r="C86" s="10" t="s">
        <v>240</v>
      </c>
      <c r="D86" s="10" t="s">
        <v>241</v>
      </c>
      <c r="E86" s="10" t="s">
        <v>147</v>
      </c>
      <c r="F86" s="10" t="s">
        <v>242</v>
      </c>
      <c r="G86" s="10" t="s">
        <v>66</v>
      </c>
      <c r="H86" s="10" t="s">
        <v>243</v>
      </c>
      <c r="I86" s="10" t="s">
        <v>30</v>
      </c>
      <c r="J86" s="10" t="s">
        <v>105</v>
      </c>
      <c r="K86" s="10"/>
      <c r="L86" s="10">
        <v>1</v>
      </c>
      <c r="M86" s="10"/>
      <c r="N86" s="10">
        <f>Tableau3[[#This Row],[QTE]]*Tableau3[[#This Row],[PRIX UN]]</f>
        <v>0</v>
      </c>
      <c r="O86" s="10" t="s">
        <v>188</v>
      </c>
      <c r="P86" s="12">
        <v>45683</v>
      </c>
      <c r="Q86" s="16">
        <v>1</v>
      </c>
      <c r="R86" s="8" t="s">
        <v>54</v>
      </c>
      <c r="S86" s="12">
        <v>45682</v>
      </c>
      <c r="T86" s="12">
        <v>45682</v>
      </c>
      <c r="U86" s="2">
        <v>1</v>
      </c>
      <c r="V86" s="12"/>
      <c r="W86" s="15"/>
    </row>
    <row r="87" spans="2:23" ht="24" hidden="1" x14ac:dyDescent="0.55000000000000004">
      <c r="B87" s="9" t="s">
        <v>244</v>
      </c>
      <c r="C87" s="18" t="s">
        <v>246</v>
      </c>
      <c r="D87" s="18" t="s">
        <v>245</v>
      </c>
      <c r="E87" s="10" t="s">
        <v>147</v>
      </c>
      <c r="F87" s="18" t="s">
        <v>247</v>
      </c>
      <c r="G87" s="18" t="s">
        <v>244</v>
      </c>
      <c r="H87" s="18" t="s">
        <v>246</v>
      </c>
      <c r="I87" s="10" t="s">
        <v>30</v>
      </c>
      <c r="J87" s="10" t="s">
        <v>105</v>
      </c>
      <c r="K87" s="18" t="s">
        <v>248</v>
      </c>
      <c r="L87" s="18">
        <v>1</v>
      </c>
      <c r="M87" s="18">
        <v>500</v>
      </c>
      <c r="N87" s="18">
        <f>Tableau3[[#This Row],[QTE]]*Tableau3[[#This Row],[PRIX UN]]</f>
        <v>500</v>
      </c>
      <c r="O87" s="18" t="s">
        <v>249</v>
      </c>
      <c r="P87" s="19">
        <v>45683</v>
      </c>
      <c r="Q87" s="16">
        <v>1</v>
      </c>
      <c r="R87" s="8" t="s">
        <v>54</v>
      </c>
      <c r="S87" s="19">
        <v>45680</v>
      </c>
      <c r="T87" s="19">
        <v>45683</v>
      </c>
      <c r="U87" s="20">
        <v>1</v>
      </c>
      <c r="V87" s="19"/>
      <c r="W87" s="15"/>
    </row>
    <row r="88" spans="2:23" ht="24" hidden="1" x14ac:dyDescent="0.55000000000000004">
      <c r="B88" s="9" t="s">
        <v>244</v>
      </c>
      <c r="C88" s="18" t="s">
        <v>246</v>
      </c>
      <c r="D88" s="18" t="s">
        <v>245</v>
      </c>
      <c r="E88" s="10" t="s">
        <v>147</v>
      </c>
      <c r="F88" s="10" t="s">
        <v>250</v>
      </c>
      <c r="G88" s="18" t="s">
        <v>244</v>
      </c>
      <c r="H88" s="18" t="s">
        <v>246</v>
      </c>
      <c r="I88" s="10" t="s">
        <v>30</v>
      </c>
      <c r="J88" s="10" t="s">
        <v>105</v>
      </c>
      <c r="K88" s="10"/>
      <c r="L88" s="10">
        <v>1</v>
      </c>
      <c r="M88" s="10">
        <v>300</v>
      </c>
      <c r="N88" s="10">
        <f>Tableau3[[#This Row],[QTE]]*Tableau3[[#This Row],[PRIX UN]]</f>
        <v>300</v>
      </c>
      <c r="O88" s="18" t="s">
        <v>249</v>
      </c>
      <c r="P88" s="19">
        <v>45684</v>
      </c>
      <c r="Q88" s="16">
        <v>1</v>
      </c>
      <c r="R88" s="8" t="s">
        <v>54</v>
      </c>
      <c r="S88" s="12">
        <v>23</v>
      </c>
      <c r="T88" s="12">
        <v>45683</v>
      </c>
      <c r="U88" s="2">
        <v>1</v>
      </c>
      <c r="V88" s="12"/>
      <c r="W88" s="13">
        <f>SUMIF(Tableau3[[AFFECTATION ]],"FAUSSE EMPATTAGE",Tableau3[PRIX TO])</f>
        <v>800</v>
      </c>
    </row>
    <row r="89" spans="2:23" ht="24" hidden="1" x14ac:dyDescent="0.55000000000000004">
      <c r="B89" s="9" t="s">
        <v>244</v>
      </c>
      <c r="C89" s="10" t="s">
        <v>251</v>
      </c>
      <c r="D89" s="10" t="s">
        <v>252</v>
      </c>
      <c r="E89" s="10" t="s">
        <v>147</v>
      </c>
      <c r="F89" s="10" t="s">
        <v>253</v>
      </c>
      <c r="G89" s="10" t="s">
        <v>66</v>
      </c>
      <c r="H89" s="10" t="s">
        <v>251</v>
      </c>
      <c r="I89" s="10" t="s">
        <v>147</v>
      </c>
      <c r="J89" s="10" t="s">
        <v>105</v>
      </c>
      <c r="K89" s="10" t="s">
        <v>254</v>
      </c>
      <c r="L89" s="10">
        <v>84</v>
      </c>
      <c r="M89" s="10">
        <v>120</v>
      </c>
      <c r="N89" s="10">
        <f>Tableau3[[#This Row],[QTE]]*Tableau3[[#This Row],[PRIX UN]]</f>
        <v>10080</v>
      </c>
      <c r="O89" s="10" t="s">
        <v>188</v>
      </c>
      <c r="P89" s="12">
        <v>45965</v>
      </c>
      <c r="Q89" s="16">
        <v>2</v>
      </c>
      <c r="R89" s="8" t="s">
        <v>54</v>
      </c>
      <c r="S89" s="12"/>
      <c r="T89" s="12"/>
      <c r="U89" s="2">
        <v>1</v>
      </c>
      <c r="V89" s="12"/>
      <c r="W89" s="13">
        <f>SUMIF(Tableau3[[AFFECTATION ]],"SEPARATION CRASSE PLOMB",Tableau3[PRIX TO])</f>
        <v>13230</v>
      </c>
    </row>
    <row r="90" spans="2:23" ht="24" hidden="1" x14ac:dyDescent="0.55000000000000004">
      <c r="B90" s="9" t="s">
        <v>244</v>
      </c>
      <c r="C90" s="10" t="s">
        <v>251</v>
      </c>
      <c r="D90" s="10" t="s">
        <v>255</v>
      </c>
      <c r="E90" s="10" t="s">
        <v>147</v>
      </c>
      <c r="F90" s="10" t="s">
        <v>256</v>
      </c>
      <c r="G90" s="10" t="s">
        <v>66</v>
      </c>
      <c r="H90" s="10" t="s">
        <v>251</v>
      </c>
      <c r="I90" s="10" t="s">
        <v>147</v>
      </c>
      <c r="J90" s="10" t="s">
        <v>105</v>
      </c>
      <c r="K90" s="10" t="s">
        <v>254</v>
      </c>
      <c r="L90" s="10">
        <v>15</v>
      </c>
      <c r="M90" s="10">
        <v>120</v>
      </c>
      <c r="N90" s="10">
        <f>Tableau3[[#This Row],[QTE]]*Tableau3[[#This Row],[PRIX UN]]</f>
        <v>1800</v>
      </c>
      <c r="O90" s="10" t="s">
        <v>188</v>
      </c>
      <c r="P90" s="12">
        <v>45966</v>
      </c>
      <c r="Q90" s="16">
        <v>2</v>
      </c>
      <c r="R90" s="8" t="s">
        <v>54</v>
      </c>
      <c r="S90" s="12"/>
      <c r="T90" s="12"/>
      <c r="U90" s="2">
        <v>1</v>
      </c>
      <c r="V90" s="12"/>
      <c r="W90" s="21"/>
    </row>
    <row r="91" spans="2:23" ht="24" hidden="1" x14ac:dyDescent="0.55000000000000004">
      <c r="B91" s="9" t="s">
        <v>244</v>
      </c>
      <c r="C91" s="10" t="s">
        <v>251</v>
      </c>
      <c r="D91" s="10" t="s">
        <v>257</v>
      </c>
      <c r="E91" s="10" t="s">
        <v>147</v>
      </c>
      <c r="F91" s="10" t="s">
        <v>257</v>
      </c>
      <c r="G91" s="10" t="s">
        <v>66</v>
      </c>
      <c r="H91" s="10" t="s">
        <v>251</v>
      </c>
      <c r="I91" s="10" t="s">
        <v>147</v>
      </c>
      <c r="J91" s="10" t="s">
        <v>105</v>
      </c>
      <c r="K91" s="10" t="s">
        <v>254</v>
      </c>
      <c r="L91" s="10">
        <v>3</v>
      </c>
      <c r="M91" s="10">
        <v>450</v>
      </c>
      <c r="N91" s="10">
        <f>Tableau3[[#This Row],[QTE]]*Tableau3[[#This Row],[PRIX UN]]</f>
        <v>1350</v>
      </c>
      <c r="O91" s="10" t="s">
        <v>249</v>
      </c>
      <c r="P91" s="12">
        <v>45967</v>
      </c>
      <c r="Q91" s="16">
        <v>2</v>
      </c>
      <c r="R91" s="8" t="s">
        <v>54</v>
      </c>
      <c r="S91" s="12"/>
      <c r="T91" s="12"/>
      <c r="U91" s="2">
        <v>1</v>
      </c>
      <c r="V91" s="12"/>
      <c r="W91" s="21"/>
    </row>
    <row r="92" spans="2:23" ht="24" hidden="1" x14ac:dyDescent="0.55000000000000004">
      <c r="B92" s="9" t="s">
        <v>19</v>
      </c>
      <c r="C92" s="10" t="s">
        <v>266</v>
      </c>
      <c r="D92" s="10" t="s">
        <v>267</v>
      </c>
      <c r="E92" s="10" t="s">
        <v>271</v>
      </c>
      <c r="F92" s="10" t="s">
        <v>267</v>
      </c>
      <c r="G92" s="10" t="s">
        <v>19</v>
      </c>
      <c r="H92" s="10" t="s">
        <v>219</v>
      </c>
      <c r="I92" s="10" t="s">
        <v>147</v>
      </c>
      <c r="J92" s="10" t="s">
        <v>272</v>
      </c>
      <c r="K92" s="10" t="s">
        <v>273</v>
      </c>
      <c r="L92" s="10">
        <v>1</v>
      </c>
      <c r="M92" s="10">
        <v>2500</v>
      </c>
      <c r="N92" s="10">
        <f>Tableau3[[#This Row],[QTE]]*Tableau3[[#This Row],[PRIX UN]]</f>
        <v>2500</v>
      </c>
      <c r="O92" s="10" t="s">
        <v>249</v>
      </c>
      <c r="P92" s="12">
        <v>45670</v>
      </c>
      <c r="Q92" s="16">
        <v>1</v>
      </c>
      <c r="R92" s="8" t="s">
        <v>54</v>
      </c>
      <c r="S92" s="12">
        <v>45670</v>
      </c>
      <c r="T92" s="12">
        <v>45673</v>
      </c>
      <c r="U92" s="2">
        <v>1</v>
      </c>
      <c r="V92" s="12"/>
      <c r="W92" s="15"/>
    </row>
    <row r="93" spans="2:23" ht="24" hidden="1" x14ac:dyDescent="0.55000000000000004">
      <c r="B93" s="9" t="s">
        <v>19</v>
      </c>
      <c r="C93" s="10" t="s">
        <v>266</v>
      </c>
      <c r="D93" s="10" t="s">
        <v>268</v>
      </c>
      <c r="E93" s="10" t="s">
        <v>271</v>
      </c>
      <c r="F93" s="10" t="s">
        <v>268</v>
      </c>
      <c r="G93" s="10" t="s">
        <v>19</v>
      </c>
      <c r="H93" s="10" t="s">
        <v>219</v>
      </c>
      <c r="I93" s="10" t="s">
        <v>147</v>
      </c>
      <c r="J93" s="10" t="s">
        <v>272</v>
      </c>
      <c r="K93" s="10" t="s">
        <v>273</v>
      </c>
      <c r="L93" s="10">
        <v>1</v>
      </c>
      <c r="M93" s="10">
        <v>2300</v>
      </c>
      <c r="N93" s="10">
        <f>Tableau3[[#This Row],[QTE]]*Tableau3[[#This Row],[PRIX UN]]</f>
        <v>2300</v>
      </c>
      <c r="O93" s="10" t="s">
        <v>249</v>
      </c>
      <c r="P93" s="12">
        <v>45670</v>
      </c>
      <c r="Q93" s="16">
        <v>1</v>
      </c>
      <c r="R93" s="8" t="s">
        <v>54</v>
      </c>
      <c r="S93" s="12">
        <v>45670</v>
      </c>
      <c r="T93" s="12">
        <v>45673</v>
      </c>
      <c r="U93" s="2">
        <v>1</v>
      </c>
      <c r="V93" s="1"/>
      <c r="W93" s="15"/>
    </row>
    <row r="94" spans="2:23" ht="24" hidden="1" x14ac:dyDescent="0.55000000000000004">
      <c r="B94" s="9" t="s">
        <v>19</v>
      </c>
      <c r="C94" s="10" t="s">
        <v>266</v>
      </c>
      <c r="D94" s="10" t="s">
        <v>269</v>
      </c>
      <c r="E94" s="10" t="s">
        <v>271</v>
      </c>
      <c r="F94" s="10" t="s">
        <v>269</v>
      </c>
      <c r="G94" s="10" t="s">
        <v>19</v>
      </c>
      <c r="H94" s="10" t="s">
        <v>219</v>
      </c>
      <c r="I94" s="10" t="s">
        <v>147</v>
      </c>
      <c r="J94" s="10" t="s">
        <v>272</v>
      </c>
      <c r="K94" s="10" t="s">
        <v>273</v>
      </c>
      <c r="L94" s="10">
        <v>1</v>
      </c>
      <c r="M94" s="10">
        <v>2300</v>
      </c>
      <c r="N94" s="10">
        <f>Tableau3[[#This Row],[QTE]]*Tableau3[[#This Row],[PRIX UN]]</f>
        <v>2300</v>
      </c>
      <c r="O94" s="10" t="s">
        <v>249</v>
      </c>
      <c r="P94" s="12">
        <v>45670</v>
      </c>
      <c r="Q94" s="16">
        <v>1</v>
      </c>
      <c r="R94" s="8" t="s">
        <v>54</v>
      </c>
      <c r="S94" s="12">
        <v>45670</v>
      </c>
      <c r="T94" s="12">
        <v>45673</v>
      </c>
      <c r="U94" s="2">
        <v>1</v>
      </c>
      <c r="V94" s="1"/>
      <c r="W94" s="15"/>
    </row>
    <row r="95" spans="2:23" ht="24" hidden="1" x14ac:dyDescent="0.55000000000000004">
      <c r="B95" s="9" t="s">
        <v>19</v>
      </c>
      <c r="C95" s="10" t="s">
        <v>266</v>
      </c>
      <c r="D95" s="18" t="s">
        <v>270</v>
      </c>
      <c r="E95" s="18" t="s">
        <v>271</v>
      </c>
      <c r="F95" s="10" t="s">
        <v>270</v>
      </c>
      <c r="G95" s="10" t="s">
        <v>19</v>
      </c>
      <c r="H95" s="10" t="s">
        <v>219</v>
      </c>
      <c r="I95" s="10" t="s">
        <v>147</v>
      </c>
      <c r="J95" s="10" t="s">
        <v>272</v>
      </c>
      <c r="K95" s="18" t="s">
        <v>273</v>
      </c>
      <c r="L95" s="18">
        <v>400</v>
      </c>
      <c r="M95" s="18">
        <v>0.5</v>
      </c>
      <c r="N95" s="18">
        <f>Tableau3[[#This Row],[QTE]]*Tableau3[[#This Row],[PRIX UN]]</f>
        <v>200</v>
      </c>
      <c r="O95" s="10" t="s">
        <v>249</v>
      </c>
      <c r="P95" s="12">
        <v>45670</v>
      </c>
      <c r="Q95" s="16">
        <v>1</v>
      </c>
      <c r="R95" s="8" t="s">
        <v>54</v>
      </c>
      <c r="S95" s="12">
        <v>45670</v>
      </c>
      <c r="T95" s="12">
        <v>45673</v>
      </c>
      <c r="U95" s="2">
        <v>1</v>
      </c>
      <c r="V95" s="7"/>
      <c r="W95" s="15"/>
    </row>
    <row r="96" spans="2:23" ht="24" hidden="1" x14ac:dyDescent="0.55000000000000004">
      <c r="B96" s="9" t="s">
        <v>19</v>
      </c>
      <c r="C96" s="10" t="s">
        <v>266</v>
      </c>
      <c r="D96" s="10" t="s">
        <v>275</v>
      </c>
      <c r="E96" s="18" t="s">
        <v>271</v>
      </c>
      <c r="F96" s="10" t="s">
        <v>275</v>
      </c>
      <c r="G96" s="10" t="s">
        <v>19</v>
      </c>
      <c r="H96" s="10" t="s">
        <v>219</v>
      </c>
      <c r="I96" s="10" t="s">
        <v>147</v>
      </c>
      <c r="J96" s="10" t="s">
        <v>272</v>
      </c>
      <c r="K96" s="10" t="s">
        <v>274</v>
      </c>
      <c r="L96" s="10">
        <v>3</v>
      </c>
      <c r="M96" s="10">
        <v>600</v>
      </c>
      <c r="N96" s="10">
        <f>Tableau3[[#This Row],[QTE]]*Tableau3[[#This Row],[PRIX UN]]</f>
        <v>1800</v>
      </c>
      <c r="O96" s="10" t="s">
        <v>249</v>
      </c>
      <c r="P96" s="12">
        <v>45670</v>
      </c>
      <c r="Q96" s="16">
        <v>1</v>
      </c>
      <c r="R96" s="8" t="s">
        <v>54</v>
      </c>
      <c r="S96" s="12">
        <v>45670</v>
      </c>
      <c r="T96" s="12">
        <v>45673</v>
      </c>
      <c r="U96" s="2">
        <v>1</v>
      </c>
      <c r="V96" s="1"/>
      <c r="W96" s="15"/>
    </row>
    <row r="97" spans="2:23" ht="24" x14ac:dyDescent="0.55000000000000004">
      <c r="B97" s="9" t="s">
        <v>25</v>
      </c>
      <c r="C97" s="9" t="s">
        <v>278</v>
      </c>
      <c r="D97" s="18" t="s">
        <v>279</v>
      </c>
      <c r="E97" s="18" t="s">
        <v>147</v>
      </c>
      <c r="F97" s="9" t="s">
        <v>280</v>
      </c>
      <c r="G97" s="10" t="s">
        <v>19</v>
      </c>
      <c r="H97" s="18" t="s">
        <v>281</v>
      </c>
      <c r="I97" s="18" t="s">
        <v>147</v>
      </c>
      <c r="J97" s="18" t="s">
        <v>105</v>
      </c>
      <c r="K97" s="18" t="s">
        <v>282</v>
      </c>
      <c r="L97" s="18">
        <v>50</v>
      </c>
      <c r="M97" s="18">
        <v>140</v>
      </c>
      <c r="N97" s="18">
        <v>4477</v>
      </c>
      <c r="O97" s="18" t="s">
        <v>188</v>
      </c>
      <c r="P97" s="19">
        <v>45699</v>
      </c>
      <c r="Q97" s="16">
        <v>1</v>
      </c>
      <c r="R97" s="23" t="s">
        <v>54</v>
      </c>
      <c r="S97" s="12">
        <v>45670</v>
      </c>
      <c r="T97" s="12">
        <v>45673</v>
      </c>
      <c r="U97" s="20">
        <v>1</v>
      </c>
      <c r="V97" s="7"/>
      <c r="W97" s="13">
        <f>SUMIF(Tableau3[[AFFECTATION ]],"NVL COS 3",Tableau3[PRIX TO])</f>
        <v>22306.805</v>
      </c>
    </row>
    <row r="98" spans="2:23" ht="24" x14ac:dyDescent="0.55000000000000004">
      <c r="B98" s="9" t="s">
        <v>25</v>
      </c>
      <c r="C98" s="9" t="s">
        <v>278</v>
      </c>
      <c r="D98" s="18" t="s">
        <v>279</v>
      </c>
      <c r="E98" s="18" t="s">
        <v>147</v>
      </c>
      <c r="F98" s="10" t="s">
        <v>283</v>
      </c>
      <c r="G98" s="10" t="s">
        <v>19</v>
      </c>
      <c r="H98" s="18" t="s">
        <v>281</v>
      </c>
      <c r="I98" s="18" t="s">
        <v>147</v>
      </c>
      <c r="J98" s="18" t="s">
        <v>105</v>
      </c>
      <c r="K98" s="18" t="s">
        <v>284</v>
      </c>
      <c r="L98" s="10">
        <v>1</v>
      </c>
      <c r="M98" s="10">
        <v>2448.241</v>
      </c>
      <c r="N98" s="10">
        <f>Tableau3[[#This Row],[QTE]]*Tableau3[[#This Row],[PRIX UN]]</f>
        <v>2448.241</v>
      </c>
      <c r="O98" s="18" t="s">
        <v>188</v>
      </c>
      <c r="P98" s="12">
        <v>45702</v>
      </c>
      <c r="Q98" s="16">
        <v>1</v>
      </c>
      <c r="R98" s="8" t="s">
        <v>54</v>
      </c>
      <c r="S98" s="12">
        <v>45701</v>
      </c>
      <c r="T98" s="1"/>
      <c r="U98" s="2">
        <v>1</v>
      </c>
      <c r="V98" s="1"/>
      <c r="W98" s="15"/>
    </row>
    <row r="99" spans="2:23" ht="24" x14ac:dyDescent="0.55000000000000004">
      <c r="B99" s="9" t="s">
        <v>25</v>
      </c>
      <c r="C99" s="10" t="s">
        <v>278</v>
      </c>
      <c r="D99" s="10" t="s">
        <v>279</v>
      </c>
      <c r="E99" s="18" t="s">
        <v>147</v>
      </c>
      <c r="F99" s="10" t="s">
        <v>285</v>
      </c>
      <c r="G99" s="10" t="s">
        <v>19</v>
      </c>
      <c r="H99" s="18" t="s">
        <v>281</v>
      </c>
      <c r="I99" s="18" t="s">
        <v>147</v>
      </c>
      <c r="J99" s="18" t="s">
        <v>105</v>
      </c>
      <c r="K99" s="10" t="s">
        <v>287</v>
      </c>
      <c r="L99" s="10">
        <v>1</v>
      </c>
      <c r="M99" s="10">
        <v>3000</v>
      </c>
      <c r="N99" s="10">
        <f>Tableau3[[#This Row],[QTE]]*Tableau3[[#This Row],[PRIX UN]]</f>
        <v>3000</v>
      </c>
      <c r="O99" s="10" t="s">
        <v>249</v>
      </c>
      <c r="P99" s="10"/>
      <c r="Q99" s="16">
        <v>1</v>
      </c>
      <c r="R99" s="8" t="s">
        <v>54</v>
      </c>
      <c r="S99" s="1"/>
      <c r="T99" s="1"/>
      <c r="U99" s="2">
        <v>1</v>
      </c>
      <c r="V99" s="1"/>
      <c r="W99" s="15"/>
    </row>
    <row r="100" spans="2:23" ht="24" x14ac:dyDescent="0.55000000000000004">
      <c r="B100" s="9" t="s">
        <v>25</v>
      </c>
      <c r="C100" s="10" t="s">
        <v>278</v>
      </c>
      <c r="D100" s="10" t="s">
        <v>279</v>
      </c>
      <c r="E100" s="18" t="s">
        <v>147</v>
      </c>
      <c r="F100" s="10" t="s">
        <v>286</v>
      </c>
      <c r="G100" s="10" t="s">
        <v>19</v>
      </c>
      <c r="H100" s="18" t="s">
        <v>281</v>
      </c>
      <c r="I100" s="18" t="s">
        <v>147</v>
      </c>
      <c r="J100" s="18" t="s">
        <v>105</v>
      </c>
      <c r="K100" s="10" t="s">
        <v>287</v>
      </c>
      <c r="L100" s="10">
        <v>1</v>
      </c>
      <c r="M100" s="10">
        <v>1800</v>
      </c>
      <c r="N100" s="10">
        <f>Tableau3[[#This Row],[QTE]]*Tableau3[[#This Row],[PRIX UN]]</f>
        <v>1800</v>
      </c>
      <c r="O100" s="10" t="s">
        <v>249</v>
      </c>
      <c r="P100" s="12">
        <v>45672</v>
      </c>
      <c r="Q100" s="16">
        <v>1</v>
      </c>
      <c r="R100" s="8" t="s">
        <v>54</v>
      </c>
      <c r="S100" s="1"/>
      <c r="T100" s="1"/>
      <c r="U100" s="2">
        <v>1</v>
      </c>
      <c r="V100" s="1"/>
      <c r="W100" s="15"/>
    </row>
    <row r="101" spans="2:23" ht="24" x14ac:dyDescent="0.55000000000000004">
      <c r="B101" s="9" t="s">
        <v>25</v>
      </c>
      <c r="C101" s="10" t="s">
        <v>278</v>
      </c>
      <c r="D101" s="10" t="s">
        <v>279</v>
      </c>
      <c r="E101" s="18" t="s">
        <v>147</v>
      </c>
      <c r="F101" s="10" t="s">
        <v>364</v>
      </c>
      <c r="G101" s="10" t="s">
        <v>19</v>
      </c>
      <c r="H101" s="18" t="s">
        <v>281</v>
      </c>
      <c r="I101" s="18" t="s">
        <v>147</v>
      </c>
      <c r="J101" s="18" t="s">
        <v>105</v>
      </c>
      <c r="K101" s="10" t="s">
        <v>202</v>
      </c>
      <c r="L101" s="10">
        <v>1</v>
      </c>
      <c r="M101" s="10">
        <v>2100</v>
      </c>
      <c r="N101" s="10">
        <f>Tableau3[[#This Row],[QTE]]*Tableau3[[#This Row],[PRIX UN]]</f>
        <v>2100</v>
      </c>
      <c r="O101" s="10" t="s">
        <v>188</v>
      </c>
      <c r="P101" s="12">
        <v>45698</v>
      </c>
      <c r="Q101" s="16">
        <v>1</v>
      </c>
      <c r="R101" s="8" t="s">
        <v>54</v>
      </c>
      <c r="S101" s="1"/>
      <c r="T101" s="1"/>
      <c r="U101" s="2">
        <v>1</v>
      </c>
      <c r="V101" s="1"/>
      <c r="W101" s="15"/>
    </row>
    <row r="102" spans="2:23" ht="24" hidden="1" x14ac:dyDescent="0.55000000000000004">
      <c r="B102" s="9" t="s">
        <v>197</v>
      </c>
      <c r="C102" s="10" t="s">
        <v>199</v>
      </c>
      <c r="D102" s="10" t="s">
        <v>288</v>
      </c>
      <c r="E102" s="10" t="s">
        <v>147</v>
      </c>
      <c r="F102" s="10" t="s">
        <v>290</v>
      </c>
      <c r="G102" s="10" t="s">
        <v>66</v>
      </c>
      <c r="H102" s="10" t="s">
        <v>198</v>
      </c>
      <c r="I102" s="10" t="s">
        <v>289</v>
      </c>
      <c r="J102" s="10" t="s">
        <v>105</v>
      </c>
      <c r="K102" s="10" t="s">
        <v>94</v>
      </c>
      <c r="L102" s="10">
        <v>1</v>
      </c>
      <c r="M102" s="10">
        <v>280</v>
      </c>
      <c r="N102" s="10">
        <f>Tableau3[[#This Row],[QTE]]*Tableau3[[#This Row],[PRIX UN]]</f>
        <v>280</v>
      </c>
      <c r="O102" s="10" t="s">
        <v>189</v>
      </c>
      <c r="P102" s="10"/>
      <c r="Q102" s="16">
        <v>1</v>
      </c>
      <c r="R102" s="8" t="s">
        <v>54</v>
      </c>
      <c r="S102" s="1"/>
      <c r="T102" s="1"/>
      <c r="U102" s="2">
        <v>1</v>
      </c>
      <c r="V102" s="1"/>
      <c r="W102" s="15"/>
    </row>
    <row r="103" spans="2:23" ht="24" hidden="1" x14ac:dyDescent="0.55000000000000004">
      <c r="B103" s="9" t="s">
        <v>197</v>
      </c>
      <c r="C103" s="10" t="s">
        <v>199</v>
      </c>
      <c r="D103" s="10" t="s">
        <v>288</v>
      </c>
      <c r="E103" s="10" t="s">
        <v>147</v>
      </c>
      <c r="F103" s="10" t="s">
        <v>291</v>
      </c>
      <c r="G103" s="10" t="s">
        <v>66</v>
      </c>
      <c r="H103" s="10" t="s">
        <v>198</v>
      </c>
      <c r="I103" s="10" t="s">
        <v>289</v>
      </c>
      <c r="J103" s="10" t="s">
        <v>105</v>
      </c>
      <c r="K103" s="10" t="s">
        <v>94</v>
      </c>
      <c r="L103" s="10">
        <v>1</v>
      </c>
      <c r="M103" s="10">
        <v>560</v>
      </c>
      <c r="N103" s="10">
        <f>Tableau3[[#This Row],[QTE]]*Tableau3[[#This Row],[PRIX UN]]</f>
        <v>560</v>
      </c>
      <c r="O103" s="10" t="s">
        <v>189</v>
      </c>
      <c r="P103" s="10"/>
      <c r="Q103" s="16">
        <v>1</v>
      </c>
      <c r="R103" s="8" t="s">
        <v>54</v>
      </c>
      <c r="S103" s="1"/>
      <c r="T103" s="1"/>
      <c r="U103" s="2">
        <v>1</v>
      </c>
      <c r="V103" s="1"/>
      <c r="W103" s="15"/>
    </row>
    <row r="104" spans="2:23" ht="24" hidden="1" x14ac:dyDescent="0.3">
      <c r="B104" s="9" t="s">
        <v>59</v>
      </c>
      <c r="C104" s="10" t="s">
        <v>296</v>
      </c>
      <c r="D104" s="10" t="s">
        <v>168</v>
      </c>
      <c r="E104" s="10" t="s">
        <v>147</v>
      </c>
      <c r="F104" s="10" t="s">
        <v>292</v>
      </c>
      <c r="G104" s="10" t="s">
        <v>25</v>
      </c>
      <c r="H104" s="10" t="s">
        <v>55</v>
      </c>
      <c r="I104" s="10" t="s">
        <v>294</v>
      </c>
      <c r="J104" s="10" t="s">
        <v>94</v>
      </c>
      <c r="K104" s="10" t="s">
        <v>94</v>
      </c>
      <c r="L104" s="10">
        <v>2</v>
      </c>
      <c r="M104" s="10">
        <v>1600</v>
      </c>
      <c r="N104" s="10">
        <f>Tableau3[[#This Row],[QTE]]*Tableau3[[#This Row],[PRIX UN]]</f>
        <v>3200</v>
      </c>
      <c r="O104" s="10" t="s">
        <v>298</v>
      </c>
      <c r="P104" s="12">
        <v>45691</v>
      </c>
      <c r="Q104" s="16">
        <v>1</v>
      </c>
      <c r="R104" s="16" t="s">
        <v>54</v>
      </c>
      <c r="S104" s="1"/>
      <c r="T104" s="1"/>
      <c r="U104" s="2">
        <v>1</v>
      </c>
      <c r="V104" s="1"/>
      <c r="W104" s="15"/>
    </row>
    <row r="105" spans="2:23" ht="24" hidden="1" x14ac:dyDescent="0.3">
      <c r="B105" s="9" t="s">
        <v>59</v>
      </c>
      <c r="C105" s="10" t="s">
        <v>297</v>
      </c>
      <c r="D105" s="10" t="s">
        <v>168</v>
      </c>
      <c r="E105" s="10" t="s">
        <v>147</v>
      </c>
      <c r="F105" s="10" t="s">
        <v>293</v>
      </c>
      <c r="G105" s="10" t="s">
        <v>25</v>
      </c>
      <c r="H105" s="10" t="s">
        <v>55</v>
      </c>
      <c r="I105" s="10" t="s">
        <v>295</v>
      </c>
      <c r="J105" s="10" t="s">
        <v>94</v>
      </c>
      <c r="K105" s="10" t="s">
        <v>94</v>
      </c>
      <c r="L105" s="10">
        <v>1</v>
      </c>
      <c r="M105" s="10">
        <v>1750</v>
      </c>
      <c r="N105" s="10">
        <f>Tableau3[[#This Row],[QTE]]*Tableau3[[#This Row],[PRIX UN]]</f>
        <v>1750</v>
      </c>
      <c r="O105" s="10" t="s">
        <v>298</v>
      </c>
      <c r="P105" s="12">
        <v>45691</v>
      </c>
      <c r="Q105" s="16">
        <v>1</v>
      </c>
      <c r="R105" s="16" t="s">
        <v>54</v>
      </c>
      <c r="S105" s="1"/>
      <c r="T105" s="1"/>
      <c r="U105" s="2">
        <v>1</v>
      </c>
      <c r="V105" s="1"/>
      <c r="W105" s="15"/>
    </row>
    <row r="106" spans="2:23" ht="24" hidden="1" x14ac:dyDescent="0.55000000000000004">
      <c r="B106" s="9" t="s">
        <v>244</v>
      </c>
      <c r="C106" s="18" t="s">
        <v>299</v>
      </c>
      <c r="D106" s="18" t="s">
        <v>300</v>
      </c>
      <c r="E106" s="10" t="s">
        <v>147</v>
      </c>
      <c r="F106" s="24"/>
      <c r="G106" s="10" t="s">
        <v>66</v>
      </c>
      <c r="H106" s="18" t="s">
        <v>299</v>
      </c>
      <c r="I106" s="18" t="s">
        <v>356</v>
      </c>
      <c r="J106" s="10" t="s">
        <v>105</v>
      </c>
      <c r="K106" s="18"/>
      <c r="L106" s="18"/>
      <c r="M106" s="18"/>
      <c r="N106" s="18">
        <f>Tableau3[[#This Row],[QTE]]*Tableau3[[#This Row],[PRIX UN]]</f>
        <v>0</v>
      </c>
      <c r="O106" s="18"/>
      <c r="P106" s="18"/>
      <c r="Q106" s="16">
        <v>2</v>
      </c>
      <c r="R106" s="8" t="s">
        <v>15</v>
      </c>
      <c r="S106" s="25">
        <v>45708</v>
      </c>
      <c r="T106" s="7"/>
      <c r="U106" s="20">
        <v>0.2</v>
      </c>
      <c r="V106" s="7"/>
      <c r="W106" s="15"/>
    </row>
    <row r="107" spans="2:23" ht="24" hidden="1" x14ac:dyDescent="0.55000000000000004">
      <c r="B107" s="9" t="s">
        <v>244</v>
      </c>
      <c r="C107" s="18" t="s">
        <v>299</v>
      </c>
      <c r="D107" s="10" t="s">
        <v>301</v>
      </c>
      <c r="E107" s="10" t="s">
        <v>147</v>
      </c>
      <c r="F107" s="11"/>
      <c r="G107" s="10" t="s">
        <v>66</v>
      </c>
      <c r="H107" s="10" t="s">
        <v>299</v>
      </c>
      <c r="I107" s="10" t="s">
        <v>350</v>
      </c>
      <c r="J107" s="10" t="s">
        <v>105</v>
      </c>
      <c r="K107" s="10"/>
      <c r="L107" s="10"/>
      <c r="M107" s="10"/>
      <c r="N107" s="10">
        <f>Tableau3[[#This Row],[QTE]]*Tableau3[[#This Row],[PRIX UN]]</f>
        <v>0</v>
      </c>
      <c r="O107" s="10"/>
      <c r="P107" s="10"/>
      <c r="Q107" s="16">
        <v>2</v>
      </c>
      <c r="R107" s="8" t="s">
        <v>15</v>
      </c>
      <c r="S107" s="25">
        <v>45708</v>
      </c>
      <c r="T107" s="1"/>
      <c r="U107" s="20">
        <v>0.2</v>
      </c>
      <c r="V107" s="1"/>
      <c r="W107" s="15"/>
    </row>
    <row r="108" spans="2:23" ht="24" hidden="1" x14ac:dyDescent="0.55000000000000004">
      <c r="B108" s="9" t="s">
        <v>244</v>
      </c>
      <c r="C108" s="10" t="s">
        <v>302</v>
      </c>
      <c r="D108" s="10" t="s">
        <v>303</v>
      </c>
      <c r="E108" s="10" t="s">
        <v>147</v>
      </c>
      <c r="F108" s="11"/>
      <c r="G108" s="10" t="s">
        <v>66</v>
      </c>
      <c r="H108" s="10" t="s">
        <v>302</v>
      </c>
      <c r="I108" s="10" t="s">
        <v>347</v>
      </c>
      <c r="J108" s="10" t="s">
        <v>105</v>
      </c>
      <c r="K108" s="10"/>
      <c r="L108" s="10"/>
      <c r="M108" s="10"/>
      <c r="N108" s="10">
        <f>Tableau3[[#This Row],[QTE]]*Tableau3[[#This Row],[PRIX UN]]</f>
        <v>0</v>
      </c>
      <c r="O108" s="10"/>
      <c r="P108" s="10"/>
      <c r="Q108" s="16">
        <v>2</v>
      </c>
      <c r="R108" s="8" t="s">
        <v>15</v>
      </c>
      <c r="S108" s="25">
        <v>45708</v>
      </c>
      <c r="T108" s="1"/>
      <c r="U108" s="20">
        <v>0.2</v>
      </c>
      <c r="V108" s="1"/>
      <c r="W108" s="15"/>
    </row>
    <row r="109" spans="2:23" ht="24" hidden="1" x14ac:dyDescent="0.55000000000000004">
      <c r="B109" s="9" t="s">
        <v>244</v>
      </c>
      <c r="C109" s="10" t="s">
        <v>302</v>
      </c>
      <c r="D109" s="10" t="s">
        <v>304</v>
      </c>
      <c r="E109" s="10" t="s">
        <v>147</v>
      </c>
      <c r="F109" s="11"/>
      <c r="G109" s="10" t="s">
        <v>66</v>
      </c>
      <c r="H109" s="10" t="s">
        <v>302</v>
      </c>
      <c r="I109" s="10" t="s">
        <v>348</v>
      </c>
      <c r="J109" s="10" t="s">
        <v>105</v>
      </c>
      <c r="K109" s="10"/>
      <c r="L109" s="10"/>
      <c r="M109" s="10"/>
      <c r="N109" s="10">
        <f>Tableau3[[#This Row],[QTE]]*Tableau3[[#This Row],[PRIX UN]]</f>
        <v>0</v>
      </c>
      <c r="O109" s="10"/>
      <c r="P109" s="10"/>
      <c r="Q109" s="16">
        <v>2</v>
      </c>
      <c r="R109" s="8" t="s">
        <v>15</v>
      </c>
      <c r="S109" s="25">
        <v>45708</v>
      </c>
      <c r="T109" s="1"/>
      <c r="U109" s="20">
        <v>0.2</v>
      </c>
      <c r="V109" s="1"/>
      <c r="W109" s="15"/>
    </row>
    <row r="110" spans="2:23" ht="24" hidden="1" x14ac:dyDescent="0.55000000000000004">
      <c r="B110" s="9" t="s">
        <v>244</v>
      </c>
      <c r="C110" s="10" t="s">
        <v>302</v>
      </c>
      <c r="D110" s="10" t="s">
        <v>305</v>
      </c>
      <c r="E110" s="10" t="s">
        <v>147</v>
      </c>
      <c r="F110" s="11"/>
      <c r="G110" s="10" t="s">
        <v>66</v>
      </c>
      <c r="H110" s="10" t="s">
        <v>302</v>
      </c>
      <c r="I110" s="10" t="s">
        <v>349</v>
      </c>
      <c r="J110" s="10" t="s">
        <v>105</v>
      </c>
      <c r="K110" s="10"/>
      <c r="L110" s="10"/>
      <c r="M110" s="10"/>
      <c r="N110" s="10">
        <f>Tableau3[[#This Row],[QTE]]*Tableau3[[#This Row],[PRIX UN]]</f>
        <v>0</v>
      </c>
      <c r="O110" s="10"/>
      <c r="P110" s="10"/>
      <c r="Q110" s="16">
        <v>2</v>
      </c>
      <c r="R110" s="8" t="s">
        <v>15</v>
      </c>
      <c r="S110" s="25">
        <v>45708</v>
      </c>
      <c r="T110" s="1"/>
      <c r="U110" s="20">
        <v>0.2</v>
      </c>
      <c r="V110" s="1"/>
      <c r="W110" s="15"/>
    </row>
    <row r="111" spans="2:23" ht="24" hidden="1" x14ac:dyDescent="0.55000000000000004">
      <c r="B111" s="9" t="s">
        <v>244</v>
      </c>
      <c r="C111" s="10" t="s">
        <v>306</v>
      </c>
      <c r="D111" s="10" t="s">
        <v>307</v>
      </c>
      <c r="E111" s="10" t="s">
        <v>147</v>
      </c>
      <c r="F111" s="11"/>
      <c r="G111" s="10" t="s">
        <v>66</v>
      </c>
      <c r="H111" s="10" t="s">
        <v>306</v>
      </c>
      <c r="I111" s="10" t="s">
        <v>350</v>
      </c>
      <c r="J111" s="10" t="s">
        <v>105</v>
      </c>
      <c r="K111" s="10"/>
      <c r="L111" s="10"/>
      <c r="M111" s="10"/>
      <c r="N111" s="10">
        <f>Tableau3[[#This Row],[QTE]]*Tableau3[[#This Row],[PRIX UN]]</f>
        <v>0</v>
      </c>
      <c r="O111" s="10"/>
      <c r="P111" s="10"/>
      <c r="Q111" s="16">
        <v>2</v>
      </c>
      <c r="R111" s="8" t="s">
        <v>54</v>
      </c>
      <c r="S111" s="25">
        <v>45708</v>
      </c>
      <c r="T111" s="1"/>
      <c r="U111" s="20">
        <v>1</v>
      </c>
      <c r="V111" s="1"/>
      <c r="W111" s="15"/>
    </row>
    <row r="112" spans="2:23" ht="24" hidden="1" x14ac:dyDescent="0.55000000000000004">
      <c r="B112" s="9" t="s">
        <v>244</v>
      </c>
      <c r="C112" s="10" t="s">
        <v>309</v>
      </c>
      <c r="D112" s="10" t="s">
        <v>308</v>
      </c>
      <c r="E112" s="10" t="s">
        <v>147</v>
      </c>
      <c r="F112" s="11"/>
      <c r="G112" s="10" t="s">
        <v>66</v>
      </c>
      <c r="H112" s="10" t="s">
        <v>309</v>
      </c>
      <c r="I112" s="10" t="s">
        <v>351</v>
      </c>
      <c r="J112" s="10" t="s">
        <v>105</v>
      </c>
      <c r="K112" s="10"/>
      <c r="L112" s="10"/>
      <c r="M112" s="10"/>
      <c r="N112" s="10">
        <f>Tableau3[[#This Row],[QTE]]*Tableau3[[#This Row],[PRIX UN]]</f>
        <v>0</v>
      </c>
      <c r="O112" s="10"/>
      <c r="P112" s="10"/>
      <c r="Q112" s="16">
        <v>2</v>
      </c>
      <c r="R112" s="8" t="s">
        <v>15</v>
      </c>
      <c r="S112" s="25">
        <v>45708</v>
      </c>
      <c r="T112" s="1"/>
      <c r="U112" s="20">
        <v>0.2</v>
      </c>
      <c r="V112" s="1"/>
      <c r="W112" s="15"/>
    </row>
    <row r="113" spans="2:23" ht="24" hidden="1" x14ac:dyDescent="0.55000000000000004">
      <c r="B113" s="9" t="s">
        <v>244</v>
      </c>
      <c r="C113" s="10" t="s">
        <v>310</v>
      </c>
      <c r="D113" s="10" t="s">
        <v>311</v>
      </c>
      <c r="E113" s="10" t="s">
        <v>147</v>
      </c>
      <c r="F113" s="11"/>
      <c r="G113" s="10" t="s">
        <v>66</v>
      </c>
      <c r="H113" s="10" t="s">
        <v>310</v>
      </c>
      <c r="I113" s="10" t="s">
        <v>349</v>
      </c>
      <c r="J113" s="10" t="s">
        <v>105</v>
      </c>
      <c r="K113" s="10"/>
      <c r="L113" s="10"/>
      <c r="M113" s="10"/>
      <c r="N113" s="10">
        <f>Tableau3[[#This Row],[QTE]]*Tableau3[[#This Row],[PRIX UN]]</f>
        <v>0</v>
      </c>
      <c r="O113" s="10"/>
      <c r="P113" s="10"/>
      <c r="Q113" s="16">
        <v>2</v>
      </c>
      <c r="R113" s="8" t="s">
        <v>15</v>
      </c>
      <c r="S113" s="25">
        <v>45708</v>
      </c>
      <c r="T113" s="1"/>
      <c r="U113" s="20">
        <v>0.2</v>
      </c>
      <c r="V113" s="1"/>
      <c r="W113" s="15"/>
    </row>
    <row r="114" spans="2:23" ht="24" hidden="1" x14ac:dyDescent="0.55000000000000004">
      <c r="B114" s="9" t="s">
        <v>244</v>
      </c>
      <c r="C114" s="10" t="s">
        <v>312</v>
      </c>
      <c r="D114" s="10" t="s">
        <v>313</v>
      </c>
      <c r="E114" s="10" t="s">
        <v>147</v>
      </c>
      <c r="F114" s="11"/>
      <c r="G114" s="10" t="s">
        <v>66</v>
      </c>
      <c r="H114" s="10" t="s">
        <v>312</v>
      </c>
      <c r="I114" s="10" t="s">
        <v>352</v>
      </c>
      <c r="J114" s="10" t="s">
        <v>105</v>
      </c>
      <c r="K114" s="10"/>
      <c r="L114" s="10"/>
      <c r="M114" s="10"/>
      <c r="N114" s="10">
        <f>Tableau3[[#This Row],[QTE]]*Tableau3[[#This Row],[PRIX UN]]</f>
        <v>0</v>
      </c>
      <c r="O114" s="10"/>
      <c r="P114" s="10"/>
      <c r="Q114" s="16">
        <v>2</v>
      </c>
      <c r="R114" s="8" t="s">
        <v>15</v>
      </c>
      <c r="S114" s="25">
        <v>45708</v>
      </c>
      <c r="T114" s="1"/>
      <c r="U114" s="20">
        <v>0.2</v>
      </c>
      <c r="V114" s="1"/>
      <c r="W114" s="15"/>
    </row>
    <row r="115" spans="2:23" ht="24" hidden="1" x14ac:dyDescent="0.55000000000000004">
      <c r="B115" s="9" t="s">
        <v>244</v>
      </c>
      <c r="C115" s="10" t="s">
        <v>314</v>
      </c>
      <c r="D115" s="10" t="s">
        <v>315</v>
      </c>
      <c r="E115" s="10" t="s">
        <v>147</v>
      </c>
      <c r="F115" s="11"/>
      <c r="G115" s="10" t="s">
        <v>66</v>
      </c>
      <c r="H115" s="10" t="s">
        <v>314</v>
      </c>
      <c r="I115" s="10" t="s">
        <v>353</v>
      </c>
      <c r="J115" s="10" t="s">
        <v>105</v>
      </c>
      <c r="K115" s="10"/>
      <c r="L115" s="10"/>
      <c r="M115" s="10"/>
      <c r="N115" s="10">
        <f>Tableau3[[#This Row],[QTE]]*Tableau3[[#This Row],[PRIX UN]]</f>
        <v>0</v>
      </c>
      <c r="O115" s="10"/>
      <c r="P115" s="10"/>
      <c r="Q115" s="16">
        <v>2</v>
      </c>
      <c r="R115" s="8" t="s">
        <v>15</v>
      </c>
      <c r="S115" s="25">
        <v>45708</v>
      </c>
      <c r="T115" s="1"/>
      <c r="U115" s="20">
        <v>0.2</v>
      </c>
      <c r="V115" s="1"/>
      <c r="W115" s="15"/>
    </row>
    <row r="116" spans="2:23" ht="24" hidden="1" x14ac:dyDescent="0.55000000000000004">
      <c r="B116" s="9" t="s">
        <v>244</v>
      </c>
      <c r="C116" s="10" t="s">
        <v>316</v>
      </c>
      <c r="D116" s="10" t="s">
        <v>317</v>
      </c>
      <c r="E116" s="10" t="s">
        <v>147</v>
      </c>
      <c r="F116" s="11"/>
      <c r="G116" s="10" t="s">
        <v>66</v>
      </c>
      <c r="H116" s="10" t="s">
        <v>316</v>
      </c>
      <c r="I116" s="10" t="s">
        <v>350</v>
      </c>
      <c r="J116" s="10" t="s">
        <v>105</v>
      </c>
      <c r="K116" s="10"/>
      <c r="L116" s="10"/>
      <c r="M116" s="10"/>
      <c r="N116" s="10">
        <f>Tableau3[[#This Row],[QTE]]*Tableau3[[#This Row],[PRIX UN]]</f>
        <v>0</v>
      </c>
      <c r="O116" s="10"/>
      <c r="P116" s="10"/>
      <c r="Q116" s="16">
        <v>2</v>
      </c>
      <c r="R116" s="8" t="s">
        <v>15</v>
      </c>
      <c r="S116" s="25">
        <v>45708</v>
      </c>
      <c r="T116" s="1"/>
      <c r="U116" s="20">
        <v>0.2</v>
      </c>
      <c r="V116" s="1"/>
      <c r="W116" s="15"/>
    </row>
    <row r="117" spans="2:23" ht="24" hidden="1" x14ac:dyDescent="0.55000000000000004">
      <c r="B117" s="9" t="s">
        <v>244</v>
      </c>
      <c r="C117" s="10" t="s">
        <v>318</v>
      </c>
      <c r="D117" s="10" t="s">
        <v>319</v>
      </c>
      <c r="E117" s="10" t="s">
        <v>147</v>
      </c>
      <c r="F117" s="11"/>
      <c r="G117" s="10" t="s">
        <v>66</v>
      </c>
      <c r="H117" s="10" t="s">
        <v>318</v>
      </c>
      <c r="I117" s="10" t="s">
        <v>354</v>
      </c>
      <c r="J117" s="10" t="s">
        <v>105</v>
      </c>
      <c r="K117" s="10"/>
      <c r="L117" s="10"/>
      <c r="M117" s="10"/>
      <c r="N117" s="10">
        <f>Tableau3[[#This Row],[QTE]]*Tableau3[[#This Row],[PRIX UN]]</f>
        <v>0</v>
      </c>
      <c r="O117" s="10"/>
      <c r="P117" s="10"/>
      <c r="Q117" s="16">
        <v>2</v>
      </c>
      <c r="R117" s="8" t="s">
        <v>15</v>
      </c>
      <c r="S117" s="25">
        <v>45708</v>
      </c>
      <c r="T117" s="1"/>
      <c r="U117" s="20">
        <v>0.2</v>
      </c>
      <c r="V117" s="1"/>
      <c r="W117" s="15"/>
    </row>
    <row r="118" spans="2:23" ht="24" hidden="1" x14ac:dyDescent="0.55000000000000004">
      <c r="B118" s="9" t="s">
        <v>244</v>
      </c>
      <c r="C118" s="10" t="s">
        <v>318</v>
      </c>
      <c r="D118" s="10" t="s">
        <v>320</v>
      </c>
      <c r="E118" s="10" t="s">
        <v>147</v>
      </c>
      <c r="F118" s="11"/>
      <c r="G118" s="10" t="s">
        <v>66</v>
      </c>
      <c r="H118" s="10" t="s">
        <v>318</v>
      </c>
      <c r="I118" s="10" t="s">
        <v>348</v>
      </c>
      <c r="J118" s="10" t="s">
        <v>105</v>
      </c>
      <c r="K118" s="10"/>
      <c r="L118" s="10"/>
      <c r="M118" s="10"/>
      <c r="N118" s="10">
        <f>Tableau3[[#This Row],[QTE]]*Tableau3[[#This Row],[PRIX UN]]</f>
        <v>0</v>
      </c>
      <c r="O118" s="10"/>
      <c r="P118" s="10"/>
      <c r="Q118" s="16">
        <v>2</v>
      </c>
      <c r="R118" s="8" t="s">
        <v>15</v>
      </c>
      <c r="S118" s="25">
        <v>45708</v>
      </c>
      <c r="T118" s="1"/>
      <c r="U118" s="20">
        <v>0.2</v>
      </c>
      <c r="V118" s="1"/>
      <c r="W118" s="15"/>
    </row>
    <row r="119" spans="2:23" ht="24" hidden="1" x14ac:dyDescent="0.55000000000000004">
      <c r="B119" s="9" t="s">
        <v>244</v>
      </c>
      <c r="C119" s="10" t="s">
        <v>321</v>
      </c>
      <c r="D119" s="10" t="s">
        <v>322</v>
      </c>
      <c r="E119" s="10" t="s">
        <v>147</v>
      </c>
      <c r="F119" s="11"/>
      <c r="G119" s="10" t="s">
        <v>66</v>
      </c>
      <c r="H119" s="10" t="s">
        <v>321</v>
      </c>
      <c r="I119" s="10" t="s">
        <v>348</v>
      </c>
      <c r="J119" s="10" t="s">
        <v>105</v>
      </c>
      <c r="K119" s="10"/>
      <c r="L119" s="10"/>
      <c r="M119" s="10"/>
      <c r="N119" s="10">
        <f>Tableau3[[#This Row],[QTE]]*Tableau3[[#This Row],[PRIX UN]]</f>
        <v>0</v>
      </c>
      <c r="O119" s="10"/>
      <c r="P119" s="10"/>
      <c r="Q119" s="16">
        <v>2</v>
      </c>
      <c r="R119" s="8" t="s">
        <v>15</v>
      </c>
      <c r="S119" s="25">
        <v>45708</v>
      </c>
      <c r="T119" s="1"/>
      <c r="U119" s="20">
        <v>0.2</v>
      </c>
      <c r="V119" s="1"/>
      <c r="W119" s="15"/>
    </row>
    <row r="120" spans="2:23" ht="24" hidden="1" x14ac:dyDescent="0.55000000000000004">
      <c r="B120" s="9" t="s">
        <v>244</v>
      </c>
      <c r="C120" s="10" t="s">
        <v>321</v>
      </c>
      <c r="D120" s="10" t="s">
        <v>323</v>
      </c>
      <c r="E120" s="10" t="s">
        <v>147</v>
      </c>
      <c r="F120" s="11"/>
      <c r="G120" s="10" t="s">
        <v>66</v>
      </c>
      <c r="H120" s="10" t="s">
        <v>321</v>
      </c>
      <c r="I120" s="10" t="s">
        <v>350</v>
      </c>
      <c r="J120" s="10" t="s">
        <v>105</v>
      </c>
      <c r="K120" s="10"/>
      <c r="L120" s="10"/>
      <c r="M120" s="10"/>
      <c r="N120" s="10">
        <f>Tableau3[[#This Row],[QTE]]*Tableau3[[#This Row],[PRIX UN]]</f>
        <v>0</v>
      </c>
      <c r="O120" s="10"/>
      <c r="P120" s="10"/>
      <c r="Q120" s="16">
        <v>2</v>
      </c>
      <c r="R120" s="8" t="s">
        <v>15</v>
      </c>
      <c r="S120" s="25">
        <v>45708</v>
      </c>
      <c r="T120" s="1"/>
      <c r="U120" s="20">
        <v>0.2</v>
      </c>
      <c r="V120" s="1"/>
      <c r="W120" s="15"/>
    </row>
    <row r="121" spans="2:23" ht="24" hidden="1" x14ac:dyDescent="0.55000000000000004">
      <c r="B121" s="9" t="s">
        <v>244</v>
      </c>
      <c r="C121" s="10" t="s">
        <v>321</v>
      </c>
      <c r="D121" s="10" t="s">
        <v>324</v>
      </c>
      <c r="E121" s="10" t="s">
        <v>147</v>
      </c>
      <c r="F121" s="11"/>
      <c r="G121" s="10" t="s">
        <v>66</v>
      </c>
      <c r="H121" s="10" t="s">
        <v>321</v>
      </c>
      <c r="I121" s="10" t="s">
        <v>354</v>
      </c>
      <c r="J121" s="10" t="s">
        <v>105</v>
      </c>
      <c r="K121" s="10"/>
      <c r="L121" s="10"/>
      <c r="M121" s="10"/>
      <c r="N121" s="10">
        <f>Tableau3[[#This Row],[QTE]]*Tableau3[[#This Row],[PRIX UN]]</f>
        <v>0</v>
      </c>
      <c r="O121" s="10"/>
      <c r="P121" s="10"/>
      <c r="Q121" s="16">
        <v>2</v>
      </c>
      <c r="R121" s="8" t="s">
        <v>15</v>
      </c>
      <c r="S121" s="25">
        <v>45708</v>
      </c>
      <c r="T121" s="1"/>
      <c r="U121" s="20">
        <v>0.2</v>
      </c>
      <c r="V121" s="1"/>
      <c r="W121" s="15"/>
    </row>
    <row r="122" spans="2:23" ht="24" hidden="1" x14ac:dyDescent="0.55000000000000004">
      <c r="B122" s="9" t="s">
        <v>244</v>
      </c>
      <c r="C122" s="10" t="s">
        <v>321</v>
      </c>
      <c r="D122" s="10" t="s">
        <v>325</v>
      </c>
      <c r="E122" s="10" t="s">
        <v>147</v>
      </c>
      <c r="F122" s="11"/>
      <c r="G122" s="10" t="s">
        <v>66</v>
      </c>
      <c r="H122" s="10" t="s">
        <v>321</v>
      </c>
      <c r="I122" s="10" t="s">
        <v>354</v>
      </c>
      <c r="J122" s="10" t="s">
        <v>105</v>
      </c>
      <c r="K122" s="10"/>
      <c r="L122" s="10"/>
      <c r="M122" s="10"/>
      <c r="N122" s="10">
        <f>Tableau3[[#This Row],[QTE]]*Tableau3[[#This Row],[PRIX UN]]</f>
        <v>0</v>
      </c>
      <c r="O122" s="10"/>
      <c r="P122" s="10"/>
      <c r="Q122" s="16">
        <v>2</v>
      </c>
      <c r="R122" s="8" t="s">
        <v>15</v>
      </c>
      <c r="S122" s="25">
        <v>45708</v>
      </c>
      <c r="T122" s="1"/>
      <c r="U122" s="20">
        <v>0.2</v>
      </c>
      <c r="V122" s="1"/>
      <c r="W122" s="15"/>
    </row>
    <row r="123" spans="2:23" ht="24" hidden="1" x14ac:dyDescent="0.55000000000000004">
      <c r="B123" s="9" t="s">
        <v>244</v>
      </c>
      <c r="C123" s="10" t="s">
        <v>321</v>
      </c>
      <c r="D123" s="10" t="s">
        <v>326</v>
      </c>
      <c r="E123" s="10" t="s">
        <v>147</v>
      </c>
      <c r="F123" s="11"/>
      <c r="G123" s="10" t="s">
        <v>66</v>
      </c>
      <c r="H123" s="10" t="s">
        <v>321</v>
      </c>
      <c r="I123" s="10" t="s">
        <v>349</v>
      </c>
      <c r="J123" s="10" t="s">
        <v>105</v>
      </c>
      <c r="K123" s="10"/>
      <c r="L123" s="10"/>
      <c r="M123" s="10"/>
      <c r="N123" s="10">
        <f>Tableau3[[#This Row],[QTE]]*Tableau3[[#This Row],[PRIX UN]]</f>
        <v>0</v>
      </c>
      <c r="O123" s="10"/>
      <c r="P123" s="10"/>
      <c r="Q123" s="16">
        <v>2</v>
      </c>
      <c r="R123" s="8" t="s">
        <v>15</v>
      </c>
      <c r="S123" s="25">
        <v>45708</v>
      </c>
      <c r="T123" s="1"/>
      <c r="U123" s="20">
        <v>0.2</v>
      </c>
      <c r="V123" s="1"/>
      <c r="W123" s="15"/>
    </row>
    <row r="124" spans="2:23" ht="24" hidden="1" x14ac:dyDescent="0.55000000000000004">
      <c r="B124" s="9" t="s">
        <v>244</v>
      </c>
      <c r="C124" s="10" t="s">
        <v>321</v>
      </c>
      <c r="D124" s="10" t="s">
        <v>327</v>
      </c>
      <c r="E124" s="10" t="s">
        <v>147</v>
      </c>
      <c r="F124" s="10" t="s">
        <v>357</v>
      </c>
      <c r="G124" s="10" t="s">
        <v>66</v>
      </c>
      <c r="H124" s="10" t="s">
        <v>321</v>
      </c>
      <c r="I124" s="10" t="s">
        <v>354</v>
      </c>
      <c r="J124" s="10" t="s">
        <v>105</v>
      </c>
      <c r="K124" s="10"/>
      <c r="L124" s="10"/>
      <c r="M124" s="10"/>
      <c r="N124" s="10">
        <f>Tableau3[[#This Row],[QTE]]*Tableau3[[#This Row],[PRIX UN]]</f>
        <v>0</v>
      </c>
      <c r="O124" s="10"/>
      <c r="P124" s="10"/>
      <c r="Q124" s="16">
        <v>2</v>
      </c>
      <c r="R124" s="8" t="s">
        <v>15</v>
      </c>
      <c r="S124" s="25">
        <v>45708</v>
      </c>
      <c r="T124" s="1"/>
      <c r="U124" s="20">
        <v>0.2</v>
      </c>
      <c r="V124" s="1"/>
      <c r="W124" s="15"/>
    </row>
    <row r="125" spans="2:23" ht="24" hidden="1" x14ac:dyDescent="0.55000000000000004">
      <c r="B125" s="9" t="s">
        <v>244</v>
      </c>
      <c r="C125" s="10" t="s">
        <v>306</v>
      </c>
      <c r="D125" s="10" t="s">
        <v>328</v>
      </c>
      <c r="E125" s="10" t="s">
        <v>147</v>
      </c>
      <c r="F125" s="10" t="s">
        <v>358</v>
      </c>
      <c r="G125" s="10" t="s">
        <v>66</v>
      </c>
      <c r="H125" s="10" t="s">
        <v>306</v>
      </c>
      <c r="I125" s="10" t="s">
        <v>355</v>
      </c>
      <c r="J125" s="10" t="s">
        <v>105</v>
      </c>
      <c r="K125" s="10"/>
      <c r="L125" s="10"/>
      <c r="M125" s="10"/>
      <c r="N125" s="10">
        <f>Tableau3[[#This Row],[QTE]]*Tableau3[[#This Row],[PRIX UN]]</f>
        <v>0</v>
      </c>
      <c r="O125" s="10"/>
      <c r="P125" s="10"/>
      <c r="Q125" s="16">
        <v>2</v>
      </c>
      <c r="R125" s="8" t="s">
        <v>15</v>
      </c>
      <c r="S125" s="25">
        <v>45708</v>
      </c>
      <c r="T125" s="1"/>
      <c r="U125" s="20">
        <v>0.2</v>
      </c>
      <c r="V125" s="1"/>
      <c r="W125" s="15"/>
    </row>
    <row r="126" spans="2:23" ht="24" hidden="1" x14ac:dyDescent="0.55000000000000004">
      <c r="B126" s="9" t="s">
        <v>244</v>
      </c>
      <c r="C126" s="10" t="s">
        <v>309</v>
      </c>
      <c r="D126" s="10" t="s">
        <v>329</v>
      </c>
      <c r="E126" s="10" t="s">
        <v>147</v>
      </c>
      <c r="F126" s="11"/>
      <c r="G126" s="10" t="s">
        <v>66</v>
      </c>
      <c r="H126" s="10" t="s">
        <v>309</v>
      </c>
      <c r="I126" s="10" t="s">
        <v>348</v>
      </c>
      <c r="J126" s="10" t="s">
        <v>105</v>
      </c>
      <c r="K126" s="10"/>
      <c r="L126" s="10"/>
      <c r="M126" s="10"/>
      <c r="N126" s="10">
        <f>Tableau3[[#This Row],[QTE]]*Tableau3[[#This Row],[PRIX UN]]</f>
        <v>0</v>
      </c>
      <c r="O126" s="10"/>
      <c r="P126" s="10"/>
      <c r="Q126" s="16">
        <v>2</v>
      </c>
      <c r="R126" s="8" t="s">
        <v>15</v>
      </c>
      <c r="S126" s="25">
        <v>45708</v>
      </c>
      <c r="T126" s="1"/>
      <c r="U126" s="20">
        <v>0.2</v>
      </c>
      <c r="V126" s="1"/>
      <c r="W126" s="15"/>
    </row>
    <row r="127" spans="2:23" ht="24" hidden="1" x14ac:dyDescent="0.55000000000000004">
      <c r="B127" s="9" t="s">
        <v>244</v>
      </c>
      <c r="C127" s="10" t="s">
        <v>309</v>
      </c>
      <c r="D127" s="10" t="s">
        <v>330</v>
      </c>
      <c r="E127" s="10" t="s">
        <v>147</v>
      </c>
      <c r="F127" s="11"/>
      <c r="G127" s="10" t="s">
        <v>66</v>
      </c>
      <c r="H127" s="10" t="s">
        <v>309</v>
      </c>
      <c r="I127" s="10" t="s">
        <v>354</v>
      </c>
      <c r="J127" s="10" t="s">
        <v>105</v>
      </c>
      <c r="K127" s="10"/>
      <c r="L127" s="10"/>
      <c r="M127" s="10"/>
      <c r="N127" s="10">
        <f>Tableau3[[#This Row],[QTE]]*Tableau3[[#This Row],[PRIX UN]]</f>
        <v>0</v>
      </c>
      <c r="O127" s="10"/>
      <c r="P127" s="10"/>
      <c r="Q127" s="16">
        <v>2</v>
      </c>
      <c r="R127" s="8" t="s">
        <v>15</v>
      </c>
      <c r="S127" s="25">
        <v>45708</v>
      </c>
      <c r="T127" s="1"/>
      <c r="U127" s="20">
        <v>0.2</v>
      </c>
      <c r="V127" s="1"/>
      <c r="W127" s="15"/>
    </row>
    <row r="128" spans="2:23" ht="24" hidden="1" x14ac:dyDescent="0.55000000000000004">
      <c r="B128" s="9" t="s">
        <v>244</v>
      </c>
      <c r="C128" s="10" t="s">
        <v>309</v>
      </c>
      <c r="D128" s="10" t="s">
        <v>331</v>
      </c>
      <c r="E128" s="10" t="s">
        <v>147</v>
      </c>
      <c r="F128" s="11"/>
      <c r="G128" s="10" t="s">
        <v>66</v>
      </c>
      <c r="H128" s="10" t="s">
        <v>309</v>
      </c>
      <c r="I128" s="10" t="s">
        <v>349</v>
      </c>
      <c r="J128" s="10" t="s">
        <v>105</v>
      </c>
      <c r="K128" s="10"/>
      <c r="L128" s="10"/>
      <c r="M128" s="10"/>
      <c r="N128" s="10">
        <f>Tableau3[[#This Row],[QTE]]*Tableau3[[#This Row],[PRIX UN]]</f>
        <v>0</v>
      </c>
      <c r="O128" s="10"/>
      <c r="P128" s="10"/>
      <c r="Q128" s="16">
        <v>2</v>
      </c>
      <c r="R128" s="8" t="s">
        <v>15</v>
      </c>
      <c r="S128" s="25">
        <v>45708</v>
      </c>
      <c r="T128" s="1"/>
      <c r="U128" s="20">
        <v>0.2</v>
      </c>
      <c r="V128" s="1"/>
      <c r="W128" s="15"/>
    </row>
    <row r="129" spans="2:23" ht="24" hidden="1" x14ac:dyDescent="0.55000000000000004">
      <c r="B129" s="9" t="s">
        <v>244</v>
      </c>
      <c r="C129" s="10" t="s">
        <v>332</v>
      </c>
      <c r="D129" s="10" t="s">
        <v>333</v>
      </c>
      <c r="E129" s="10" t="s">
        <v>147</v>
      </c>
      <c r="F129" s="11"/>
      <c r="G129" s="10" t="s">
        <v>66</v>
      </c>
      <c r="H129" s="10" t="s">
        <v>332</v>
      </c>
      <c r="I129" s="10" t="s">
        <v>346</v>
      </c>
      <c r="J129" s="10" t="s">
        <v>105</v>
      </c>
      <c r="K129" s="10"/>
      <c r="L129" s="10"/>
      <c r="M129" s="10"/>
      <c r="N129" s="10">
        <f>Tableau3[[#This Row],[QTE]]*Tableau3[[#This Row],[PRIX UN]]</f>
        <v>0</v>
      </c>
      <c r="O129" s="10"/>
      <c r="P129" s="10"/>
      <c r="Q129" s="16">
        <v>2</v>
      </c>
      <c r="R129" s="8" t="s">
        <v>15</v>
      </c>
      <c r="S129" s="25">
        <v>45708</v>
      </c>
      <c r="T129" s="1"/>
      <c r="U129" s="20">
        <v>0.2</v>
      </c>
      <c r="V129" s="1"/>
      <c r="W129" s="15"/>
    </row>
    <row r="130" spans="2:23" ht="24" hidden="1" x14ac:dyDescent="0.55000000000000004">
      <c r="B130" s="9" t="s">
        <v>244</v>
      </c>
      <c r="C130" s="10" t="s">
        <v>306</v>
      </c>
      <c r="D130" s="10" t="s">
        <v>334</v>
      </c>
      <c r="E130" s="10" t="s">
        <v>147</v>
      </c>
      <c r="F130" s="11"/>
      <c r="G130" s="10" t="s">
        <v>66</v>
      </c>
      <c r="H130" s="10" t="s">
        <v>306</v>
      </c>
      <c r="I130" s="10" t="s">
        <v>348</v>
      </c>
      <c r="J130" s="10" t="s">
        <v>105</v>
      </c>
      <c r="K130" s="10"/>
      <c r="L130" s="10"/>
      <c r="M130" s="10"/>
      <c r="N130" s="10">
        <f>Tableau3[[#This Row],[QTE]]*Tableau3[[#This Row],[PRIX UN]]</f>
        <v>0</v>
      </c>
      <c r="O130" s="10"/>
      <c r="P130" s="10"/>
      <c r="Q130" s="16">
        <v>2</v>
      </c>
      <c r="R130" s="8" t="s">
        <v>15</v>
      </c>
      <c r="S130" s="25">
        <v>45708</v>
      </c>
      <c r="T130" s="1"/>
      <c r="U130" s="20">
        <v>0.2</v>
      </c>
      <c r="V130" s="1"/>
      <c r="W130" s="15"/>
    </row>
    <row r="131" spans="2:23" ht="24" hidden="1" x14ac:dyDescent="0.55000000000000004">
      <c r="B131" s="9" t="s">
        <v>244</v>
      </c>
      <c r="C131" s="10" t="s">
        <v>335</v>
      </c>
      <c r="D131" s="10" t="s">
        <v>336</v>
      </c>
      <c r="E131" s="10" t="s">
        <v>147</v>
      </c>
      <c r="F131" s="11"/>
      <c r="G131" s="10" t="s">
        <v>66</v>
      </c>
      <c r="H131" s="10" t="s">
        <v>335</v>
      </c>
      <c r="I131" s="10" t="s">
        <v>356</v>
      </c>
      <c r="J131" s="10" t="s">
        <v>105</v>
      </c>
      <c r="K131" s="10"/>
      <c r="L131" s="10"/>
      <c r="M131" s="10"/>
      <c r="N131" s="10">
        <f>Tableau3[[#This Row],[QTE]]*Tableau3[[#This Row],[PRIX UN]]</f>
        <v>0</v>
      </c>
      <c r="O131" s="10"/>
      <c r="P131" s="10"/>
      <c r="Q131" s="16">
        <v>2</v>
      </c>
      <c r="R131" s="26" t="s">
        <v>54</v>
      </c>
      <c r="S131" s="12">
        <v>45708</v>
      </c>
      <c r="T131" s="12">
        <v>45709</v>
      </c>
      <c r="U131" s="20">
        <v>1</v>
      </c>
      <c r="V131" s="1"/>
      <c r="W131" s="15"/>
    </row>
    <row r="132" spans="2:23" ht="24" hidden="1" x14ac:dyDescent="0.55000000000000004">
      <c r="B132" s="9" t="s">
        <v>244</v>
      </c>
      <c r="C132" s="10" t="s">
        <v>306</v>
      </c>
      <c r="D132" s="10" t="s">
        <v>337</v>
      </c>
      <c r="E132" s="10" t="s">
        <v>147</v>
      </c>
      <c r="F132" s="11"/>
      <c r="G132" s="10" t="s">
        <v>66</v>
      </c>
      <c r="H132" s="10" t="s">
        <v>306</v>
      </c>
      <c r="I132" s="10" t="s">
        <v>349</v>
      </c>
      <c r="J132" s="10" t="s">
        <v>105</v>
      </c>
      <c r="K132" s="10"/>
      <c r="L132" s="10"/>
      <c r="M132" s="10"/>
      <c r="N132" s="10">
        <f>Tableau3[[#This Row],[QTE]]*Tableau3[[#This Row],[PRIX UN]]</f>
        <v>0</v>
      </c>
      <c r="O132" s="10"/>
      <c r="P132" s="10"/>
      <c r="Q132" s="16">
        <v>2</v>
      </c>
      <c r="R132" s="8" t="s">
        <v>15</v>
      </c>
      <c r="S132" s="1"/>
      <c r="T132" s="1"/>
      <c r="U132" s="20">
        <v>0.2</v>
      </c>
      <c r="V132" s="1"/>
      <c r="W132" s="15"/>
    </row>
    <row r="133" spans="2:23" ht="24" hidden="1" x14ac:dyDescent="0.3">
      <c r="B133" s="9" t="s">
        <v>25</v>
      </c>
      <c r="C133" s="18" t="s">
        <v>338</v>
      </c>
      <c r="D133" s="18" t="s">
        <v>339</v>
      </c>
      <c r="E133" s="10" t="s">
        <v>147</v>
      </c>
      <c r="F133" s="10" t="s">
        <v>367</v>
      </c>
      <c r="G133" s="10" t="s">
        <v>19</v>
      </c>
      <c r="H133" s="18" t="s">
        <v>340</v>
      </c>
      <c r="I133" s="18" t="s">
        <v>106</v>
      </c>
      <c r="J133" s="10" t="s">
        <v>105</v>
      </c>
      <c r="K133" s="18"/>
      <c r="L133" s="18">
        <v>1</v>
      </c>
      <c r="M133" s="18">
        <v>1035</v>
      </c>
      <c r="N133" s="18">
        <f>Tableau3[[#This Row],[QTE]]*Tableau3[[#This Row],[PRIX UN]]</f>
        <v>1035</v>
      </c>
      <c r="O133" s="18" t="s">
        <v>368</v>
      </c>
      <c r="P133" s="18"/>
      <c r="Q133" s="16">
        <v>1</v>
      </c>
      <c r="R133" s="16" t="s">
        <v>54</v>
      </c>
      <c r="S133" s="12">
        <v>45710</v>
      </c>
      <c r="T133" s="12">
        <v>45715</v>
      </c>
      <c r="U133" s="20">
        <v>1</v>
      </c>
      <c r="V133" s="7"/>
      <c r="W133" s="15"/>
    </row>
    <row r="134" spans="2:23" ht="24" hidden="1" x14ac:dyDescent="0.3">
      <c r="B134" s="9" t="s">
        <v>25</v>
      </c>
      <c r="C134" s="10" t="s">
        <v>342</v>
      </c>
      <c r="D134" s="10" t="s">
        <v>343</v>
      </c>
      <c r="E134" s="10" t="s">
        <v>147</v>
      </c>
      <c r="F134" s="10" t="s">
        <v>345</v>
      </c>
      <c r="G134" s="10" t="s">
        <v>362</v>
      </c>
      <c r="H134" s="10" t="s">
        <v>344</v>
      </c>
      <c r="I134" s="10" t="s">
        <v>20</v>
      </c>
      <c r="J134" s="10" t="s">
        <v>105</v>
      </c>
      <c r="K134" s="10"/>
      <c r="L134" s="10">
        <v>1</v>
      </c>
      <c r="M134" s="10">
        <v>3000.9</v>
      </c>
      <c r="N134" s="10">
        <f>Tableau3[[#This Row],[QTE]]*Tableau3[[#This Row],[PRIX UN]]</f>
        <v>3000.9</v>
      </c>
      <c r="O134" s="10"/>
      <c r="P134" s="10"/>
      <c r="Q134" s="16">
        <v>1</v>
      </c>
      <c r="R134" s="16" t="s">
        <v>341</v>
      </c>
      <c r="S134" s="1"/>
      <c r="T134" s="1"/>
      <c r="U134" s="2"/>
      <c r="V134" s="1"/>
      <c r="W134" s="15"/>
    </row>
    <row r="135" spans="2:23" ht="45" hidden="1" x14ac:dyDescent="0.3">
      <c r="B135" s="9" t="s">
        <v>25</v>
      </c>
      <c r="C135" s="10" t="s">
        <v>342</v>
      </c>
      <c r="D135" s="10" t="s">
        <v>343</v>
      </c>
      <c r="E135" s="10" t="s">
        <v>147</v>
      </c>
      <c r="F135" s="14" t="s">
        <v>365</v>
      </c>
      <c r="G135" s="10" t="s">
        <v>19</v>
      </c>
      <c r="H135" s="10" t="s">
        <v>344</v>
      </c>
      <c r="I135" s="10" t="s">
        <v>20</v>
      </c>
      <c r="J135" s="10" t="s">
        <v>105</v>
      </c>
      <c r="K135" s="10" t="s">
        <v>366</v>
      </c>
      <c r="L135" s="10">
        <v>1</v>
      </c>
      <c r="M135" s="10">
        <v>605</v>
      </c>
      <c r="N135" s="37">
        <f>Tableau3[[#This Row],[QTE]]*Tableau3[[#This Row],[PRIX UN]]</f>
        <v>605</v>
      </c>
      <c r="O135" s="10" t="s">
        <v>188</v>
      </c>
      <c r="P135" s="12">
        <v>45712</v>
      </c>
      <c r="Q135" s="16">
        <v>2</v>
      </c>
      <c r="R135" s="16" t="s">
        <v>54</v>
      </c>
      <c r="S135" s="1"/>
      <c r="T135" s="1"/>
      <c r="U135" s="2">
        <v>1</v>
      </c>
      <c r="V135" s="1"/>
      <c r="W135" s="38"/>
    </row>
    <row r="136" spans="2:23" ht="24" hidden="1" x14ac:dyDescent="0.3">
      <c r="B136" s="9" t="s">
        <v>244</v>
      </c>
      <c r="C136" s="10" t="s">
        <v>369</v>
      </c>
      <c r="D136" s="10" t="s">
        <v>370</v>
      </c>
      <c r="E136" s="10" t="s">
        <v>147</v>
      </c>
      <c r="F136" s="14" t="s">
        <v>371</v>
      </c>
      <c r="G136" s="10" t="s">
        <v>66</v>
      </c>
      <c r="H136" s="10" t="s">
        <v>372</v>
      </c>
      <c r="I136" s="10" t="s">
        <v>68</v>
      </c>
      <c r="J136" s="10" t="s">
        <v>373</v>
      </c>
      <c r="K136" s="10" t="s">
        <v>374</v>
      </c>
      <c r="L136" s="10">
        <v>1</v>
      </c>
      <c r="M136" s="10">
        <v>1887.9829999999999</v>
      </c>
      <c r="N136" s="37">
        <f>Tableau3[[#This Row],[QTE]]*Tableau3[[#This Row],[PRIX UN]]</f>
        <v>1887.9829999999999</v>
      </c>
      <c r="O136" s="10" t="s">
        <v>375</v>
      </c>
      <c r="P136" s="12">
        <v>45714</v>
      </c>
      <c r="Q136" s="16">
        <v>1</v>
      </c>
      <c r="R136" s="16" t="s">
        <v>100</v>
      </c>
      <c r="S136" s="1"/>
      <c r="T136" s="1"/>
      <c r="U136" s="2">
        <v>0.8</v>
      </c>
      <c r="V136" s="1"/>
      <c r="W136" s="38"/>
    </row>
    <row r="137" spans="2:23" ht="24" hidden="1" x14ac:dyDescent="0.55000000000000004">
      <c r="B137" s="9" t="s">
        <v>244</v>
      </c>
      <c r="C137" s="10" t="s">
        <v>335</v>
      </c>
      <c r="D137" s="10" t="s">
        <v>360</v>
      </c>
      <c r="E137" s="10" t="s">
        <v>147</v>
      </c>
      <c r="F137" s="10" t="s">
        <v>361</v>
      </c>
      <c r="G137" s="10" t="s">
        <v>66</v>
      </c>
      <c r="H137" s="10" t="s">
        <v>335</v>
      </c>
      <c r="I137" s="10" t="s">
        <v>363</v>
      </c>
      <c r="J137" s="10" t="s">
        <v>105</v>
      </c>
      <c r="K137" s="10"/>
      <c r="L137" s="10"/>
      <c r="M137" s="10"/>
      <c r="N137" s="10">
        <f>Tableau3[[#This Row],[QTE]]*Tableau3[[#This Row],[PRIX UN]]</f>
        <v>0</v>
      </c>
      <c r="O137" s="10"/>
      <c r="P137" s="10"/>
      <c r="Q137" s="16">
        <v>2</v>
      </c>
      <c r="R137" s="8" t="s">
        <v>15</v>
      </c>
      <c r="S137" s="25">
        <v>45709</v>
      </c>
      <c r="T137" s="1"/>
      <c r="U137" s="2">
        <v>0.2</v>
      </c>
      <c r="V137" s="1"/>
      <c r="W137" s="15"/>
    </row>
    <row r="138" spans="2:23" ht="24" x14ac:dyDescent="0.3">
      <c r="B138" s="9" t="s">
        <v>25</v>
      </c>
      <c r="C138" s="10" t="s">
        <v>278</v>
      </c>
      <c r="D138" s="10" t="s">
        <v>279</v>
      </c>
      <c r="E138" s="18" t="s">
        <v>147</v>
      </c>
      <c r="F138" s="10" t="s">
        <v>376</v>
      </c>
      <c r="G138" s="10" t="s">
        <v>19</v>
      </c>
      <c r="H138" s="18" t="s">
        <v>281</v>
      </c>
      <c r="I138" s="18" t="s">
        <v>147</v>
      </c>
      <c r="J138" s="18" t="s">
        <v>105</v>
      </c>
      <c r="K138" s="10" t="s">
        <v>21</v>
      </c>
      <c r="L138" s="10">
        <v>2</v>
      </c>
      <c r="M138" s="10">
        <v>168.28200000000001</v>
      </c>
      <c r="N138" s="37">
        <f>Tableau3[[#This Row],[QTE]]*Tableau3[[#This Row],[PRIX UN]]</f>
        <v>336.56400000000002</v>
      </c>
      <c r="O138" s="10" t="s">
        <v>188</v>
      </c>
      <c r="P138" s="12">
        <v>45690</v>
      </c>
      <c r="Q138" s="16">
        <v>1</v>
      </c>
      <c r="R138" s="16" t="s">
        <v>54</v>
      </c>
      <c r="S138" s="1"/>
      <c r="T138" s="1"/>
      <c r="U138" s="2">
        <v>1</v>
      </c>
      <c r="V138" s="1"/>
      <c r="W138" s="38"/>
    </row>
    <row r="139" spans="2:23" ht="24" x14ac:dyDescent="0.2">
      <c r="B139" s="9" t="s">
        <v>25</v>
      </c>
      <c r="C139" s="10" t="s">
        <v>278</v>
      </c>
      <c r="D139" s="10" t="s">
        <v>279</v>
      </c>
      <c r="E139" s="18" t="s">
        <v>147</v>
      </c>
      <c r="F139" s="14" t="s">
        <v>382</v>
      </c>
      <c r="G139" s="10" t="s">
        <v>19</v>
      </c>
      <c r="H139" s="18" t="s">
        <v>281</v>
      </c>
      <c r="I139" s="18" t="s">
        <v>147</v>
      </c>
      <c r="J139" s="18" t="s">
        <v>105</v>
      </c>
      <c r="K139" s="10" t="s">
        <v>377</v>
      </c>
      <c r="L139" s="10">
        <v>4</v>
      </c>
      <c r="M139" s="10">
        <v>788</v>
      </c>
      <c r="N139" s="37">
        <f>Tableau3[[#This Row],[QTE]]*Tableau3[[#This Row],[PRIX UN]]</f>
        <v>3152</v>
      </c>
      <c r="O139" s="10" t="s">
        <v>298</v>
      </c>
      <c r="P139" s="12">
        <v>45701</v>
      </c>
      <c r="Q139" s="16">
        <v>1</v>
      </c>
      <c r="R139" s="16" t="s">
        <v>54</v>
      </c>
      <c r="S139" s="1"/>
      <c r="T139" s="1"/>
      <c r="U139" s="39">
        <v>1</v>
      </c>
      <c r="V139" s="39">
        <v>1</v>
      </c>
      <c r="W139" s="38"/>
    </row>
    <row r="140" spans="2:23" ht="24" x14ac:dyDescent="0.2">
      <c r="B140" s="9" t="s">
        <v>25</v>
      </c>
      <c r="C140" s="10" t="s">
        <v>278</v>
      </c>
      <c r="D140" s="10" t="s">
        <v>279</v>
      </c>
      <c r="E140" s="18" t="s">
        <v>147</v>
      </c>
      <c r="F140" s="14" t="s">
        <v>383</v>
      </c>
      <c r="G140" s="10" t="s">
        <v>25</v>
      </c>
      <c r="H140" s="18" t="s">
        <v>281</v>
      </c>
      <c r="I140" s="18" t="s">
        <v>147</v>
      </c>
      <c r="J140" s="18" t="s">
        <v>105</v>
      </c>
      <c r="K140" s="10" t="s">
        <v>377</v>
      </c>
      <c r="L140" s="10">
        <v>4</v>
      </c>
      <c r="M140" s="10">
        <v>146</v>
      </c>
      <c r="N140" s="37">
        <f>Tableau3[[#This Row],[QTE]]*Tableau3[[#This Row],[PRIX UN]]</f>
        <v>584</v>
      </c>
      <c r="O140" s="10" t="s">
        <v>298</v>
      </c>
      <c r="P140" s="12"/>
      <c r="Q140" s="16">
        <v>1</v>
      </c>
      <c r="R140" s="16" t="s">
        <v>54</v>
      </c>
      <c r="S140" s="1"/>
      <c r="T140" s="1"/>
      <c r="U140" s="39">
        <v>1</v>
      </c>
      <c r="V140" s="1"/>
      <c r="W140" s="38"/>
    </row>
    <row r="141" spans="2:23" ht="24" x14ac:dyDescent="0.2">
      <c r="B141" s="9" t="s">
        <v>25</v>
      </c>
      <c r="C141" s="10" t="s">
        <v>278</v>
      </c>
      <c r="D141" s="10" t="s">
        <v>279</v>
      </c>
      <c r="E141" s="18" t="s">
        <v>147</v>
      </c>
      <c r="F141" s="14" t="s">
        <v>384</v>
      </c>
      <c r="G141" s="10" t="s">
        <v>19</v>
      </c>
      <c r="H141" s="18" t="s">
        <v>281</v>
      </c>
      <c r="I141" s="18" t="s">
        <v>147</v>
      </c>
      <c r="J141" s="18" t="s">
        <v>105</v>
      </c>
      <c r="K141" s="10" t="s">
        <v>377</v>
      </c>
      <c r="L141" s="10">
        <v>8</v>
      </c>
      <c r="M141" s="10">
        <v>35</v>
      </c>
      <c r="N141" s="37">
        <f>Tableau3[[#This Row],[QTE]]*Tableau3[[#This Row],[PRIX UN]]</f>
        <v>280</v>
      </c>
      <c r="O141" s="10" t="s">
        <v>298</v>
      </c>
      <c r="P141" s="12"/>
      <c r="Q141" s="16">
        <v>1</v>
      </c>
      <c r="R141" s="16" t="s">
        <v>54</v>
      </c>
      <c r="S141" s="1"/>
      <c r="T141" s="1"/>
      <c r="U141" s="39">
        <v>1</v>
      </c>
      <c r="V141" s="1"/>
      <c r="W141" s="38"/>
    </row>
    <row r="142" spans="2:23" ht="60" x14ac:dyDescent="0.2">
      <c r="B142" s="9" t="s">
        <v>25</v>
      </c>
      <c r="C142" s="10" t="s">
        <v>278</v>
      </c>
      <c r="D142" s="10" t="s">
        <v>279</v>
      </c>
      <c r="E142" s="18" t="s">
        <v>147</v>
      </c>
      <c r="F142" s="14" t="s">
        <v>385</v>
      </c>
      <c r="G142" s="10"/>
      <c r="H142" s="18" t="s">
        <v>281</v>
      </c>
      <c r="I142" s="18" t="s">
        <v>147</v>
      </c>
      <c r="J142" s="18" t="s">
        <v>105</v>
      </c>
      <c r="K142" s="10" t="s">
        <v>377</v>
      </c>
      <c r="L142" s="10">
        <v>1</v>
      </c>
      <c r="M142" s="10">
        <v>3279</v>
      </c>
      <c r="N142" s="37">
        <f>Tableau3[[#This Row],[QTE]]*Tableau3[[#This Row],[PRIX UN]]</f>
        <v>3279</v>
      </c>
      <c r="O142" s="10" t="s">
        <v>298</v>
      </c>
      <c r="P142" s="12"/>
      <c r="Q142" s="16">
        <v>1</v>
      </c>
      <c r="R142" s="16" t="s">
        <v>54</v>
      </c>
      <c r="S142" s="1"/>
      <c r="T142" s="1"/>
      <c r="U142" s="39">
        <v>1</v>
      </c>
      <c r="V142" s="1"/>
      <c r="W142" s="38"/>
    </row>
    <row r="143" spans="2:23" ht="24" x14ac:dyDescent="0.55000000000000004">
      <c r="B143" s="9" t="s">
        <v>25</v>
      </c>
      <c r="C143" s="10" t="s">
        <v>278</v>
      </c>
      <c r="D143" s="10" t="s">
        <v>279</v>
      </c>
      <c r="E143" s="18" t="s">
        <v>147</v>
      </c>
      <c r="F143" s="10" t="s">
        <v>378</v>
      </c>
      <c r="G143" s="10" t="s">
        <v>19</v>
      </c>
      <c r="H143" s="18" t="s">
        <v>281</v>
      </c>
      <c r="I143" s="18" t="s">
        <v>147</v>
      </c>
      <c r="J143" s="18" t="s">
        <v>105</v>
      </c>
      <c r="K143" s="10" t="s">
        <v>380</v>
      </c>
      <c r="L143" s="10">
        <v>1</v>
      </c>
      <c r="M143" s="10">
        <v>300</v>
      </c>
      <c r="N143" s="37">
        <f>Tableau3[[#This Row],[QTE]]*Tableau3[[#This Row],[PRIX UN]]</f>
        <v>300</v>
      </c>
      <c r="O143" s="10" t="s">
        <v>249</v>
      </c>
      <c r="P143" s="10"/>
      <c r="Q143" s="16">
        <v>1</v>
      </c>
      <c r="R143" s="8" t="s">
        <v>54</v>
      </c>
      <c r="S143" s="1"/>
      <c r="T143" s="1"/>
      <c r="U143" s="2">
        <v>1</v>
      </c>
      <c r="V143" s="1"/>
      <c r="W143" s="38"/>
    </row>
    <row r="144" spans="2:23" ht="24" x14ac:dyDescent="0.55000000000000004">
      <c r="B144" s="9" t="s">
        <v>25</v>
      </c>
      <c r="C144" s="10" t="s">
        <v>278</v>
      </c>
      <c r="D144" s="10" t="s">
        <v>279</v>
      </c>
      <c r="E144" s="18" t="s">
        <v>147</v>
      </c>
      <c r="F144" s="10" t="s">
        <v>379</v>
      </c>
      <c r="G144" s="10" t="s">
        <v>19</v>
      </c>
      <c r="H144" s="18" t="s">
        <v>281</v>
      </c>
      <c r="I144" s="18" t="s">
        <v>147</v>
      </c>
      <c r="J144" s="18" t="s">
        <v>105</v>
      </c>
      <c r="K144" s="10" t="s">
        <v>381</v>
      </c>
      <c r="L144" s="10">
        <v>1</v>
      </c>
      <c r="M144" s="10">
        <v>550</v>
      </c>
      <c r="N144" s="37">
        <f>Tableau3[[#This Row],[QTE]]*Tableau3[[#This Row],[PRIX UN]]</f>
        <v>550</v>
      </c>
      <c r="O144" s="10" t="s">
        <v>249</v>
      </c>
      <c r="P144" s="10"/>
      <c r="Q144" s="16">
        <v>1</v>
      </c>
      <c r="R144" s="8" t="s">
        <v>54</v>
      </c>
      <c r="S144" s="1"/>
      <c r="T144" s="1"/>
      <c r="U144" s="2">
        <v>1</v>
      </c>
      <c r="V144" s="1"/>
      <c r="W144" s="38"/>
    </row>
  </sheetData>
  <mergeCells count="1">
    <mergeCell ref="B2:V5"/>
  </mergeCells>
  <phoneticPr fontId="6" type="noConversion"/>
  <conditionalFormatting sqref="Q27 Q33">
    <cfRule type="containsText" dxfId="181" priority="207" operator="containsText" text="1">
      <formula>NOT(ISERROR(SEARCH("1",Q27)))</formula>
    </cfRule>
    <cfRule type="containsText" dxfId="180" priority="215" operator="containsText" text="1">
      <formula>NOT(ISERROR(SEARCH("1",Q27)))</formula>
    </cfRule>
    <cfRule type="containsText" dxfId="179" priority="228" operator="containsText" text="faible">
      <formula>NOT(ISERROR(SEARCH("faible",Q27)))</formula>
    </cfRule>
  </conditionalFormatting>
  <conditionalFormatting sqref="Q27:Q50">
    <cfRule type="cellIs" dxfId="178" priority="208" operator="equal">
      <formula>2</formula>
    </cfRule>
    <cfRule type="cellIs" dxfId="177" priority="209" operator="equal">
      <formula>2</formula>
    </cfRule>
    <cfRule type="cellIs" dxfId="176" priority="210" operator="equal">
      <formula>2</formula>
    </cfRule>
    <cfRule type="cellIs" dxfId="175" priority="211" operator="equal">
      <formula>2</formula>
    </cfRule>
    <cfRule type="cellIs" dxfId="174" priority="212" operator="equal">
      <formula>2</formula>
    </cfRule>
    <cfRule type="containsText" dxfId="173" priority="214" operator="containsText" text="2">
      <formula>NOT(ISERROR(SEARCH("2",Q27)))</formula>
    </cfRule>
  </conditionalFormatting>
  <conditionalFormatting sqref="Q27:Q144">
    <cfRule type="cellIs" dxfId="172" priority="229" operator="equal">
      <formula>"faible"</formula>
    </cfRule>
    <cfRule type="containsText" dxfId="171" priority="230" operator="containsText" text="moyenne">
      <formula>NOT(ISERROR(SEARCH("moyenne",Q27)))</formula>
    </cfRule>
    <cfRule type="containsText" dxfId="170" priority="231" operator="containsText" text="moyenne ">
      <formula>NOT(ISERROR(SEARCH("moyenne ",Q27)))</formula>
    </cfRule>
    <cfRule type="containsText" dxfId="169" priority="232" operator="containsText" text="élevée">
      <formula>NOT(ISERROR(SEARCH("élevée",Q27)))</formula>
    </cfRule>
  </conditionalFormatting>
  <conditionalFormatting sqref="Q29:Q50">
    <cfRule type="containsText" dxfId="168" priority="213" operator="containsText" text="3">
      <formula>NOT(ISERROR(SEARCH("3",Q29)))</formula>
    </cfRule>
  </conditionalFormatting>
  <conditionalFormatting sqref="Q39:Q41">
    <cfRule type="containsText" dxfId="167" priority="201" operator="containsText" text="1">
      <formula>NOT(ISERROR(SEARCH("1",Q39)))</formula>
    </cfRule>
    <cfRule type="containsText" dxfId="166" priority="202" operator="containsText" text="1">
      <formula>NOT(ISERROR(SEARCH("1",Q39)))</formula>
    </cfRule>
    <cfRule type="containsText" dxfId="165" priority="203" operator="containsText" text="faible">
      <formula>NOT(ISERROR(SEARCH("faible",Q39)))</formula>
    </cfRule>
  </conditionalFormatting>
  <conditionalFormatting sqref="Q43:Q45">
    <cfRule type="containsText" dxfId="164" priority="121" operator="containsText" text="1">
      <formula>NOT(ISERROR(SEARCH("1",Q43)))</formula>
    </cfRule>
    <cfRule type="containsText" dxfId="163" priority="122" operator="containsText" text="1">
      <formula>NOT(ISERROR(SEARCH("1",Q43)))</formula>
    </cfRule>
    <cfRule type="containsText" dxfId="162" priority="123" operator="containsText" text="faible">
      <formula>NOT(ISERROR(SEARCH("faible",Q43)))</formula>
    </cfRule>
  </conditionalFormatting>
  <conditionalFormatting sqref="Q49:Q54 Q102:Q103">
    <cfRule type="cellIs" dxfId="161" priority="174" operator="equal">
      <formula>2</formula>
    </cfRule>
    <cfRule type="cellIs" dxfId="160" priority="175" operator="equal">
      <formula>2</formula>
    </cfRule>
    <cfRule type="cellIs" dxfId="159" priority="176" operator="equal">
      <formula>2</formula>
    </cfRule>
    <cfRule type="cellIs" dxfId="158" priority="177" operator="equal">
      <formula>2</formula>
    </cfRule>
    <cfRule type="cellIs" dxfId="157" priority="178" operator="equal">
      <formula>2</formula>
    </cfRule>
    <cfRule type="containsText" dxfId="156" priority="179" operator="containsText" text="3">
      <formula>NOT(ISERROR(SEARCH("3",Q49)))</formula>
    </cfRule>
    <cfRule type="containsText" dxfId="155" priority="180" operator="containsText" text="2">
      <formula>NOT(ISERROR(SEARCH("2",Q49)))</formula>
    </cfRule>
  </conditionalFormatting>
  <conditionalFormatting sqref="Q49:Q54">
    <cfRule type="containsText" dxfId="154" priority="164" operator="containsText" text="1">
      <formula>NOT(ISERROR(SEARCH("1",Q49)))</formula>
    </cfRule>
    <cfRule type="containsText" dxfId="153" priority="165" operator="containsText" text="1">
      <formula>NOT(ISERROR(SEARCH("1",Q49)))</formula>
    </cfRule>
    <cfRule type="containsText" dxfId="152" priority="166" operator="containsText" text="faible">
      <formula>NOT(ISERROR(SEARCH("faible",Q49)))</formula>
    </cfRule>
    <cfRule type="cellIs" dxfId="151" priority="167" operator="equal">
      <formula>2</formula>
    </cfRule>
    <cfRule type="cellIs" dxfId="150" priority="168" operator="equal">
      <formula>2</formula>
    </cfRule>
    <cfRule type="cellIs" dxfId="149" priority="169" operator="equal">
      <formula>2</formula>
    </cfRule>
    <cfRule type="cellIs" dxfId="148" priority="170" operator="equal">
      <formula>2</formula>
    </cfRule>
    <cfRule type="cellIs" dxfId="147" priority="171" operator="equal">
      <formula>2</formula>
    </cfRule>
    <cfRule type="containsText" dxfId="146" priority="172" operator="containsText" text="3">
      <formula>NOT(ISERROR(SEARCH("3",Q49)))</formula>
    </cfRule>
    <cfRule type="containsText" dxfId="145" priority="173" operator="containsText" text="2">
      <formula>NOT(ISERROR(SEARCH("2",Q49)))</formula>
    </cfRule>
  </conditionalFormatting>
  <conditionalFormatting sqref="Q49:Q77 Q102:Q103">
    <cfRule type="cellIs" dxfId="144" priority="181" operator="equal">
      <formula>2</formula>
    </cfRule>
    <cfRule type="cellIs" dxfId="143" priority="182" operator="equal">
      <formula>2</formula>
    </cfRule>
    <cfRule type="cellIs" dxfId="142" priority="183" operator="equal">
      <formula>2</formula>
    </cfRule>
    <cfRule type="cellIs" dxfId="141" priority="184" operator="equal">
      <formula>2</formula>
    </cfRule>
    <cfRule type="cellIs" dxfId="140" priority="185" operator="equal">
      <formula>2</formula>
    </cfRule>
    <cfRule type="containsText" dxfId="139" priority="186" operator="containsText" text="3">
      <formula>NOT(ISERROR(SEARCH("3",Q49)))</formula>
    </cfRule>
    <cfRule type="containsText" dxfId="138" priority="187" operator="containsText" text="2">
      <formula>NOT(ISERROR(SEARCH("2",Q49)))</formula>
    </cfRule>
  </conditionalFormatting>
  <conditionalFormatting sqref="Q57:Q77">
    <cfRule type="cellIs" dxfId="137" priority="150" operator="equal">
      <formula>2</formula>
    </cfRule>
    <cfRule type="cellIs" dxfId="136" priority="151" operator="equal">
      <formula>2</formula>
    </cfRule>
    <cfRule type="cellIs" dxfId="135" priority="152" operator="equal">
      <formula>2</formula>
    </cfRule>
    <cfRule type="cellIs" dxfId="134" priority="153" operator="equal">
      <formula>2</formula>
    </cfRule>
    <cfRule type="cellIs" dxfId="133" priority="154" operator="equal">
      <formula>2</formula>
    </cfRule>
    <cfRule type="containsText" dxfId="132" priority="155" operator="containsText" text="3">
      <formula>NOT(ISERROR(SEARCH("3",Q57)))</formula>
    </cfRule>
    <cfRule type="containsText" dxfId="131" priority="156" operator="containsText" text="2">
      <formula>NOT(ISERROR(SEARCH("2",Q57)))</formula>
    </cfRule>
    <cfRule type="cellIs" dxfId="130" priority="157" operator="equal">
      <formula>2</formula>
    </cfRule>
    <cfRule type="cellIs" dxfId="129" priority="158" operator="equal">
      <formula>2</formula>
    </cfRule>
    <cfRule type="cellIs" dxfId="128" priority="159" operator="equal">
      <formula>2</formula>
    </cfRule>
    <cfRule type="cellIs" dxfId="127" priority="160" operator="equal">
      <formula>2</formula>
    </cfRule>
    <cfRule type="cellIs" dxfId="126" priority="161" operator="equal">
      <formula>2</formula>
    </cfRule>
    <cfRule type="containsText" dxfId="125" priority="162" operator="containsText" text="3">
      <formula>NOT(ISERROR(SEARCH("3",Q57)))</formula>
    </cfRule>
    <cfRule type="containsText" dxfId="124" priority="163" operator="containsText" text="2">
      <formula>NOT(ISERROR(SEARCH("2",Q57)))</formula>
    </cfRule>
  </conditionalFormatting>
  <conditionalFormatting sqref="Q57:Q103 Q138:Q144">
    <cfRule type="cellIs" dxfId="123" priority="114" operator="equal">
      <formula>2</formula>
    </cfRule>
    <cfRule type="cellIs" dxfId="122" priority="115" operator="equal">
      <formula>2</formula>
    </cfRule>
    <cfRule type="cellIs" dxfId="121" priority="116" operator="equal">
      <formula>2</formula>
    </cfRule>
    <cfRule type="cellIs" dxfId="120" priority="117" operator="equal">
      <formula>2</formula>
    </cfRule>
    <cfRule type="cellIs" dxfId="119" priority="118" operator="equal">
      <formula>2</formula>
    </cfRule>
    <cfRule type="containsText" dxfId="118" priority="119" operator="containsText" text="3">
      <formula>NOT(ISERROR(SEARCH("3",Q57)))</formula>
    </cfRule>
    <cfRule type="containsText" dxfId="117" priority="120" operator="containsText" text="2">
      <formula>NOT(ISERROR(SEARCH("2",Q57)))</formula>
    </cfRule>
  </conditionalFormatting>
  <conditionalFormatting sqref="Q57:Q144">
    <cfRule type="containsText" dxfId="116" priority="78" operator="containsText" text="1">
      <formula>NOT(ISERROR(SEARCH("1",Q57)))</formula>
    </cfRule>
    <cfRule type="containsText" dxfId="115" priority="79" operator="containsText" text="1">
      <formula>NOT(ISERROR(SEARCH("1",Q57)))</formula>
    </cfRule>
    <cfRule type="containsText" dxfId="114" priority="80" operator="containsText" text="faible">
      <formula>NOT(ISERROR(SEARCH("faible",Q57)))</formula>
    </cfRule>
  </conditionalFormatting>
  <conditionalFormatting sqref="Q78:Q101 Q138:Q144">
    <cfRule type="cellIs" dxfId="113" priority="93" operator="equal">
      <formula>2</formula>
    </cfRule>
    <cfRule type="cellIs" dxfId="112" priority="94" operator="equal">
      <formula>2</formula>
    </cfRule>
    <cfRule type="cellIs" dxfId="111" priority="95" operator="equal">
      <formula>2</formula>
    </cfRule>
    <cfRule type="cellIs" dxfId="110" priority="96" operator="equal">
      <formula>2</formula>
    </cfRule>
    <cfRule type="cellIs" dxfId="109" priority="97" operator="equal">
      <formula>2</formula>
    </cfRule>
    <cfRule type="containsText" dxfId="108" priority="98" operator="containsText" text="3">
      <formula>NOT(ISERROR(SEARCH("3",Q78)))</formula>
    </cfRule>
    <cfRule type="containsText" dxfId="107" priority="99" operator="containsText" text="2">
      <formula>NOT(ISERROR(SEARCH("2",Q78)))</formula>
    </cfRule>
    <cfRule type="cellIs" dxfId="106" priority="100" operator="equal">
      <formula>2</formula>
    </cfRule>
    <cfRule type="cellIs" dxfId="105" priority="101" operator="equal">
      <formula>2</formula>
    </cfRule>
    <cfRule type="cellIs" dxfId="104" priority="102" operator="equal">
      <formula>2</formula>
    </cfRule>
    <cfRule type="cellIs" dxfId="103" priority="103" operator="equal">
      <formula>2</formula>
    </cfRule>
    <cfRule type="cellIs" dxfId="102" priority="104" operator="equal">
      <formula>2</formula>
    </cfRule>
    <cfRule type="containsText" dxfId="101" priority="105" operator="containsText" text="3">
      <formula>NOT(ISERROR(SEARCH("3",Q78)))</formula>
    </cfRule>
    <cfRule type="containsText" dxfId="100" priority="106" operator="containsText" text="2">
      <formula>NOT(ISERROR(SEARCH("2",Q78)))</formula>
    </cfRule>
    <cfRule type="cellIs" dxfId="99" priority="107" operator="equal">
      <formula>2</formula>
    </cfRule>
    <cfRule type="cellIs" dxfId="98" priority="108" operator="equal">
      <formula>2</formula>
    </cfRule>
    <cfRule type="cellIs" dxfId="97" priority="109" operator="equal">
      <formula>2</formula>
    </cfRule>
    <cfRule type="cellIs" dxfId="96" priority="110" operator="equal">
      <formula>2</formula>
    </cfRule>
    <cfRule type="cellIs" dxfId="95" priority="111" operator="equal">
      <formula>2</formula>
    </cfRule>
    <cfRule type="containsText" dxfId="94" priority="112" operator="containsText" text="3">
      <formula>NOT(ISERROR(SEARCH("3",Q78)))</formula>
    </cfRule>
    <cfRule type="containsText" dxfId="93" priority="113" operator="containsText" text="2">
      <formula>NOT(ISERROR(SEARCH("2",Q78)))</formula>
    </cfRule>
  </conditionalFormatting>
  <conditionalFormatting sqref="Q89:Q91">
    <cfRule type="cellIs" dxfId="92" priority="57" operator="equal">
      <formula>2</formula>
    </cfRule>
    <cfRule type="cellIs" dxfId="91" priority="58" operator="equal">
      <formula>2</formula>
    </cfRule>
    <cfRule type="cellIs" dxfId="90" priority="59" operator="equal">
      <formula>2</formula>
    </cfRule>
    <cfRule type="cellIs" dxfId="89" priority="60" operator="equal">
      <formula>2</formula>
    </cfRule>
    <cfRule type="cellIs" dxfId="88" priority="61" operator="equal">
      <formula>2</formula>
    </cfRule>
    <cfRule type="containsText" dxfId="87" priority="62" operator="containsText" text="3">
      <formula>NOT(ISERROR(SEARCH("3",Q89)))</formula>
    </cfRule>
    <cfRule type="containsText" dxfId="86" priority="63" operator="containsText" text="2">
      <formula>NOT(ISERROR(SEARCH("2",Q89)))</formula>
    </cfRule>
    <cfRule type="cellIs" dxfId="85" priority="64" operator="equal">
      <formula>2</formula>
    </cfRule>
    <cfRule type="cellIs" dxfId="84" priority="65" operator="equal">
      <formula>2</formula>
    </cfRule>
    <cfRule type="cellIs" dxfId="83" priority="66" operator="equal">
      <formula>2</formula>
    </cfRule>
    <cfRule type="cellIs" dxfId="82" priority="67" operator="equal">
      <formula>2</formula>
    </cfRule>
    <cfRule type="cellIs" dxfId="81" priority="68" operator="equal">
      <formula>2</formula>
    </cfRule>
    <cfRule type="containsText" dxfId="80" priority="69" operator="containsText" text="3">
      <formula>NOT(ISERROR(SEARCH("3",Q89)))</formula>
    </cfRule>
    <cfRule type="containsText" dxfId="79" priority="70" operator="containsText" text="2">
      <formula>NOT(ISERROR(SEARCH("2",Q89)))</formula>
    </cfRule>
    <cfRule type="cellIs" dxfId="78" priority="71" operator="equal">
      <formula>2</formula>
    </cfRule>
    <cfRule type="cellIs" dxfId="77" priority="72" operator="equal">
      <formula>2</formula>
    </cfRule>
    <cfRule type="cellIs" dxfId="76" priority="73" operator="equal">
      <formula>2</formula>
    </cfRule>
    <cfRule type="cellIs" dxfId="75" priority="74" operator="equal">
      <formula>2</formula>
    </cfRule>
    <cfRule type="cellIs" dxfId="74" priority="75" operator="equal">
      <formula>2</formula>
    </cfRule>
    <cfRule type="containsText" dxfId="73" priority="76" operator="containsText" text="3">
      <formula>NOT(ISERROR(SEARCH("3",Q89)))</formula>
    </cfRule>
    <cfRule type="containsText" dxfId="72" priority="77" operator="containsText" text="2">
      <formula>NOT(ISERROR(SEARCH("2",Q89)))</formula>
    </cfRule>
  </conditionalFormatting>
  <conditionalFormatting sqref="Q104:Q105">
    <cfRule type="cellIs" dxfId="71" priority="81" operator="equal">
      <formula>2</formula>
    </cfRule>
    <cfRule type="cellIs" dxfId="70" priority="82" operator="equal">
      <formula>2</formula>
    </cfRule>
    <cfRule type="cellIs" dxfId="69" priority="83" operator="equal">
      <formula>2</formula>
    </cfRule>
    <cfRule type="cellIs" dxfId="68" priority="84" operator="equal">
      <formula>2</formula>
    </cfRule>
    <cfRule type="cellIs" dxfId="67" priority="85" operator="equal">
      <formula>2</formula>
    </cfRule>
    <cfRule type="containsText" dxfId="66" priority="86" operator="containsText" text="3">
      <formula>NOT(ISERROR(SEARCH("3",Q104)))</formula>
    </cfRule>
    <cfRule type="containsText" dxfId="65" priority="87" operator="containsText" text="2">
      <formula>NOT(ISERROR(SEARCH("2",Q104)))</formula>
    </cfRule>
  </conditionalFormatting>
  <conditionalFormatting sqref="Q106">
    <cfRule type="cellIs" dxfId="64" priority="36" operator="equal">
      <formula>2</formula>
    </cfRule>
    <cfRule type="cellIs" dxfId="63" priority="37" operator="equal">
      <formula>2</formula>
    </cfRule>
    <cfRule type="cellIs" dxfId="62" priority="38" operator="equal">
      <formula>2</formula>
    </cfRule>
    <cfRule type="cellIs" dxfId="61" priority="39" operator="equal">
      <formula>2</formula>
    </cfRule>
    <cfRule type="cellIs" dxfId="60" priority="40" operator="equal">
      <formula>2</formula>
    </cfRule>
    <cfRule type="containsText" dxfId="59" priority="41" operator="containsText" text="3">
      <formula>NOT(ISERROR(SEARCH("3",Q106)))</formula>
    </cfRule>
    <cfRule type="containsText" dxfId="58" priority="42" operator="containsText" text="2">
      <formula>NOT(ISERROR(SEARCH("2",Q106)))</formula>
    </cfRule>
    <cfRule type="cellIs" dxfId="57" priority="43" operator="equal">
      <formula>2</formula>
    </cfRule>
    <cfRule type="cellIs" dxfId="56" priority="44" operator="equal">
      <formula>2</formula>
    </cfRule>
    <cfRule type="cellIs" dxfId="55" priority="45" operator="equal">
      <formula>2</formula>
    </cfRule>
    <cfRule type="cellIs" dxfId="54" priority="46" operator="equal">
      <formula>2</formula>
    </cfRule>
    <cfRule type="cellIs" dxfId="53" priority="47" operator="equal">
      <formula>2</formula>
    </cfRule>
    <cfRule type="containsText" dxfId="52" priority="48" operator="containsText" text="3">
      <formula>NOT(ISERROR(SEARCH("3",Q106)))</formula>
    </cfRule>
    <cfRule type="containsText" dxfId="51" priority="49" operator="containsText" text="2">
      <formula>NOT(ISERROR(SEARCH("2",Q106)))</formula>
    </cfRule>
    <cfRule type="cellIs" dxfId="50" priority="50" operator="equal">
      <formula>2</formula>
    </cfRule>
    <cfRule type="cellIs" dxfId="49" priority="51" operator="equal">
      <formula>2</formula>
    </cfRule>
    <cfRule type="cellIs" dxfId="48" priority="52" operator="equal">
      <formula>2</formula>
    </cfRule>
    <cfRule type="cellIs" dxfId="47" priority="53" operator="equal">
      <formula>2</formula>
    </cfRule>
    <cfRule type="cellIs" dxfId="46" priority="54" operator="equal">
      <formula>2</formula>
    </cfRule>
    <cfRule type="containsText" dxfId="45" priority="55" operator="containsText" text="3">
      <formula>NOT(ISERROR(SEARCH("3",Q106)))</formula>
    </cfRule>
    <cfRule type="containsText" dxfId="44" priority="56" operator="containsText" text="2">
      <formula>NOT(ISERROR(SEARCH("2",Q106)))</formula>
    </cfRule>
  </conditionalFormatting>
  <conditionalFormatting sqref="Q106:Q137">
    <cfRule type="cellIs" dxfId="43" priority="22" operator="equal">
      <formula>2</formula>
    </cfRule>
    <cfRule type="cellIs" dxfId="42" priority="23" operator="equal">
      <formula>2</formula>
    </cfRule>
    <cfRule type="cellIs" dxfId="41" priority="24" operator="equal">
      <formula>2</formula>
    </cfRule>
    <cfRule type="cellIs" dxfId="40" priority="25" operator="equal">
      <formula>2</formula>
    </cfRule>
    <cfRule type="cellIs" dxfId="39" priority="26" operator="equal">
      <formula>2</formula>
    </cfRule>
    <cfRule type="containsText" dxfId="38" priority="27" operator="containsText" text="3">
      <formula>NOT(ISERROR(SEARCH("3",Q106)))</formula>
    </cfRule>
    <cfRule type="containsText" dxfId="37" priority="28" operator="containsText" text="2">
      <formula>NOT(ISERROR(SEARCH("2",Q106)))</formula>
    </cfRule>
  </conditionalFormatting>
  <conditionalFormatting sqref="Q107:Q137">
    <cfRule type="cellIs" dxfId="36" priority="1" operator="equal">
      <formula>2</formula>
    </cfRule>
    <cfRule type="cellIs" dxfId="35" priority="2" operator="equal">
      <formula>2</formula>
    </cfRule>
    <cfRule type="cellIs" dxfId="34" priority="3" operator="equal">
      <formula>2</formula>
    </cfRule>
    <cfRule type="cellIs" dxfId="33" priority="4" operator="equal">
      <formula>2</formula>
    </cfRule>
    <cfRule type="cellIs" dxfId="32" priority="5" operator="equal">
      <formula>2</formula>
    </cfRule>
    <cfRule type="containsText" dxfId="31" priority="6" operator="containsText" text="3">
      <formula>NOT(ISERROR(SEARCH("3",Q107)))</formula>
    </cfRule>
    <cfRule type="containsText" dxfId="30" priority="7" operator="containsText" text="2">
      <formula>NOT(ISERROR(SEARCH("2",Q107)))</formula>
    </cfRule>
    <cfRule type="cellIs" dxfId="29" priority="8" operator="equal">
      <formula>2</formula>
    </cfRule>
    <cfRule type="cellIs" dxfId="28" priority="9" operator="equal">
      <formula>2</formula>
    </cfRule>
    <cfRule type="cellIs" dxfId="27" priority="10" operator="equal">
      <formula>2</formula>
    </cfRule>
    <cfRule type="cellIs" dxfId="26" priority="11" operator="equal">
      <formula>2</formula>
    </cfRule>
    <cfRule type="cellIs" dxfId="25" priority="12" operator="equal">
      <formula>2</formula>
    </cfRule>
    <cfRule type="containsText" dxfId="24" priority="13" operator="containsText" text="3">
      <formula>NOT(ISERROR(SEARCH("3",Q107)))</formula>
    </cfRule>
    <cfRule type="containsText" dxfId="23" priority="14" operator="containsText" text="2">
      <formula>NOT(ISERROR(SEARCH("2",Q107)))</formula>
    </cfRule>
    <cfRule type="cellIs" dxfId="22" priority="15" operator="equal">
      <formula>2</formula>
    </cfRule>
    <cfRule type="cellIs" dxfId="21" priority="16" operator="equal">
      <formula>2</formula>
    </cfRule>
    <cfRule type="cellIs" dxfId="20" priority="17" operator="equal">
      <formula>2</formula>
    </cfRule>
    <cfRule type="cellIs" dxfId="19" priority="18" operator="equal">
      <formula>2</formula>
    </cfRule>
    <cfRule type="cellIs" dxfId="18" priority="19" operator="equal">
      <formula>2</formula>
    </cfRule>
    <cfRule type="containsText" dxfId="17" priority="20" operator="containsText" text="3">
      <formula>NOT(ISERROR(SEARCH("3",Q107)))</formula>
    </cfRule>
    <cfRule type="containsText" dxfId="16" priority="21" operator="containsText" text="2">
      <formula>NOT(ISERROR(SEARCH("2",Q107)))</formula>
    </cfRule>
  </conditionalFormatting>
  <conditionalFormatting sqref="R27:R144">
    <cfRule type="containsText" dxfId="15" priority="218" operator="containsText" text="Non commencé">
      <formula>NOT(ISERROR(SEARCH("Non commencé",R27)))</formula>
    </cfRule>
    <cfRule type="containsText" dxfId="14" priority="219" operator="containsText" text="En cours">
      <formula>NOT(ISERROR(SEARCH("En cours",R27)))</formula>
    </cfRule>
    <cfRule type="containsText" dxfId="13" priority="220" operator="containsText" text="Términer">
      <formula>NOT(ISERROR(SEARCH("Términer",R27)))</formula>
    </cfRule>
    <cfRule type="containsText" dxfId="12" priority="221" operator="containsText" text="En attende">
      <formula>NOT(ISERROR(SEARCH("En attende",R27)))</formula>
    </cfRule>
    <cfRule type="containsText" dxfId="11" priority="223" operator="containsText" text="Términer">
      <formula>NOT(ISERROR(SEARCH("Términer",R27)))</formula>
    </cfRule>
    <cfRule type="containsText" dxfId="10" priority="224" operator="containsText" text="Terminé">
      <formula>NOT(ISERROR(SEARCH("Terminé",R27)))</formula>
    </cfRule>
  </conditionalFormatting>
  <conditionalFormatting sqref="R56:R57">
    <cfRule type="containsText" dxfId="9" priority="127" operator="containsText" text="Clôturé">
      <formula>NOT(ISERROR(SEARCH("Clôturé",R56)))</formula>
    </cfRule>
  </conditionalFormatting>
  <conditionalFormatting sqref="R64">
    <cfRule type="containsText" dxfId="8" priority="88" operator="containsText" text="Clôturé">
      <formula>NOT(ISERROR(SEARCH("Clôturé",R64)))</formula>
    </cfRule>
  </conditionalFormatting>
  <conditionalFormatting sqref="R74:R76">
    <cfRule type="containsText" dxfId="7" priority="89" operator="containsText" text="Clôturé">
      <formula>NOT(ISERROR(SEARCH("Clôturé",R74)))</formula>
    </cfRule>
  </conditionalFormatting>
  <conditionalFormatting sqref="S33:S36">
    <cfRule type="expression" dxfId="6" priority="124">
      <formula>$T33&gt;=_xludf.today()</formula>
    </cfRule>
    <cfRule type="expression" dxfId="5" priority="125">
      <formula>$T$27&gt;_xludf.today()</formula>
    </cfRule>
    <cfRule type="containsText" dxfId="4" priority="126" operator="containsText" text="12-oct">
      <formula>NOT(ISERROR(SEARCH("12-oct",S33)))</formula>
    </cfRule>
  </conditionalFormatting>
  <conditionalFormatting sqref="T27:T28">
    <cfRule type="expression" dxfId="3" priority="128">
      <formula>$T$27-$B$13&lt;1</formula>
    </cfRule>
  </conditionalFormatting>
  <conditionalFormatting sqref="T27:T35">
    <cfRule type="expression" dxfId="2" priority="132">
      <formula>$T27&gt;=_xludf.today()</formula>
    </cfRule>
  </conditionalFormatting>
  <conditionalFormatting sqref="T28:T65 T67:T71">
    <cfRule type="expression" dxfId="1" priority="134">
      <formula>$T$27&gt;_xludf.today()</formula>
    </cfRule>
    <cfRule type="containsText" dxfId="0" priority="139" operator="containsText" text="12-oct">
      <formula>NOT(ISERROR(SEARCH("12-oct",T28)))</formula>
    </cfRule>
  </conditionalFormatting>
  <conditionalFormatting sqref="U27:U32">
    <cfRule type="dataBar" priority="21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{DCA8DEF6-A76F-4491-B1B5-47395FE41C9F}</x14:id>
        </ext>
      </extLst>
    </cfRule>
    <cfRule type="dataBar" priority="21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{19A2A937-6194-46AF-83AD-A4982E99FCE5}</x14:id>
        </ext>
      </extLst>
    </cfRule>
  </conditionalFormatting>
  <conditionalFormatting sqref="U27:U144 V139">
    <cfRule type="dataBar" priority="83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{7A651863-C27E-4010-A549-2786DFDFC0E2}</x14:id>
        </ext>
      </extLst>
    </cfRule>
  </conditionalFormatting>
  <pageMargins left="0.7" right="0.7" top="0.75" bottom="0.75" header="0.3" footer="0.3"/>
  <pageSetup paperSize="256" orientation="portrait" horizontalDpi="203" verticalDpi="203" r:id="rId1"/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CA8DEF6-A76F-4491-B1B5-47395FE41C9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14:cfRule type="dataBar" id="{19A2A937-6194-46AF-83AD-A4982E99FCE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U27:U32</xm:sqref>
        </x14:conditionalFormatting>
        <x14:conditionalFormatting xmlns:xm="http://schemas.microsoft.com/office/excel/2006/main">
          <x14:cfRule type="dataBar" id="{7A651863-C27E-4010-A549-2786DFDFC0E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U27:U144 V139</xm:sqref>
        </x14:conditionalFormatting>
      </x14:conditionalFormattings>
    </ex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77FF2-C8FD-4227-BC93-7176F0FDAABE}">
  <dimension ref="A1"/>
  <sheetViews>
    <sheetView workbookViewId="0">
      <selection activeCell="B7" sqref="B7"/>
    </sheetView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8AF68-A669-4C12-8710-A1DC70EB19DA}">
  <dimension ref="B2:E30"/>
  <sheetViews>
    <sheetView workbookViewId="0">
      <selection activeCell="B2" sqref="B2"/>
    </sheetView>
  </sheetViews>
  <sheetFormatPr baseColWidth="10" defaultRowHeight="14.25" x14ac:dyDescent="0.2"/>
  <cols>
    <col min="2" max="2" width="28.875" bestFit="1" customWidth="1"/>
    <col min="3" max="3" width="69.875" bestFit="1" customWidth="1"/>
    <col min="4" max="4" width="28.875" bestFit="1" customWidth="1"/>
    <col min="5" max="5" width="12.25" customWidth="1"/>
  </cols>
  <sheetData>
    <row r="2" spans="2:5" ht="29.25" customHeight="1" x14ac:dyDescent="0.2">
      <c r="B2" s="34" t="s">
        <v>57</v>
      </c>
      <c r="C2" s="35" t="s">
        <v>359</v>
      </c>
      <c r="D2" s="35" t="s">
        <v>1</v>
      </c>
      <c r="E2" s="36" t="s">
        <v>2</v>
      </c>
    </row>
    <row r="3" spans="2:5" ht="20.25" x14ac:dyDescent="0.2">
      <c r="B3" s="28" t="s">
        <v>299</v>
      </c>
      <c r="C3" s="29" t="s">
        <v>300</v>
      </c>
      <c r="D3" s="29" t="s">
        <v>299</v>
      </c>
      <c r="E3" s="30" t="s">
        <v>356</v>
      </c>
    </row>
    <row r="4" spans="2:5" ht="20.25" x14ac:dyDescent="0.2">
      <c r="B4" s="28" t="s">
        <v>299</v>
      </c>
      <c r="C4" s="29" t="s">
        <v>301</v>
      </c>
      <c r="D4" s="29" t="s">
        <v>299</v>
      </c>
      <c r="E4" s="30" t="s">
        <v>350</v>
      </c>
    </row>
    <row r="5" spans="2:5" ht="20.25" x14ac:dyDescent="0.2">
      <c r="B5" s="28" t="s">
        <v>302</v>
      </c>
      <c r="C5" s="29" t="s">
        <v>303</v>
      </c>
      <c r="D5" s="29" t="s">
        <v>302</v>
      </c>
      <c r="E5" s="30" t="s">
        <v>347</v>
      </c>
    </row>
    <row r="6" spans="2:5" ht="20.25" x14ac:dyDescent="0.2">
      <c r="B6" s="28" t="s">
        <v>302</v>
      </c>
      <c r="C6" s="29" t="s">
        <v>304</v>
      </c>
      <c r="D6" s="29" t="s">
        <v>302</v>
      </c>
      <c r="E6" s="30" t="s">
        <v>348</v>
      </c>
    </row>
    <row r="7" spans="2:5" ht="20.25" x14ac:dyDescent="0.2">
      <c r="B7" s="28" t="s">
        <v>302</v>
      </c>
      <c r="C7" s="29" t="s">
        <v>305</v>
      </c>
      <c r="D7" s="29" t="s">
        <v>302</v>
      </c>
      <c r="E7" s="30" t="s">
        <v>349</v>
      </c>
    </row>
    <row r="8" spans="2:5" ht="20.25" x14ac:dyDescent="0.2">
      <c r="B8" s="28" t="s">
        <v>306</v>
      </c>
      <c r="C8" s="29" t="s">
        <v>307</v>
      </c>
      <c r="D8" s="29" t="s">
        <v>306</v>
      </c>
      <c r="E8" s="30" t="s">
        <v>350</v>
      </c>
    </row>
    <row r="9" spans="2:5" ht="20.25" x14ac:dyDescent="0.2">
      <c r="B9" s="28" t="s">
        <v>309</v>
      </c>
      <c r="C9" s="29" t="s">
        <v>308</v>
      </c>
      <c r="D9" s="29" t="s">
        <v>309</v>
      </c>
      <c r="E9" s="30" t="s">
        <v>351</v>
      </c>
    </row>
    <row r="10" spans="2:5" ht="20.25" x14ac:dyDescent="0.2">
      <c r="B10" s="28" t="s">
        <v>310</v>
      </c>
      <c r="C10" s="29" t="s">
        <v>311</v>
      </c>
      <c r="D10" s="29" t="s">
        <v>310</v>
      </c>
      <c r="E10" s="30" t="s">
        <v>349</v>
      </c>
    </row>
    <row r="11" spans="2:5" ht="20.25" x14ac:dyDescent="0.2">
      <c r="B11" s="28" t="s">
        <v>312</v>
      </c>
      <c r="C11" s="29" t="s">
        <v>313</v>
      </c>
      <c r="D11" s="29" t="s">
        <v>312</v>
      </c>
      <c r="E11" s="30" t="s">
        <v>352</v>
      </c>
    </row>
    <row r="12" spans="2:5" ht="20.25" x14ac:dyDescent="0.2">
      <c r="B12" s="28" t="s">
        <v>314</v>
      </c>
      <c r="C12" s="29" t="s">
        <v>315</v>
      </c>
      <c r="D12" s="29" t="s">
        <v>314</v>
      </c>
      <c r="E12" s="30" t="s">
        <v>353</v>
      </c>
    </row>
    <row r="13" spans="2:5" ht="20.25" x14ac:dyDescent="0.2">
      <c r="B13" s="28" t="s">
        <v>316</v>
      </c>
      <c r="C13" s="29" t="s">
        <v>317</v>
      </c>
      <c r="D13" s="29" t="s">
        <v>316</v>
      </c>
      <c r="E13" s="30" t="s">
        <v>350</v>
      </c>
    </row>
    <row r="14" spans="2:5" ht="20.25" x14ac:dyDescent="0.2">
      <c r="B14" s="28" t="s">
        <v>318</v>
      </c>
      <c r="C14" s="29" t="s">
        <v>319</v>
      </c>
      <c r="D14" s="29" t="s">
        <v>318</v>
      </c>
      <c r="E14" s="30" t="s">
        <v>354</v>
      </c>
    </row>
    <row r="15" spans="2:5" ht="20.25" x14ac:dyDescent="0.2">
      <c r="B15" s="28" t="s">
        <v>318</v>
      </c>
      <c r="C15" s="29" t="s">
        <v>320</v>
      </c>
      <c r="D15" s="29" t="s">
        <v>318</v>
      </c>
      <c r="E15" s="30" t="s">
        <v>348</v>
      </c>
    </row>
    <row r="16" spans="2:5" ht="20.25" x14ac:dyDescent="0.2">
      <c r="B16" s="28" t="s">
        <v>321</v>
      </c>
      <c r="C16" s="29" t="s">
        <v>322</v>
      </c>
      <c r="D16" s="29" t="s">
        <v>321</v>
      </c>
      <c r="E16" s="30" t="s">
        <v>348</v>
      </c>
    </row>
    <row r="17" spans="2:5" ht="20.25" x14ac:dyDescent="0.2">
      <c r="B17" s="28" t="s">
        <v>321</v>
      </c>
      <c r="C17" s="29" t="s">
        <v>323</v>
      </c>
      <c r="D17" s="29" t="s">
        <v>321</v>
      </c>
      <c r="E17" s="30" t="s">
        <v>350</v>
      </c>
    </row>
    <row r="18" spans="2:5" ht="20.25" x14ac:dyDescent="0.2">
      <c r="B18" s="28" t="s">
        <v>321</v>
      </c>
      <c r="C18" s="29" t="s">
        <v>324</v>
      </c>
      <c r="D18" s="29" t="s">
        <v>321</v>
      </c>
      <c r="E18" s="30" t="s">
        <v>354</v>
      </c>
    </row>
    <row r="19" spans="2:5" ht="20.25" x14ac:dyDescent="0.2">
      <c r="B19" s="28" t="s">
        <v>321</v>
      </c>
      <c r="C19" s="29" t="s">
        <v>325</v>
      </c>
      <c r="D19" s="29" t="s">
        <v>321</v>
      </c>
      <c r="E19" s="30" t="s">
        <v>354</v>
      </c>
    </row>
    <row r="20" spans="2:5" ht="20.25" x14ac:dyDescent="0.2">
      <c r="B20" s="28" t="s">
        <v>321</v>
      </c>
      <c r="C20" s="29" t="s">
        <v>326</v>
      </c>
      <c r="D20" s="29" t="s">
        <v>321</v>
      </c>
      <c r="E20" s="30" t="s">
        <v>349</v>
      </c>
    </row>
    <row r="21" spans="2:5" ht="20.25" x14ac:dyDescent="0.2">
      <c r="B21" s="28" t="s">
        <v>321</v>
      </c>
      <c r="C21" s="29" t="s">
        <v>327</v>
      </c>
      <c r="D21" s="29" t="s">
        <v>321</v>
      </c>
      <c r="E21" s="30" t="s">
        <v>354</v>
      </c>
    </row>
    <row r="22" spans="2:5" ht="20.25" x14ac:dyDescent="0.2">
      <c r="B22" s="28" t="s">
        <v>306</v>
      </c>
      <c r="C22" s="29" t="s">
        <v>328</v>
      </c>
      <c r="D22" s="29" t="s">
        <v>306</v>
      </c>
      <c r="E22" s="30" t="s">
        <v>355</v>
      </c>
    </row>
    <row r="23" spans="2:5" ht="20.25" x14ac:dyDescent="0.2">
      <c r="B23" s="28" t="s">
        <v>309</v>
      </c>
      <c r="C23" s="29" t="s">
        <v>329</v>
      </c>
      <c r="D23" s="29" t="s">
        <v>309</v>
      </c>
      <c r="E23" s="30" t="s">
        <v>348</v>
      </c>
    </row>
    <row r="24" spans="2:5" ht="20.25" x14ac:dyDescent="0.2">
      <c r="B24" s="28" t="s">
        <v>309</v>
      </c>
      <c r="C24" s="29" t="s">
        <v>330</v>
      </c>
      <c r="D24" s="29" t="s">
        <v>309</v>
      </c>
      <c r="E24" s="30" t="s">
        <v>354</v>
      </c>
    </row>
    <row r="25" spans="2:5" ht="20.25" x14ac:dyDescent="0.2">
      <c r="B25" s="28" t="s">
        <v>309</v>
      </c>
      <c r="C25" s="29" t="s">
        <v>331</v>
      </c>
      <c r="D25" s="29" t="s">
        <v>309</v>
      </c>
      <c r="E25" s="30" t="s">
        <v>349</v>
      </c>
    </row>
    <row r="26" spans="2:5" ht="20.25" x14ac:dyDescent="0.2">
      <c r="B26" s="28" t="s">
        <v>332</v>
      </c>
      <c r="C26" s="29" t="s">
        <v>333</v>
      </c>
      <c r="D26" s="29" t="s">
        <v>332</v>
      </c>
      <c r="E26" s="30" t="s">
        <v>346</v>
      </c>
    </row>
    <row r="27" spans="2:5" ht="20.25" x14ac:dyDescent="0.2">
      <c r="B27" s="28" t="s">
        <v>306</v>
      </c>
      <c r="C27" s="29" t="s">
        <v>334</v>
      </c>
      <c r="D27" s="29" t="s">
        <v>306</v>
      </c>
      <c r="E27" s="30" t="s">
        <v>348</v>
      </c>
    </row>
    <row r="28" spans="2:5" ht="20.25" x14ac:dyDescent="0.2">
      <c r="B28" s="28" t="s">
        <v>335</v>
      </c>
      <c r="C28" s="29" t="s">
        <v>336</v>
      </c>
      <c r="D28" s="29" t="s">
        <v>335</v>
      </c>
      <c r="E28" s="30" t="s">
        <v>356</v>
      </c>
    </row>
    <row r="29" spans="2:5" ht="20.25" x14ac:dyDescent="0.2">
      <c r="B29" s="31" t="s">
        <v>306</v>
      </c>
      <c r="C29" s="32" t="s">
        <v>337</v>
      </c>
      <c r="D29" s="32" t="s">
        <v>306</v>
      </c>
      <c r="E29" s="33" t="s">
        <v>349</v>
      </c>
    </row>
    <row r="30" spans="2:5" ht="20.25" x14ac:dyDescent="0.2">
      <c r="B30" s="27"/>
      <c r="C30" s="27"/>
      <c r="D30" s="27"/>
      <c r="E30" s="27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Feuil3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Jawher BEN HAMMOUDA</dc:creator>
  <cp:lastModifiedBy>Jawher BEN HAMMOUDA</cp:lastModifiedBy>
  <dcterms:created xsi:type="dcterms:W3CDTF">2024-12-06T12:45:49Z</dcterms:created>
  <dcterms:modified xsi:type="dcterms:W3CDTF">2025-04-17T09:46:08Z</dcterms:modified>
</cp:coreProperties>
</file>