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drawings/drawing8.xml" ContentType="application/vnd.openxmlformats-officedocument.drawingml.chartshap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ml.chartshapes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13.xml" ContentType="application/vnd.openxmlformats-officedocument.drawing+xml"/>
  <Override PartName="/xl/drawings/drawing14.xml" ContentType="application/vnd.openxmlformats-officedocument.drawingml.chartshap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ml.chartshap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ml.chartshape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olors1.xml" ContentType="application/vnd.ms-office.chartcolorstyle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charts/chart5.xml" ContentType="application/vnd.openxmlformats-officedocument.drawingml.chart+xml"/>
  <Override PartName="/xl/drawings/drawing7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160" tabRatio="733"/>
  </bookViews>
  <sheets>
    <sheet name="TDB-PR11-Maint " sheetId="1" r:id="rId1"/>
    <sheet name="Réalisation" sheetId="2" state="hidden" r:id="rId2"/>
    <sheet name="Suivie Budgetaire 2021" sheetId="10" r:id="rId3"/>
    <sheet name="Plan d'Action MTN" sheetId="3" r:id="rId4"/>
    <sheet name="RECAP AVANCEMENT PROJET" sheetId="11" r:id="rId5"/>
    <sheet name="td" sheetId="5" r:id="rId6"/>
    <sheet name="Feuil3" sheetId="6" r:id="rId7"/>
    <sheet name="Feuil4" sheetId="7" r:id="rId8"/>
    <sheet name="Feuil4 (2)" sheetId="8" r:id="rId9"/>
  </sheets>
  <externalReferences>
    <externalReference r:id="rId10"/>
    <externalReference r:id="rId11"/>
  </externalReferences>
  <definedNames>
    <definedName name="_xlnm._FilterDatabase" localSheetId="3" hidden="1">'Plan d''Action MTN'!$A$8:$R$8</definedName>
    <definedName name="LISTE1">'[1]BASE DE SUIVI AC AP (2)'!$BI$24:$BI$31</definedName>
    <definedName name="LISTE2">'[1]BASE DE SUIVI AC AP (2)'!$AF$33:$AF$37</definedName>
    <definedName name="LISTE3">[2]DATA!$C$1:$C$3</definedName>
    <definedName name="valuevx">42.314159</definedName>
    <definedName name="vertex42_copyright" hidden="1">"© 2006-2018 Vertex42 LLC"</definedName>
    <definedName name="vertex42_id" hidden="1">"gantt-chart_L.xlsx"</definedName>
    <definedName name="vertex42_title" hidden="1">"Gantt Chart Template"</definedName>
    <definedName name="_xlnm.Print_Area" localSheetId="8">'Feuil4 (2)'!$A$1:$L$36</definedName>
    <definedName name="_xlnm.Print_Area" localSheetId="3">'Plan d''Action MTN'!$F$3:$N$11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9" i="1"/>
  <c r="E29"/>
  <c r="E27"/>
  <c r="H27"/>
  <c r="H25"/>
  <c r="E25"/>
  <c r="E22"/>
  <c r="D10" i="10"/>
  <c r="E10"/>
  <c r="F16"/>
  <c r="G10"/>
  <c r="F10"/>
  <c r="E18" i="1"/>
  <c r="P5" i="10"/>
  <c r="P6"/>
  <c r="P7"/>
  <c r="P8"/>
  <c r="P9"/>
  <c r="O31" i="3"/>
  <c r="O30"/>
  <c r="N36" i="1"/>
  <c r="K36"/>
  <c r="H36"/>
  <c r="E36"/>
  <c r="N34"/>
  <c r="K34"/>
  <c r="H34"/>
  <c r="E34"/>
  <c r="N32"/>
  <c r="K32"/>
  <c r="N22"/>
  <c r="K22"/>
  <c r="H22"/>
  <c r="N20"/>
  <c r="K20"/>
  <c r="H20"/>
  <c r="E20"/>
  <c r="N18"/>
  <c r="K18"/>
  <c r="H18"/>
  <c r="E16"/>
  <c r="H16"/>
  <c r="K16"/>
  <c r="N13"/>
  <c r="K13"/>
  <c r="H13"/>
  <c r="E13"/>
  <c r="N11"/>
  <c r="K11"/>
  <c r="H11"/>
  <c r="E11"/>
  <c r="N9"/>
  <c r="K9"/>
  <c r="H9"/>
  <c r="M37"/>
  <c r="N16"/>
  <c r="F15" i="10" l="1"/>
  <c r="F14" s="1"/>
  <c r="P10"/>
  <c r="O29" i="3"/>
  <c r="O28"/>
  <c r="O27"/>
  <c r="O25" l="1"/>
  <c r="O26"/>
  <c r="N37" i="1" l="1"/>
  <c r="Q21"/>
  <c r="Q19"/>
  <c r="Q17"/>
  <c r="J23"/>
  <c r="K23"/>
  <c r="L23"/>
  <c r="M23"/>
  <c r="K14"/>
  <c r="L14"/>
  <c r="M14"/>
  <c r="N14"/>
  <c r="J14"/>
  <c r="Q31"/>
  <c r="Q28"/>
  <c r="Q26"/>
  <c r="Q15"/>
  <c r="Q12"/>
  <c r="Q10"/>
  <c r="Q35"/>
  <c r="Q33"/>
  <c r="E9"/>
  <c r="Q24"/>
  <c r="Q8"/>
  <c r="H32" l="1"/>
  <c r="E32"/>
  <c r="O21" i="3" l="1"/>
  <c r="O22"/>
  <c r="O23"/>
  <c r="O24"/>
  <c r="O17" l="1"/>
  <c r="O16"/>
  <c r="O15"/>
  <c r="E42" i="1"/>
  <c r="F42" l="1"/>
  <c r="G42"/>
  <c r="H42"/>
  <c r="I42"/>
  <c r="J42"/>
  <c r="K42"/>
  <c r="L42"/>
  <c r="M42"/>
  <c r="N42"/>
  <c r="O42"/>
  <c r="P42"/>
  <c r="F41"/>
  <c r="G41"/>
  <c r="H41"/>
  <c r="I41"/>
  <c r="J41"/>
  <c r="K41"/>
  <c r="L41"/>
  <c r="M41"/>
  <c r="N41"/>
  <c r="O41"/>
  <c r="P41"/>
  <c r="E41"/>
  <c r="Z63" i="3"/>
  <c r="Y63"/>
  <c r="Z62"/>
  <c r="Y62"/>
  <c r="Z61"/>
  <c r="Y61"/>
  <c r="Z60"/>
  <c r="Y60"/>
  <c r="Z59"/>
  <c r="Y59"/>
  <c r="Z58"/>
  <c r="Y58"/>
  <c r="O20"/>
  <c r="O19"/>
  <c r="O18"/>
  <c r="O14"/>
  <c r="O13"/>
  <c r="O12"/>
  <c r="O11"/>
  <c r="O10"/>
  <c r="O9"/>
  <c r="Q4" l="1"/>
  <c r="Q3"/>
  <c r="Q5" l="1"/>
  <c r="C2" i="2" s="1"/>
  <c r="C11" s="1"/>
  <c r="C13" s="1"/>
</calcChain>
</file>

<file path=xl/comments1.xml><?xml version="1.0" encoding="utf-8"?>
<comments xmlns="http://schemas.openxmlformats.org/spreadsheetml/2006/main">
  <authors>
    <author>Znegui-Mohamed</author>
  </authors>
  <commentList>
    <comment ref="D24" authorId="0">
      <text>
        <r>
          <rPr>
            <b/>
            <sz val="9"/>
            <color indexed="81"/>
            <rFont val="Tahoma"/>
            <family val="2"/>
          </rPr>
          <t>Znegui-Mohamed:</t>
        </r>
        <r>
          <rPr>
            <sz val="9"/>
            <color indexed="81"/>
            <rFont val="Tahoma"/>
            <family val="2"/>
          </rPr>
          <t xml:space="preserve">
A définir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Znegui-Mohamed:</t>
        </r>
        <r>
          <rPr>
            <sz val="9"/>
            <color indexed="81"/>
            <rFont val="Tahoma"/>
            <family val="2"/>
          </rPr>
          <t xml:space="preserve">
A définir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Znegui-Mohamed:</t>
        </r>
        <r>
          <rPr>
            <sz val="9"/>
            <color indexed="81"/>
            <rFont val="Tahoma"/>
            <family val="2"/>
          </rPr>
          <t xml:space="preserve">
A définir</t>
        </r>
      </text>
    </comment>
    <comment ref="D31" authorId="0">
      <text>
        <r>
          <rPr>
            <b/>
            <sz val="9"/>
            <color indexed="81"/>
            <rFont val="Tahoma"/>
            <family val="2"/>
          </rPr>
          <t>Znegui-Mohamed:</t>
        </r>
        <r>
          <rPr>
            <sz val="9"/>
            <color indexed="81"/>
            <rFont val="Tahoma"/>
            <family val="2"/>
          </rPr>
          <t xml:space="preserve">
A définir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Znegui-Mohamed:</t>
        </r>
        <r>
          <rPr>
            <sz val="9"/>
            <color indexed="81"/>
            <rFont val="Tahoma"/>
            <family val="2"/>
          </rPr>
          <t xml:space="preserve">
A définir</t>
        </r>
      </text>
    </comment>
    <comment ref="D35" authorId="0">
      <text>
        <r>
          <rPr>
            <b/>
            <sz val="9"/>
            <color indexed="81"/>
            <rFont val="Tahoma"/>
            <family val="2"/>
          </rPr>
          <t>Znegui-Mohamed:</t>
        </r>
        <r>
          <rPr>
            <sz val="9"/>
            <color indexed="81"/>
            <rFont val="Tahoma"/>
            <family val="2"/>
          </rPr>
          <t xml:space="preserve">
A définir</t>
        </r>
      </text>
    </comment>
  </commentList>
</comments>
</file>

<file path=xl/comments2.xml><?xml version="1.0" encoding="utf-8"?>
<comments xmlns="http://schemas.openxmlformats.org/spreadsheetml/2006/main">
  <authors>
    <author>Utilisateur Windows</author>
  </authors>
  <commentList>
    <comment ref="F9" authorId="0">
      <text>
        <r>
          <rPr>
            <sz val="9"/>
            <color indexed="81"/>
            <rFont val="Tahoma"/>
            <family val="2"/>
          </rPr>
          <t xml:space="preserve">
depend de l'arrivage materiels du chine</t>
        </r>
      </text>
    </comment>
    <comment ref="F10" authorId="0">
      <text>
        <r>
          <rPr>
            <sz val="9"/>
            <color indexed="81"/>
            <rFont val="Tahoma"/>
            <family val="2"/>
          </rPr>
          <t xml:space="preserve">
depend de l'arrivage materiels du chine</t>
        </r>
      </text>
    </comment>
  </commentList>
</comments>
</file>

<file path=xl/sharedStrings.xml><?xml version="1.0" encoding="utf-8"?>
<sst xmlns="http://schemas.openxmlformats.org/spreadsheetml/2006/main" count="343" uniqueCount="239">
  <si>
    <t>Processus :          MAINTENANCE</t>
  </si>
  <si>
    <t>Indicateurs</t>
  </si>
  <si>
    <t>Cibles</t>
  </si>
  <si>
    <t>Résultats</t>
  </si>
  <si>
    <t>Tendance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</si>
  <si>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</si>
  <si>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</si>
  <si>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</si>
  <si>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</si>
  <si>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</si>
  <si>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</si>
  <si>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</si>
  <si>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</si>
  <si>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sept.</t>
  </si>
  <si>
    <t>oct.</t>
  </si>
  <si>
    <t>nov.</t>
  </si>
  <si>
    <t>déc.</t>
  </si>
  <si>
    <t xml:space="preserve">Taux de disponibilité des machines </t>
  </si>
  <si>
    <t xml:space="preserve">Coût de la maintenance </t>
  </si>
  <si>
    <t xml:space="preserve"> </t>
  </si>
  <si>
    <t>Tendance à l'amélioration</t>
  </si>
  <si>
    <t>Objectif atteint</t>
  </si>
  <si>
    <t>Teandance stable</t>
  </si>
  <si>
    <t>Objectif non atteint</t>
  </si>
  <si>
    <t>Tendance à la dégradation</t>
  </si>
  <si>
    <t>TABLEAU DE BORD PROCESSUS MAINTENANCE</t>
  </si>
  <si>
    <t>REEL</t>
  </si>
  <si>
    <t>THEO</t>
  </si>
  <si>
    <t>Mauvais</t>
  </si>
  <si>
    <t>moyen</t>
  </si>
  <si>
    <t>bon</t>
  </si>
  <si>
    <t xml:space="preserve">vide </t>
  </si>
  <si>
    <t>Valeur</t>
  </si>
  <si>
    <t>aiguille</t>
  </si>
  <si>
    <t>restant</t>
  </si>
  <si>
    <t>vide</t>
  </si>
  <si>
    <t>Plan d'actions</t>
  </si>
  <si>
    <t>Update : 2020</t>
  </si>
  <si>
    <t>P =  Plan actions</t>
  </si>
  <si>
    <t xml:space="preserve"> Actions en retard </t>
  </si>
  <si>
    <t>D = Do actions</t>
  </si>
  <si>
    <t>Action réalisée</t>
  </si>
  <si>
    <t xml:space="preserve">Working team :  </t>
  </si>
  <si>
    <t xml:space="preserve">Taux de réalisation </t>
  </si>
  <si>
    <t xml:space="preserve">A = Pursue improvement </t>
  </si>
  <si>
    <t>n°</t>
  </si>
  <si>
    <t xml:space="preserve">Date d'ouverture </t>
  </si>
  <si>
    <t xml:space="preserve">Unité / Poste de charge /sous processus </t>
  </si>
  <si>
    <t xml:space="preserve">Sources </t>
  </si>
  <si>
    <t xml:space="preserve"> problème</t>
  </si>
  <si>
    <t>analyse</t>
  </si>
  <si>
    <t>Action</t>
  </si>
  <si>
    <t>Pilote</t>
  </si>
  <si>
    <t>Date</t>
  </si>
  <si>
    <t>Type</t>
  </si>
  <si>
    <t>PDCA
Status</t>
  </si>
  <si>
    <t>Progress</t>
  </si>
  <si>
    <t xml:space="preserve">Date de mésure d'éfficacité </t>
  </si>
  <si>
    <t xml:space="preserve">Preuve d'éfficacité </t>
  </si>
  <si>
    <t>Result / Conclusion</t>
  </si>
  <si>
    <t xml:space="preserve">Action corrective </t>
  </si>
  <si>
    <t>Action préventive</t>
  </si>
  <si>
    <t>Action Curative</t>
  </si>
  <si>
    <t>MTBF</t>
  </si>
  <si>
    <t>MTTR</t>
  </si>
  <si>
    <t xml:space="preserve">I3
</t>
  </si>
  <si>
    <t xml:space="preserve">I4 </t>
  </si>
  <si>
    <t>Najmeddine</t>
  </si>
  <si>
    <t xml:space="preserve">creuset </t>
  </si>
  <si>
    <t>tole déformé mince 20mm aux lieu de 40</t>
  </si>
  <si>
    <t>changemenht tôle déffecteuse</t>
  </si>
  <si>
    <t>chauidiére</t>
  </si>
  <si>
    <t xml:space="preserve">probleme calcaire, des arrêt repetitif </t>
  </si>
  <si>
    <t>problem calcaire, lecture de niveaux d'eau</t>
  </si>
  <si>
    <t xml:space="preserve">nettoayge tous le circuit de chaidiére, reglage de niveaux sondes et armoire electrique </t>
  </si>
  <si>
    <t>Externe</t>
  </si>
  <si>
    <t>tunnel SOVIMA</t>
  </si>
  <si>
    <t xml:space="preserve">régulateur endommagé </t>
  </si>
  <si>
    <t xml:space="preserve">carte d'alimention diifecteurse suit coupure de courant </t>
  </si>
  <si>
    <t>permutation de régulateur par un système automatisé</t>
  </si>
  <si>
    <t>Sticker chinois</t>
  </si>
  <si>
    <t>servomteur sticker</t>
  </si>
  <si>
    <t>probleme automat</t>
  </si>
  <si>
    <t>resistance Hadi</t>
  </si>
  <si>
    <t>probleme non disponibiléte PDR</t>
  </si>
  <si>
    <t>PDR non disponible</t>
  </si>
  <si>
    <t>modifier résistance pour avoir avec disponibilité PDR</t>
  </si>
  <si>
    <t>C = Check actions efficience</t>
  </si>
  <si>
    <t xml:space="preserve">Objectif Non atteinte </t>
  </si>
  <si>
    <t xml:space="preserve">Empatage </t>
  </si>
  <si>
    <t>Vérin de décharge plaque staiker</t>
  </si>
  <si>
    <t xml:space="preserve">problème automate servo moteur </t>
  </si>
  <si>
    <t xml:space="preserve">vérifier connexion electrique servo moteur verifier photo cellule et contacter fournisseur </t>
  </si>
  <si>
    <t xml:space="preserve">Walid Rhimi + Najmeddine Amdouni </t>
  </si>
  <si>
    <t>Moule HADI</t>
  </si>
  <si>
    <t xml:space="preserve">Température de refroidissement </t>
  </si>
  <si>
    <t xml:space="preserve">Qualité d'eau </t>
  </si>
  <si>
    <t xml:space="preserve">Nettoyage circuit d'huile + Nettoyage circuit d'eau </t>
  </si>
  <si>
    <t xml:space="preserve"> Najmeddine Amdouni </t>
  </si>
  <si>
    <t xml:space="preserve">creuset perforé </t>
  </si>
  <si>
    <t>Fissure au niveau la soudure</t>
  </si>
  <si>
    <t>Nettoyage + découpage  soudure fissuré + soudure de nouveau + renforcer par un plaque pour protéger</t>
  </si>
  <si>
    <t xml:space="preserve">OXYDE </t>
  </si>
  <si>
    <t>Pb doux non conforme (%Cu suprieur norme)</t>
  </si>
  <si>
    <t xml:space="preserve">Faute au niveau choix de programme d'analyse  </t>
  </si>
  <si>
    <t xml:space="preserve">Dérogation d'introduire dans le cycle de refroidissement+ Lancer un mode opératoire visuel du spectro + suivit production en cours </t>
  </si>
  <si>
    <t xml:space="preserve">Fares + Bilel + Hassen </t>
  </si>
  <si>
    <t>PDCA leader :  FAROUK HAMAD</t>
  </si>
  <si>
    <t xml:space="preserve">verifer connection servomteur, verifer photocellule, connecter avec fournisseur pour achat </t>
  </si>
  <si>
    <t>Najmeddine /wassim</t>
  </si>
  <si>
    <t>en cours</t>
  </si>
  <si>
    <t>Amelioration</t>
  </si>
  <si>
    <t>1er seuil temperature atteint</t>
  </si>
  <si>
    <t>entretien preventif tronsfo 800KVA</t>
  </si>
  <si>
    <t>Contact soustraitant  pour intervention</t>
  </si>
  <si>
    <t>Rhimi Walid</t>
  </si>
  <si>
    <t>Fonderie</t>
  </si>
  <si>
    <t>caissons</t>
  </si>
  <si>
    <t>fuite plomb au niveau des caissons</t>
  </si>
  <si>
    <t>confection caisson</t>
  </si>
  <si>
    <t>preparation deux autres caisson</t>
  </si>
  <si>
    <t>Farouk Hamad</t>
  </si>
  <si>
    <t>tronsfo usine</t>
  </si>
  <si>
    <t>Melangeur creuset 1</t>
  </si>
  <si>
    <t>endommagement accouplement</t>
  </si>
  <si>
    <t>essai avec bride au lieu d'accouplement</t>
  </si>
  <si>
    <t>attente achat</t>
  </si>
  <si>
    <t>cloturée</t>
  </si>
  <si>
    <t>Empattage sovema</t>
  </si>
  <si>
    <t>tete d'empattage</t>
  </si>
  <si>
    <t>manque matiere au plaque punching pendant le test</t>
  </si>
  <si>
    <t>possibilité montage sabot empattage punching au tete sovema</t>
  </si>
  <si>
    <t>montage sabot au tete sovema</t>
  </si>
  <si>
    <t>vis</t>
  </si>
  <si>
    <t>coincement des vis</t>
  </si>
  <si>
    <t>architecturte erroné</t>
  </si>
  <si>
    <t>modification</t>
  </si>
  <si>
    <t>Chaine a godet</t>
  </si>
  <si>
    <t>endommagement chaine</t>
  </si>
  <si>
    <t>preparation nouveau chaine</t>
  </si>
  <si>
    <t>achat chaine et godet</t>
  </si>
  <si>
    <t xml:space="preserve">empattage </t>
  </si>
  <si>
    <t>chambre de murissage</t>
  </si>
  <si>
    <t>condensation vapeur et manque de cycle complet (crista + sechage)</t>
  </si>
  <si>
    <t>empattage</t>
  </si>
  <si>
    <t>non fonctionel</t>
  </si>
  <si>
    <t>chambre de murissage inox</t>
  </si>
  <si>
    <t>verification circuit d'eau et electrique</t>
  </si>
  <si>
    <t>mettre en service</t>
  </si>
  <si>
    <t>test d'une chambre : circuit vapeur , et batteries avec resistance</t>
  </si>
  <si>
    <t>consultation pour achat batterie et met en place circuit PPR du Vapeur</t>
  </si>
  <si>
    <t xml:space="preserve">I1 
</t>
  </si>
  <si>
    <t xml:space="preserve">Fonderie </t>
  </si>
  <si>
    <t>Empatage</t>
  </si>
  <si>
    <t xml:space="preserve">Plaque </t>
  </si>
  <si>
    <t xml:space="preserve">I2 </t>
  </si>
  <si>
    <t>PDR</t>
  </si>
  <si>
    <t>Consommable</t>
  </si>
  <si>
    <t>Travaux neuf</t>
  </si>
  <si>
    <t>Pilote :  Farouk Hamad</t>
  </si>
  <si>
    <t>Annulé</t>
  </si>
  <si>
    <t>Moulin sovema</t>
  </si>
  <si>
    <t>capacité degradé</t>
  </si>
  <si>
    <t>optimisation capacité</t>
  </si>
  <si>
    <t>action sur l'injection d'eau</t>
  </si>
  <si>
    <t>Compresseur Atlascopco</t>
  </si>
  <si>
    <t>objectif Non atteint</t>
  </si>
  <si>
    <t>fuite d'huile au niveau de radiateur</t>
  </si>
  <si>
    <t>pas d'entretien fait</t>
  </si>
  <si>
    <t>entretien preventive du compresseur atlascopco</t>
  </si>
  <si>
    <t>Machine a bille</t>
  </si>
  <si>
    <t>axes usé</t>
  </si>
  <si>
    <t>révision complete des axes et preparation pour reserve</t>
  </si>
  <si>
    <t>station d'épuration</t>
  </si>
  <si>
    <t>pompe emmergé endommagé</t>
  </si>
  <si>
    <t>durée de vie</t>
  </si>
  <si>
    <t>achat pompe et montage</t>
  </si>
  <si>
    <t>Année : 2021</t>
  </si>
  <si>
    <t>Version : 02</t>
  </si>
  <si>
    <t>Code: PR11F01</t>
  </si>
  <si>
    <t>Date :  15/11/2020</t>
  </si>
  <si>
    <t>Outillage</t>
  </si>
  <si>
    <t>TGBT</t>
  </si>
  <si>
    <t>Cosfi &lt;0,9</t>
  </si>
  <si>
    <t>defaut 3 Contacteurs</t>
  </si>
  <si>
    <t>changement contacteurs déffecteuse</t>
  </si>
  <si>
    <t>Casse batterie</t>
  </si>
  <si>
    <t>fonctionnement  dégradé</t>
  </si>
  <si>
    <t>diagnostique en cours</t>
  </si>
  <si>
    <t>pas de sortie matiere</t>
  </si>
  <si>
    <t>Achat</t>
  </si>
  <si>
    <t>HSE</t>
  </si>
  <si>
    <t xml:space="preserve">Travaux neufs </t>
  </si>
  <si>
    <t>Entrertien, travaux et remise en etat</t>
  </si>
  <si>
    <t>Consommables</t>
  </si>
  <si>
    <t>Reste</t>
  </si>
  <si>
    <t>budget Mensuel</t>
  </si>
  <si>
    <t>budget annuel</t>
  </si>
  <si>
    <t>Suivie budgetaire 2021 ( HT)</t>
  </si>
  <si>
    <t>RECAP AVANCEMENTS PROJETS</t>
  </si>
  <si>
    <t>N°</t>
  </si>
  <si>
    <t>PROJETS</t>
  </si>
  <si>
    <t>PILOTE</t>
  </si>
  <si>
    <t>EXECUTION</t>
  </si>
  <si>
    <t>TAUX D'AVANCEMENT</t>
  </si>
  <si>
    <t>DELAIS DE CLOTURE</t>
  </si>
  <si>
    <t>Compresseur d'air ATLASCOPCO</t>
  </si>
  <si>
    <t>Farouk</t>
  </si>
  <si>
    <t>Samir Parenin</t>
  </si>
  <si>
    <t>Silo de pésage oxyde</t>
  </si>
  <si>
    <t>Walid</t>
  </si>
  <si>
    <t>la maison de la balance</t>
  </si>
  <si>
    <t>Malaxeur empatteuse chinoise</t>
  </si>
  <si>
    <t>SNA2 + MPE</t>
  </si>
  <si>
    <t>Révision ancienne machine à bille</t>
  </si>
  <si>
    <t>Faouzi</t>
  </si>
  <si>
    <t>Automatisation des chambres de Murissage</t>
  </si>
  <si>
    <t>Equipe maintenance+ sous-traitans</t>
  </si>
  <si>
    <t>Mise en etat  empatteuse Sovema</t>
  </si>
  <si>
    <t>Equipe maintenance</t>
  </si>
  <si>
    <t>Mise en etat Moulin Oxyde</t>
  </si>
  <si>
    <t>Mise en etat PERFORMER</t>
  </si>
  <si>
    <t>Mise en place radiateur fonderie</t>
  </si>
  <si>
    <t>Revetement four 1</t>
  </si>
  <si>
    <t>Sous-traitants</t>
  </si>
  <si>
    <t>Soudure bobine strip</t>
  </si>
  <si>
    <t>Walid Haj Ali</t>
  </si>
  <si>
    <t>Déplacement poutre du casse batterie vers fonderie</t>
  </si>
  <si>
    <t>Preparation Turbine reserve pour fonderie</t>
  </si>
  <si>
    <t xml:space="preserve">Aspiration filtration </t>
  </si>
  <si>
    <t>Sous-traitants / equipe maintenance</t>
  </si>
  <si>
    <t>Achat modification structures de 4 cones de chargement</t>
  </si>
  <si>
    <t>Afrique indus &amp; equipe maintenance</t>
  </si>
  <si>
    <t>Pompe Bassin Casse Batterie</t>
  </si>
  <si>
    <t>annulé : pompe suffisante</t>
  </si>
  <si>
    <t>Montage 4eme Silo oxyde</t>
  </si>
  <si>
    <t xml:space="preserve"> Traitement des eaux bi-osmose :elimination du calcaire</t>
  </si>
  <si>
    <t>Budget</t>
  </si>
  <si>
    <t>Consommation</t>
  </si>
</sst>
</file>

<file path=xl/styles.xml><?xml version="1.0" encoding="utf-8"?>
<styleSheet xmlns="http://schemas.openxmlformats.org/spreadsheetml/2006/main">
  <numFmts count="4">
    <numFmt numFmtId="164" formatCode="_-* #,##0.00\ [$€]_-;\-* #,##0.00\ [$€]_-;_-* &quot;-&quot;??\ [$€]_-;_-@_-"/>
    <numFmt numFmtId="165" formatCode="[$-40C]mmmm\-yy;@"/>
    <numFmt numFmtId="166" formatCode="0.000"/>
    <numFmt numFmtId="167" formatCode="[$-F400]h:mm:ss\ AM/PM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8"/>
      <name val="Times New Roman"/>
      <family val="1"/>
    </font>
    <font>
      <sz val="11"/>
      <name val="Times New Roman"/>
      <family val="1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10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sz val="32"/>
      <name val="Arial"/>
      <family val="2"/>
    </font>
    <font>
      <b/>
      <sz val="32"/>
      <name val="Arial"/>
      <family val="2"/>
    </font>
    <font>
      <sz val="10"/>
      <color theme="0"/>
      <name val="Arial"/>
      <family val="2"/>
    </font>
    <font>
      <b/>
      <sz val="10"/>
      <color indexed="8"/>
      <name val="Arial"/>
      <family val="2"/>
    </font>
    <font>
      <b/>
      <sz val="11"/>
      <color indexed="9"/>
      <name val="Arial"/>
      <family val="2"/>
    </font>
    <font>
      <sz val="10"/>
      <color indexed="12"/>
      <name val="Arial"/>
      <family val="2"/>
    </font>
    <font>
      <sz val="8"/>
      <name val="Arial"/>
      <family val="2"/>
    </font>
    <font>
      <sz val="10"/>
      <name val="Courier"/>
      <family val="3"/>
      <charset val="178"/>
    </font>
    <font>
      <sz val="10"/>
      <color indexed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Arial"/>
      <family val="2"/>
    </font>
    <font>
      <sz val="12"/>
      <color theme="1"/>
      <name val="Times New Roman"/>
      <family val="1"/>
    </font>
    <font>
      <b/>
      <sz val="11"/>
      <color theme="0"/>
      <name val="Times New Roman"/>
      <family val="1"/>
    </font>
    <font>
      <sz val="11"/>
      <color theme="0"/>
      <name val="Times New Roman"/>
      <family val="1"/>
    </font>
    <font>
      <sz val="11"/>
      <color rgb="FFFF0000"/>
      <name val="Times New Roman"/>
      <family val="1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8"/>
      <color theme="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0"/>
      <color indexed="0"/>
      <name val="Arial"/>
    </font>
    <font>
      <b/>
      <sz val="10"/>
      <color indexed="0"/>
      <name val="Arial"/>
      <family val="2"/>
    </font>
    <font>
      <sz val="10"/>
      <color indexed="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7F64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9E2F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</borders>
  <cellStyleXfs count="31">
    <xf numFmtId="0" fontId="0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5" fontId="21" fillId="0" borderId="0"/>
    <xf numFmtId="0" fontId="11" fillId="0" borderId="0"/>
    <xf numFmtId="165" fontId="1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/>
    <xf numFmtId="165" fontId="11" fillId="0" borderId="0"/>
    <xf numFmtId="0" fontId="1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165" fontId="1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165" fontId="22" fillId="0" borderId="0"/>
    <xf numFmtId="165" fontId="1" fillId="0" borderId="0"/>
    <xf numFmtId="0" fontId="33" fillId="0" borderId="0"/>
    <xf numFmtId="0" fontId="35" fillId="0" borderId="0"/>
  </cellStyleXfs>
  <cellXfs count="379">
    <xf numFmtId="0" fontId="0" fillId="0" borderId="0" xfId="0"/>
    <xf numFmtId="0" fontId="2" fillId="0" borderId="0" xfId="0" applyFont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" fillId="3" borderId="21" xfId="0" applyFont="1" applyFill="1" applyBorder="1" applyAlignment="1">
      <alignment vertical="center"/>
    </xf>
    <xf numFmtId="0" fontId="9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3" fontId="2" fillId="0" borderId="0" xfId="0" applyNumberFormat="1" applyFont="1" applyFill="1" applyBorder="1" applyAlignment="1">
      <alignment vertical="center"/>
    </xf>
    <xf numFmtId="3" fontId="2" fillId="0" borderId="6" xfId="0" applyNumberFormat="1" applyFont="1" applyFill="1" applyBorder="1" applyAlignment="1">
      <alignment vertical="center"/>
    </xf>
    <xf numFmtId="9" fontId="2" fillId="0" borderId="0" xfId="1" applyFont="1" applyFill="1" applyAlignment="1">
      <alignment vertical="center"/>
    </xf>
    <xf numFmtId="3" fontId="2" fillId="0" borderId="0" xfId="0" applyNumberFormat="1" applyFont="1" applyFill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left" vertical="center"/>
    </xf>
    <xf numFmtId="3" fontId="2" fillId="0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9" fontId="2" fillId="0" borderId="0" xfId="1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4" borderId="5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2" fillId="5" borderId="8" xfId="0" applyFont="1" applyFill="1" applyBorder="1" applyAlignment="1">
      <alignment vertical="center"/>
    </xf>
    <xf numFmtId="0" fontId="2" fillId="0" borderId="9" xfId="0" applyFont="1" applyBorder="1" applyAlignment="1">
      <alignment horizontal="left" vertical="center"/>
    </xf>
    <xf numFmtId="0" fontId="2" fillId="3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left" vertical="center" wrapText="1"/>
    </xf>
    <xf numFmtId="2" fontId="9" fillId="3" borderId="0" xfId="1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vertical="center"/>
    </xf>
    <xf numFmtId="0" fontId="1" fillId="0" borderId="20" xfId="2" applyBorder="1" applyAlignment="1">
      <alignment horizontal="left" vertical="center"/>
    </xf>
    <xf numFmtId="9" fontId="0" fillId="0" borderId="20" xfId="3" applyFont="1" applyBorder="1" applyAlignment="1">
      <alignment horizontal="left" vertical="center"/>
    </xf>
    <xf numFmtId="0" fontId="1" fillId="0" borderId="0" xfId="2"/>
    <xf numFmtId="0" fontId="1" fillId="0" borderId="20" xfId="2" applyBorder="1"/>
    <xf numFmtId="9" fontId="0" fillId="0" borderId="20" xfId="3" applyFont="1" applyBorder="1"/>
    <xf numFmtId="0" fontId="11" fillId="0" borderId="0" xfId="4"/>
    <xf numFmtId="0" fontId="11" fillId="0" borderId="5" xfId="4" applyBorder="1" applyAlignment="1">
      <alignment horizontal="center"/>
    </xf>
    <xf numFmtId="0" fontId="11" fillId="0" borderId="0" xfId="4" applyBorder="1" applyAlignment="1">
      <alignment horizontal="center"/>
    </xf>
    <xf numFmtId="0" fontId="14" fillId="0" borderId="0" xfId="4" applyFont="1" applyBorder="1" applyAlignment="1">
      <alignment horizontal="center" vertical="center"/>
    </xf>
    <xf numFmtId="0" fontId="15" fillId="0" borderId="0" xfId="4" applyFont="1" applyBorder="1" applyAlignment="1">
      <alignment horizontal="center" vertical="center"/>
    </xf>
    <xf numFmtId="0" fontId="11" fillId="0" borderId="0" xfId="4" applyBorder="1"/>
    <xf numFmtId="0" fontId="11" fillId="0" borderId="6" xfId="4" applyBorder="1"/>
    <xf numFmtId="0" fontId="11" fillId="7" borderId="32" xfId="4" applyFill="1" applyBorder="1" applyAlignment="1">
      <alignment wrapText="1"/>
    </xf>
    <xf numFmtId="0" fontId="11" fillId="0" borderId="33" xfId="4" applyBorder="1" applyAlignment="1">
      <alignment wrapText="1"/>
    </xf>
    <xf numFmtId="0" fontId="11" fillId="0" borderId="34" xfId="4" applyBorder="1" applyAlignment="1">
      <alignment wrapText="1"/>
    </xf>
    <xf numFmtId="1" fontId="16" fillId="0" borderId="0" xfId="4" applyNumberFormat="1" applyFont="1" applyBorder="1" applyAlignment="1">
      <alignment horizontal="center"/>
    </xf>
    <xf numFmtId="0" fontId="11" fillId="0" borderId="0" xfId="4" applyFont="1"/>
    <xf numFmtId="0" fontId="11" fillId="7" borderId="36" xfId="4" applyFill="1" applyBorder="1" applyAlignment="1">
      <alignment wrapText="1"/>
    </xf>
    <xf numFmtId="0" fontId="11" fillId="7" borderId="23" xfId="4" applyFill="1" applyBorder="1" applyAlignment="1">
      <alignment wrapText="1"/>
    </xf>
    <xf numFmtId="0" fontId="11" fillId="0" borderId="23" xfId="4" applyBorder="1" applyAlignment="1">
      <alignment wrapText="1"/>
    </xf>
    <xf numFmtId="0" fontId="11" fillId="0" borderId="37" xfId="4" applyBorder="1" applyAlignment="1">
      <alignment wrapText="1"/>
    </xf>
    <xf numFmtId="1" fontId="16" fillId="0" borderId="0" xfId="5" applyNumberFormat="1" applyFont="1" applyBorder="1" applyAlignment="1">
      <alignment horizontal="center"/>
    </xf>
    <xf numFmtId="9" fontId="11" fillId="0" borderId="0" xfId="5" applyFont="1" applyBorder="1" applyAlignment="1">
      <alignment horizontal="center" vertical="center"/>
    </xf>
    <xf numFmtId="0" fontId="11" fillId="7" borderId="41" xfId="4" applyFill="1" applyBorder="1" applyAlignment="1">
      <alignment wrapText="1"/>
    </xf>
    <xf numFmtId="0" fontId="11" fillId="7" borderId="39" xfId="4" applyFill="1" applyBorder="1" applyAlignment="1">
      <alignment wrapText="1"/>
    </xf>
    <xf numFmtId="0" fontId="11" fillId="7" borderId="40" xfId="4" applyFill="1" applyBorder="1" applyAlignment="1">
      <alignment wrapText="1"/>
    </xf>
    <xf numFmtId="0" fontId="11" fillId="0" borderId="5" xfId="4" applyBorder="1"/>
    <xf numFmtId="0" fontId="13" fillId="0" borderId="0" xfId="4" applyFont="1" applyBorder="1" applyAlignment="1">
      <alignment horizontal="left" vertical="center" wrapText="1"/>
    </xf>
    <xf numFmtId="0" fontId="11" fillId="0" borderId="0" xfId="4" applyFont="1" applyBorder="1" applyAlignment="1">
      <alignment horizontal="left" vertical="center" wrapText="1"/>
    </xf>
    <xf numFmtId="0" fontId="11" fillId="0" borderId="0" xfId="4" applyFill="1" applyBorder="1" applyAlignment="1">
      <alignment wrapText="1"/>
    </xf>
    <xf numFmtId="0" fontId="18" fillId="8" borderId="22" xfId="4" applyFont="1" applyFill="1" applyBorder="1" applyAlignment="1">
      <alignment horizontal="center" vertical="center" wrapText="1"/>
    </xf>
    <xf numFmtId="0" fontId="18" fillId="8" borderId="36" xfId="4" applyFont="1" applyFill="1" applyBorder="1" applyAlignment="1">
      <alignment horizontal="center" vertical="center" wrapText="1"/>
    </xf>
    <xf numFmtId="0" fontId="18" fillId="8" borderId="23" xfId="4" applyFont="1" applyFill="1" applyBorder="1" applyAlignment="1">
      <alignment horizontal="center" vertical="center" wrapText="1"/>
    </xf>
    <xf numFmtId="0" fontId="18" fillId="8" borderId="43" xfId="4" applyFont="1" applyFill="1" applyBorder="1" applyAlignment="1">
      <alignment horizontal="center" vertical="center" wrapText="1"/>
    </xf>
    <xf numFmtId="0" fontId="18" fillId="8" borderId="35" xfId="4" applyFont="1" applyFill="1" applyBorder="1" applyAlignment="1">
      <alignment horizontal="center" vertical="center" wrapText="1"/>
    </xf>
    <xf numFmtId="1" fontId="11" fillId="0" borderId="0" xfId="4" applyNumberFormat="1"/>
    <xf numFmtId="0" fontId="13" fillId="0" borderId="19" xfId="4" applyFont="1" applyBorder="1" applyAlignment="1">
      <alignment horizontal="center" vertical="center" wrapText="1"/>
    </xf>
    <xf numFmtId="14" fontId="13" fillId="0" borderId="42" xfId="4" applyNumberFormat="1" applyFont="1" applyBorder="1" applyAlignment="1">
      <alignment horizontal="center" vertical="center" wrapText="1"/>
    </xf>
    <xf numFmtId="0" fontId="13" fillId="0" borderId="42" xfId="4" applyFont="1" applyBorder="1" applyAlignment="1">
      <alignment horizontal="center" vertical="center" wrapText="1"/>
    </xf>
    <xf numFmtId="0" fontId="13" fillId="0" borderId="20" xfId="4" applyFont="1" applyBorder="1" applyAlignment="1">
      <alignment horizontal="left" vertical="center" wrapText="1"/>
    </xf>
    <xf numFmtId="0" fontId="11" fillId="0" borderId="20" xfId="4" applyFill="1" applyBorder="1" applyAlignment="1">
      <alignment horizontal="left" vertical="center" wrapText="1"/>
    </xf>
    <xf numFmtId="0" fontId="11" fillId="0" borderId="20" xfId="4" applyFill="1" applyBorder="1" applyAlignment="1">
      <alignment horizontal="center" vertical="center" wrapText="1"/>
    </xf>
    <xf numFmtId="15" fontId="13" fillId="0" borderId="20" xfId="4" applyNumberFormat="1" applyFont="1" applyFill="1" applyBorder="1" applyAlignment="1">
      <alignment horizontal="center" vertical="center" wrapText="1"/>
    </xf>
    <xf numFmtId="9" fontId="11" fillId="0" borderId="20" xfId="4" applyNumberFormat="1" applyFill="1" applyBorder="1" applyAlignment="1">
      <alignment horizontal="center" vertical="center"/>
    </xf>
    <xf numFmtId="14" fontId="11" fillId="0" borderId="24" xfId="4" applyNumberFormat="1" applyFill="1" applyBorder="1" applyAlignment="1">
      <alignment horizontal="center" vertical="center"/>
    </xf>
    <xf numFmtId="17" fontId="11" fillId="0" borderId="20" xfId="4" applyNumberFormat="1" applyFont="1" applyFill="1" applyBorder="1" applyAlignment="1">
      <alignment horizontal="center" vertical="center"/>
    </xf>
    <xf numFmtId="0" fontId="11" fillId="0" borderId="0" xfId="4" applyFill="1"/>
    <xf numFmtId="1" fontId="11" fillId="0" borderId="0" xfId="4" applyNumberFormat="1" applyFill="1"/>
    <xf numFmtId="0" fontId="20" fillId="0" borderId="20" xfId="4" applyFont="1" applyFill="1" applyBorder="1" applyAlignment="1">
      <alignment horizontal="left" vertical="center" wrapText="1"/>
    </xf>
    <xf numFmtId="0" fontId="11" fillId="0" borderId="20" xfId="4" applyFill="1" applyBorder="1" applyAlignment="1">
      <alignment horizontal="center" vertical="center"/>
    </xf>
    <xf numFmtId="0" fontId="20" fillId="0" borderId="0" xfId="4" applyFont="1" applyFill="1" applyBorder="1" applyAlignment="1">
      <alignment horizontal="left" vertical="center" wrapText="1"/>
    </xf>
    <xf numFmtId="0" fontId="20" fillId="0" borderId="20" xfId="4" applyFont="1" applyBorder="1" applyAlignment="1">
      <alignment horizontal="left" vertical="center" wrapText="1"/>
    </xf>
    <xf numFmtId="0" fontId="11" fillId="0" borderId="20" xfId="4" applyBorder="1" applyAlignment="1">
      <alignment horizontal="center" vertical="center" wrapText="1"/>
    </xf>
    <xf numFmtId="14" fontId="13" fillId="0" borderId="20" xfId="4" applyNumberFormat="1" applyFont="1" applyBorder="1" applyAlignment="1">
      <alignment horizontal="center" vertical="center" wrapText="1"/>
    </xf>
    <xf numFmtId="14" fontId="11" fillId="0" borderId="24" xfId="4" applyNumberFormat="1" applyBorder="1" applyAlignment="1">
      <alignment horizontal="center" vertical="center"/>
    </xf>
    <xf numFmtId="0" fontId="11" fillId="0" borderId="20" xfId="4" applyNumberFormat="1" applyBorder="1" applyAlignment="1">
      <alignment horizontal="center" vertical="center"/>
    </xf>
    <xf numFmtId="1" fontId="11" fillId="0" borderId="20" xfId="4" applyNumberFormat="1" applyBorder="1" applyAlignment="1">
      <alignment horizontal="center" vertical="center"/>
    </xf>
    <xf numFmtId="0" fontId="13" fillId="0" borderId="20" xfId="4" applyFont="1" applyBorder="1" applyAlignment="1">
      <alignment horizontal="center" vertical="center" wrapText="1"/>
    </xf>
    <xf numFmtId="0" fontId="11" fillId="0" borderId="0" xfId="4" applyBorder="1" applyAlignment="1">
      <alignment wrapText="1"/>
    </xf>
    <xf numFmtId="0" fontId="11" fillId="0" borderId="20" xfId="4" applyBorder="1" applyAlignment="1">
      <alignment horizontal="left" vertical="center" wrapText="1"/>
    </xf>
    <xf numFmtId="14" fontId="11" fillId="0" borderId="20" xfId="4" applyNumberFormat="1" applyBorder="1" applyAlignment="1">
      <alignment horizontal="center" vertical="center"/>
    </xf>
    <xf numFmtId="1" fontId="11" fillId="0" borderId="20" xfId="4" applyNumberFormat="1" applyBorder="1" applyAlignment="1">
      <alignment horizontal="left" vertical="center"/>
    </xf>
    <xf numFmtId="0" fontId="11" fillId="0" borderId="17" xfId="4" applyBorder="1" applyAlignment="1">
      <alignment horizontal="center" vertical="center" wrapText="1"/>
    </xf>
    <xf numFmtId="0" fontId="13" fillId="0" borderId="17" xfId="4" applyFont="1" applyBorder="1" applyAlignment="1">
      <alignment horizontal="center" vertical="center" wrapText="1"/>
    </xf>
    <xf numFmtId="0" fontId="13" fillId="0" borderId="0" xfId="4" applyFont="1"/>
    <xf numFmtId="0" fontId="11" fillId="0" borderId="0" xfId="4" applyAlignment="1">
      <alignment horizontal="center"/>
    </xf>
    <xf numFmtId="9" fontId="8" fillId="3" borderId="0" xfId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/>
    </xf>
    <xf numFmtId="1" fontId="8" fillId="3" borderId="0" xfId="1" applyNumberFormat="1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11" fillId="0" borderId="20" xfId="4" applyBorder="1" applyAlignment="1">
      <alignment horizontal="center" vertical="center" wrapText="1"/>
    </xf>
    <xf numFmtId="0" fontId="11" fillId="0" borderId="20" xfId="4" applyBorder="1" applyAlignment="1">
      <alignment horizontal="center" vertical="center" wrapText="1"/>
    </xf>
    <xf numFmtId="0" fontId="20" fillId="0" borderId="20" xfId="4" applyFont="1" applyBorder="1" applyAlignment="1">
      <alignment horizontal="center" vertical="center" wrapText="1"/>
    </xf>
    <xf numFmtId="14" fontId="13" fillId="0" borderId="36" xfId="4" applyNumberFormat="1" applyFont="1" applyBorder="1" applyAlignment="1">
      <alignment horizontal="center" vertical="center" wrapText="1"/>
    </xf>
    <xf numFmtId="0" fontId="13" fillId="0" borderId="36" xfId="4" applyFont="1" applyBorder="1" applyAlignment="1">
      <alignment horizontal="center" vertical="center" wrapText="1"/>
    </xf>
    <xf numFmtId="0" fontId="0" fillId="0" borderId="20" xfId="0" applyBorder="1" applyAlignment="1">
      <alignment vertical="center"/>
    </xf>
    <xf numFmtId="14" fontId="13" fillId="0" borderId="17" xfId="4" applyNumberFormat="1" applyFont="1" applyBorder="1" applyAlignment="1">
      <alignment horizontal="center" vertical="center" wrapText="1"/>
    </xf>
    <xf numFmtId="2" fontId="2" fillId="3" borderId="20" xfId="1" applyNumberFormat="1" applyFont="1" applyFill="1" applyBorder="1" applyAlignment="1">
      <alignment vertical="center"/>
    </xf>
    <xf numFmtId="0" fontId="11" fillId="0" borderId="20" xfId="4" applyBorder="1" applyAlignment="1">
      <alignment horizontal="center" vertical="center" wrapText="1"/>
    </xf>
    <xf numFmtId="0" fontId="11" fillId="0" borderId="30" xfId="4" applyBorder="1" applyAlignment="1">
      <alignment horizontal="center" vertical="center" wrapText="1"/>
    </xf>
    <xf numFmtId="0" fontId="13" fillId="0" borderId="23" xfId="4" applyFont="1" applyBorder="1" applyAlignment="1">
      <alignment horizontal="left" vertical="center" wrapText="1"/>
    </xf>
    <xf numFmtId="0" fontId="25" fillId="0" borderId="19" xfId="4" applyFont="1" applyBorder="1" applyAlignment="1">
      <alignment horizontal="center" vertical="center" wrapText="1"/>
    </xf>
    <xf numFmtId="0" fontId="25" fillId="0" borderId="20" xfId="4" applyFont="1" applyBorder="1" applyAlignment="1">
      <alignment horizontal="left" vertical="center" wrapText="1"/>
    </xf>
    <xf numFmtId="0" fontId="25" fillId="0" borderId="20" xfId="4" applyFont="1" applyBorder="1" applyAlignment="1">
      <alignment horizontal="center" vertical="center" wrapText="1"/>
    </xf>
    <xf numFmtId="14" fontId="25" fillId="0" borderId="20" xfId="4" applyNumberFormat="1" applyFont="1" applyBorder="1" applyAlignment="1">
      <alignment horizontal="center" vertical="center" wrapText="1"/>
    </xf>
    <xf numFmtId="0" fontId="25" fillId="0" borderId="0" xfId="4" applyFont="1" applyBorder="1" applyAlignment="1">
      <alignment vertical="center" wrapText="1"/>
    </xf>
    <xf numFmtId="14" fontId="25" fillId="0" borderId="25" xfId="4" applyNumberFormat="1" applyFont="1" applyBorder="1" applyAlignment="1">
      <alignment horizontal="center" vertical="center" wrapText="1"/>
    </xf>
    <xf numFmtId="0" fontId="20" fillId="0" borderId="23" xfId="4" applyFont="1" applyBorder="1" applyAlignment="1">
      <alignment horizontal="left" vertical="center" wrapText="1"/>
    </xf>
    <xf numFmtId="0" fontId="11" fillId="0" borderId="23" xfId="4" applyBorder="1" applyAlignment="1">
      <alignment horizontal="left" vertical="center" wrapText="1"/>
    </xf>
    <xf numFmtId="14" fontId="13" fillId="0" borderId="23" xfId="4" applyNumberFormat="1" applyFont="1" applyBorder="1" applyAlignment="1">
      <alignment horizontal="left" vertical="center" wrapText="1"/>
    </xf>
    <xf numFmtId="0" fontId="11" fillId="0" borderId="23" xfId="4" applyFill="1" applyBorder="1" applyAlignment="1">
      <alignment horizontal="center" vertical="center" wrapText="1"/>
    </xf>
    <xf numFmtId="9" fontId="11" fillId="0" borderId="23" xfId="4" applyNumberFormat="1" applyFill="1" applyBorder="1" applyAlignment="1">
      <alignment horizontal="center" vertical="center"/>
    </xf>
    <xf numFmtId="14" fontId="11" fillId="0" borderId="43" xfId="4" applyNumberFormat="1" applyBorder="1" applyAlignment="1">
      <alignment horizontal="center" vertical="center"/>
    </xf>
    <xf numFmtId="1" fontId="11" fillId="0" borderId="23" xfId="4" applyNumberFormat="1" applyBorder="1" applyAlignment="1">
      <alignment horizontal="center" vertical="center"/>
    </xf>
    <xf numFmtId="0" fontId="25" fillId="0" borderId="29" xfId="4" applyFont="1" applyBorder="1" applyAlignment="1">
      <alignment vertical="center" wrapText="1"/>
    </xf>
    <xf numFmtId="0" fontId="25" fillId="0" borderId="30" xfId="4" applyFont="1" applyBorder="1" applyAlignment="1">
      <alignment horizontal="left" vertical="center" wrapText="1"/>
    </xf>
    <xf numFmtId="0" fontId="25" fillId="0" borderId="30" xfId="4" applyFont="1" applyBorder="1" applyAlignment="1">
      <alignment horizontal="center" vertical="center" wrapText="1"/>
    </xf>
    <xf numFmtId="14" fontId="25" fillId="0" borderId="30" xfId="4" applyNumberFormat="1" applyFont="1" applyBorder="1" applyAlignment="1">
      <alignment horizontal="center" vertical="center" wrapText="1"/>
    </xf>
    <xf numFmtId="0" fontId="25" fillId="0" borderId="30" xfId="4" applyFont="1" applyFill="1" applyBorder="1" applyAlignment="1">
      <alignment horizontal="center" vertical="center" wrapText="1"/>
    </xf>
    <xf numFmtId="9" fontId="11" fillId="0" borderId="30" xfId="4" applyNumberFormat="1" applyFill="1" applyBorder="1" applyAlignment="1">
      <alignment horizontal="center" vertical="center"/>
    </xf>
    <xf numFmtId="14" fontId="11" fillId="0" borderId="46" xfId="4" applyNumberFormat="1" applyBorder="1" applyAlignment="1">
      <alignment horizontal="center" vertical="center"/>
    </xf>
    <xf numFmtId="1" fontId="11" fillId="0" borderId="30" xfId="4" applyNumberFormat="1" applyBorder="1" applyAlignment="1">
      <alignment horizontal="center" vertical="center"/>
    </xf>
    <xf numFmtId="0" fontId="25" fillId="0" borderId="19" xfId="4" applyFont="1" applyBorder="1" applyAlignment="1">
      <alignment vertical="center" wrapText="1"/>
    </xf>
    <xf numFmtId="0" fontId="19" fillId="9" borderId="11" xfId="4" applyFont="1" applyFill="1" applyBorder="1" applyAlignment="1">
      <alignment horizontal="center" vertical="center" wrapText="1"/>
    </xf>
    <xf numFmtId="14" fontId="25" fillId="0" borderId="20" xfId="4" applyNumberFormat="1" applyFont="1" applyBorder="1" applyAlignment="1">
      <alignment horizontal="left" vertical="center" wrapText="1"/>
    </xf>
    <xf numFmtId="0" fontId="2" fillId="3" borderId="44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49" fontId="5" fillId="2" borderId="23" xfId="0" applyNumberFormat="1" applyFont="1" applyFill="1" applyBorder="1" applyAlignment="1">
      <alignment horizontal="center" vertical="center" wrapText="1"/>
    </xf>
    <xf numFmtId="0" fontId="2" fillId="3" borderId="34" xfId="0" applyFont="1" applyFill="1" applyBorder="1" applyAlignment="1">
      <alignment horizontal="center" vertical="center"/>
    </xf>
    <xf numFmtId="2" fontId="2" fillId="3" borderId="30" xfId="1" applyNumberFormat="1" applyFont="1" applyFill="1" applyBorder="1" applyAlignment="1">
      <alignment vertical="center"/>
    </xf>
    <xf numFmtId="0" fontId="2" fillId="3" borderId="37" xfId="0" applyFont="1" applyFill="1" applyBorder="1" applyAlignment="1">
      <alignment horizontal="center" vertical="center"/>
    </xf>
    <xf numFmtId="0" fontId="2" fillId="3" borderId="53" xfId="0" applyFont="1" applyFill="1" applyBorder="1" applyAlignment="1">
      <alignment vertical="center"/>
    </xf>
    <xf numFmtId="0" fontId="2" fillId="3" borderId="53" xfId="0" applyFont="1" applyFill="1" applyBorder="1" applyAlignment="1">
      <alignment horizontal="center" vertical="center"/>
    </xf>
    <xf numFmtId="46" fontId="26" fillId="3" borderId="30" xfId="1" applyNumberFormat="1" applyFont="1" applyFill="1" applyBorder="1" applyAlignment="1">
      <alignment horizontal="center" vertical="center"/>
    </xf>
    <xf numFmtId="46" fontId="26" fillId="3" borderId="20" xfId="1" applyNumberFormat="1" applyFont="1" applyFill="1" applyBorder="1" applyAlignment="1">
      <alignment horizontal="center" vertical="center"/>
    </xf>
    <xf numFmtId="0" fontId="19" fillId="10" borderId="42" xfId="4" applyFont="1" applyFill="1" applyBorder="1" applyAlignment="1">
      <alignment horizontal="center" vertical="center" wrapText="1"/>
    </xf>
    <xf numFmtId="0" fontId="19" fillId="5" borderId="42" xfId="4" applyFont="1" applyFill="1" applyBorder="1" applyAlignment="1">
      <alignment horizontal="center" vertical="center" wrapText="1"/>
    </xf>
    <xf numFmtId="0" fontId="11" fillId="0" borderId="20" xfId="4" applyBorder="1"/>
    <xf numFmtId="0" fontId="11" fillId="0" borderId="20" xfId="4" applyBorder="1" applyAlignment="1">
      <alignment horizontal="center"/>
    </xf>
    <xf numFmtId="14" fontId="11" fillId="0" borderId="20" xfId="4" applyNumberFormat="1" applyBorder="1"/>
    <xf numFmtId="14" fontId="11" fillId="0" borderId="20" xfId="4" applyNumberFormat="1" applyBorder="1" applyAlignment="1">
      <alignment vertical="center"/>
    </xf>
    <xf numFmtId="14" fontId="13" fillId="0" borderId="20" xfId="4" applyNumberFormat="1" applyFont="1" applyBorder="1" applyAlignment="1">
      <alignment vertical="center"/>
    </xf>
    <xf numFmtId="0" fontId="11" fillId="0" borderId="20" xfId="4" applyBorder="1" applyAlignment="1">
      <alignment horizontal="left"/>
    </xf>
    <xf numFmtId="0" fontId="11" fillId="0" borderId="20" xfId="4" applyBorder="1" applyAlignment="1">
      <alignment vertical="center"/>
    </xf>
    <xf numFmtId="46" fontId="28" fillId="3" borderId="0" xfId="1" applyNumberFormat="1" applyFont="1" applyFill="1" applyBorder="1" applyAlignment="1">
      <alignment horizontal="center" vertical="center"/>
    </xf>
    <xf numFmtId="46" fontId="29" fillId="3" borderId="0" xfId="1" applyNumberFormat="1" applyFont="1" applyFill="1" applyBorder="1" applyAlignment="1">
      <alignment horizontal="center" vertical="center"/>
    </xf>
    <xf numFmtId="0" fontId="5" fillId="0" borderId="57" xfId="0" applyFont="1" applyBorder="1" applyAlignment="1">
      <alignment vertical="center"/>
    </xf>
    <xf numFmtId="0" fontId="0" fillId="0" borderId="58" xfId="0" applyBorder="1" applyAlignment="1"/>
    <xf numFmtId="0" fontId="0" fillId="0" borderId="59" xfId="0" applyBorder="1" applyAlignment="1"/>
    <xf numFmtId="10" fontId="2" fillId="3" borderId="30" xfId="0" applyNumberFormat="1" applyFont="1" applyFill="1" applyBorder="1"/>
    <xf numFmtId="1" fontId="2" fillId="3" borderId="30" xfId="1" applyNumberFormat="1" applyFont="1" applyFill="1" applyBorder="1" applyAlignment="1">
      <alignment vertical="center"/>
    </xf>
    <xf numFmtId="1" fontId="2" fillId="3" borderId="20" xfId="1" applyNumberFormat="1" applyFont="1" applyFill="1" applyBorder="1" applyAlignment="1">
      <alignment vertical="center"/>
    </xf>
    <xf numFmtId="166" fontId="27" fillId="0" borderId="0" xfId="0" applyNumberFormat="1" applyFont="1" applyBorder="1" applyAlignment="1">
      <alignment vertical="center" wrapText="1"/>
    </xf>
    <xf numFmtId="166" fontId="5" fillId="0" borderId="0" xfId="0" applyNumberFormat="1" applyFont="1" applyBorder="1" applyAlignment="1">
      <alignment vertical="center" wrapText="1"/>
    </xf>
    <xf numFmtId="10" fontId="27" fillId="0" borderId="0" xfId="0" applyNumberFormat="1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10" fontId="2" fillId="3" borderId="20" xfId="0" applyNumberFormat="1" applyFont="1" applyFill="1" applyBorder="1"/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1" fontId="2" fillId="3" borderId="39" xfId="1" applyNumberFormat="1" applyFont="1" applyFill="1" applyBorder="1" applyAlignment="1">
      <alignment vertical="center"/>
    </xf>
    <xf numFmtId="10" fontId="2" fillId="3" borderId="20" xfId="0" applyNumberFormat="1" applyFont="1" applyFill="1" applyBorder="1" applyAlignment="1">
      <alignment vertical="center"/>
    </xf>
    <xf numFmtId="21" fontId="2" fillId="3" borderId="30" xfId="1" applyNumberFormat="1" applyFont="1" applyFill="1" applyBorder="1" applyAlignment="1">
      <alignment horizontal="center" vertical="center"/>
    </xf>
    <xf numFmtId="0" fontId="11" fillId="0" borderId="20" xfId="4" applyBorder="1" applyAlignment="1">
      <alignment horizontal="center" vertical="center"/>
    </xf>
    <xf numFmtId="0" fontId="19" fillId="9" borderId="42" xfId="4" applyFont="1" applyFill="1" applyBorder="1" applyAlignment="1">
      <alignment horizontal="center" vertical="center" wrapText="1"/>
    </xf>
    <xf numFmtId="0" fontId="25" fillId="0" borderId="20" xfId="4" applyFont="1" applyBorder="1" applyAlignment="1">
      <alignment horizontal="center" wrapText="1"/>
    </xf>
    <xf numFmtId="0" fontId="11" fillId="0" borderId="20" xfId="4" applyBorder="1" applyAlignment="1">
      <alignment horizontal="left" vertical="center"/>
    </xf>
    <xf numFmtId="166" fontId="0" fillId="11" borderId="60" xfId="0" applyNumberFormat="1" applyFill="1" applyBorder="1" applyAlignment="1">
      <alignment wrapText="1"/>
    </xf>
    <xf numFmtId="0" fontId="0" fillId="0" borderId="60" xfId="0" applyBorder="1"/>
    <xf numFmtId="0" fontId="30" fillId="0" borderId="60" xfId="0" applyFont="1" applyFill="1" applyBorder="1"/>
    <xf numFmtId="0" fontId="30" fillId="0" borderId="10" xfId="0" applyFont="1" applyBorder="1"/>
    <xf numFmtId="0" fontId="30" fillId="0" borderId="10" xfId="0" applyFont="1" applyBorder="1" applyAlignment="1">
      <alignment horizontal="center"/>
    </xf>
    <xf numFmtId="0" fontId="30" fillId="0" borderId="7" xfId="0" applyFont="1" applyBorder="1"/>
    <xf numFmtId="0" fontId="0" fillId="11" borderId="7" xfId="0" applyFill="1" applyBorder="1" applyAlignment="1">
      <alignment horizontal="center" wrapText="1"/>
    </xf>
    <xf numFmtId="17" fontId="31" fillId="0" borderId="10" xfId="0" applyNumberFormat="1" applyFont="1" applyBorder="1" applyAlignment="1">
      <alignment horizontal="center"/>
    </xf>
    <xf numFmtId="0" fontId="31" fillId="10" borderId="10" xfId="0" applyFont="1" applyFill="1" applyBorder="1"/>
    <xf numFmtId="0" fontId="31" fillId="10" borderId="7" xfId="0" applyFont="1" applyFill="1" applyBorder="1"/>
    <xf numFmtId="0" fontId="30" fillId="5" borderId="60" xfId="0" applyFont="1" applyFill="1" applyBorder="1" applyAlignment="1">
      <alignment horizontal="center"/>
    </xf>
    <xf numFmtId="0" fontId="33" fillId="0" borderId="0" xfId="29"/>
    <xf numFmtId="0" fontId="34" fillId="10" borderId="54" xfId="29" applyFont="1" applyFill="1" applyBorder="1" applyAlignment="1">
      <alignment horizontal="center"/>
    </xf>
    <xf numFmtId="0" fontId="34" fillId="10" borderId="33" xfId="29" applyFont="1" applyFill="1" applyBorder="1" applyAlignment="1">
      <alignment horizontal="center"/>
    </xf>
    <xf numFmtId="0" fontId="34" fillId="10" borderId="34" xfId="29" applyFont="1" applyFill="1" applyBorder="1" applyAlignment="1">
      <alignment horizontal="center"/>
    </xf>
    <xf numFmtId="0" fontId="33" fillId="0" borderId="20" xfId="29" applyBorder="1" applyAlignment="1">
      <alignment horizontal="center"/>
    </xf>
    <xf numFmtId="0" fontId="11" fillId="0" borderId="20" xfId="29" applyFont="1" applyBorder="1"/>
    <xf numFmtId="0" fontId="11" fillId="0" borderId="20" xfId="29" applyFont="1" applyBorder="1" applyAlignment="1">
      <alignment horizontal="center" vertical="center"/>
    </xf>
    <xf numFmtId="0" fontId="11" fillId="0" borderId="20" xfId="29" applyFont="1" applyBorder="1" applyAlignment="1">
      <alignment vertical="center"/>
    </xf>
    <xf numFmtId="9" fontId="33" fillId="0" borderId="20" xfId="29" applyNumberFormat="1" applyBorder="1" applyAlignment="1">
      <alignment horizontal="center" vertical="center"/>
    </xf>
    <xf numFmtId="14" fontId="33" fillId="0" borderId="20" xfId="29" applyNumberFormat="1" applyBorder="1"/>
    <xf numFmtId="0" fontId="11" fillId="0" borderId="20" xfId="29" applyFont="1" applyFill="1" applyBorder="1"/>
    <xf numFmtId="0" fontId="11" fillId="0" borderId="20" xfId="29" applyFont="1" applyFill="1" applyBorder="1" applyAlignment="1">
      <alignment horizontal="center" vertical="center"/>
    </xf>
    <xf numFmtId="0" fontId="11" fillId="0" borderId="20" xfId="29" applyFont="1" applyFill="1" applyBorder="1" applyAlignment="1">
      <alignment vertical="center"/>
    </xf>
    <xf numFmtId="14" fontId="11" fillId="14" borderId="20" xfId="29" applyNumberFormat="1" applyFont="1" applyFill="1" applyBorder="1"/>
    <xf numFmtId="0" fontId="33" fillId="0" borderId="20" xfId="29" applyBorder="1"/>
    <xf numFmtId="0" fontId="33" fillId="0" borderId="20" xfId="29" applyFont="1" applyBorder="1"/>
    <xf numFmtId="0" fontId="33" fillId="0" borderId="20" xfId="29" applyFont="1" applyFill="1" applyBorder="1"/>
    <xf numFmtId="0" fontId="11" fillId="0" borderId="20" xfId="29" applyFont="1" applyBorder="1" applyAlignment="1">
      <alignment horizontal="center"/>
    </xf>
    <xf numFmtId="9" fontId="11" fillId="0" borderId="20" xfId="29" applyNumberFormat="1" applyFont="1" applyBorder="1" applyAlignment="1">
      <alignment vertical="center"/>
    </xf>
    <xf numFmtId="9" fontId="33" fillId="0" borderId="0" xfId="29" applyNumberFormat="1" applyAlignment="1">
      <alignment horizontal="center" vertical="center"/>
    </xf>
    <xf numFmtId="0" fontId="33" fillId="0" borderId="0" xfId="29" applyAlignment="1">
      <alignment horizontal="center" vertical="center"/>
    </xf>
    <xf numFmtId="0" fontId="33" fillId="0" borderId="0" xfId="29" applyAlignment="1">
      <alignment horizontal="center"/>
    </xf>
    <xf numFmtId="9" fontId="33" fillId="0" borderId="0" xfId="29" applyNumberFormat="1" applyAlignment="1">
      <alignment horizontal="center"/>
    </xf>
    <xf numFmtId="2" fontId="2" fillId="3" borderId="20" xfId="1" applyNumberFormat="1" applyFont="1" applyFill="1" applyBorder="1" applyAlignment="1">
      <alignment horizontal="center" vertical="center"/>
    </xf>
    <xf numFmtId="10" fontId="36" fillId="10" borderId="64" xfId="30" applyNumberFormat="1" applyFont="1" applyFill="1" applyBorder="1" applyAlignment="1">
      <alignment horizontal="center"/>
    </xf>
    <xf numFmtId="166" fontId="0" fillId="0" borderId="20" xfId="0" applyNumberFormat="1" applyBorder="1"/>
    <xf numFmtId="10" fontId="36" fillId="10" borderId="64" xfId="30" applyNumberFormat="1" applyFont="1" applyFill="1" applyBorder="1" applyAlignment="1">
      <alignment horizontal="center"/>
    </xf>
    <xf numFmtId="10" fontId="36" fillId="10" borderId="64" xfId="30" applyNumberFormat="1" applyFont="1" applyFill="1" applyBorder="1" applyAlignment="1">
      <alignment horizontal="center"/>
    </xf>
    <xf numFmtId="46" fontId="36" fillId="10" borderId="63" xfId="30" applyNumberFormat="1" applyFont="1" applyFill="1" applyBorder="1" applyAlignment="1">
      <alignment horizontal="center"/>
    </xf>
    <xf numFmtId="46" fontId="36" fillId="10" borderId="63" xfId="30" applyNumberFormat="1" applyFont="1" applyFill="1" applyBorder="1" applyAlignment="1">
      <alignment horizontal="center"/>
    </xf>
    <xf numFmtId="46" fontId="36" fillId="10" borderId="63" xfId="30" applyNumberFormat="1" applyFont="1" applyFill="1" applyBorder="1" applyAlignment="1">
      <alignment horizontal="center"/>
    </xf>
    <xf numFmtId="46" fontId="36" fillId="10" borderId="65" xfId="30" applyNumberFormat="1" applyFont="1" applyFill="1" applyBorder="1" applyAlignment="1">
      <alignment horizontal="center"/>
    </xf>
    <xf numFmtId="166" fontId="0" fillId="0" borderId="20" xfId="0" applyNumberFormat="1" applyBorder="1" applyAlignment="1">
      <alignment horizontal="center" vertical="center"/>
    </xf>
    <xf numFmtId="46" fontId="35" fillId="15" borderId="20" xfId="0" applyNumberFormat="1" applyFont="1" applyFill="1" applyBorder="1"/>
    <xf numFmtId="14" fontId="11" fillId="14" borderId="20" xfId="29" applyNumberFormat="1" applyFont="1" applyFill="1" applyBorder="1" applyAlignment="1">
      <alignment horizontal="right"/>
    </xf>
    <xf numFmtId="10" fontId="2" fillId="3" borderId="20" xfId="0" applyNumberFormat="1" applyFont="1" applyFill="1" applyBorder="1" applyAlignment="1">
      <alignment horizontal="center" vertical="center"/>
    </xf>
    <xf numFmtId="167" fontId="2" fillId="3" borderId="30" xfId="1" applyNumberFormat="1" applyFont="1" applyFill="1" applyBorder="1" applyAlignment="1">
      <alignment vertical="center"/>
    </xf>
    <xf numFmtId="46" fontId="2" fillId="3" borderId="30" xfId="1" applyNumberFormat="1" applyFont="1" applyFill="1" applyBorder="1" applyAlignment="1">
      <alignment vertical="center"/>
    </xf>
    <xf numFmtId="46" fontId="2" fillId="3" borderId="20" xfId="1" applyNumberFormat="1" applyFont="1" applyFill="1" applyBorder="1" applyAlignment="1">
      <alignment vertical="center"/>
    </xf>
    <xf numFmtId="46" fontId="36" fillId="10" borderId="68" xfId="30" applyNumberFormat="1" applyFont="1" applyFill="1" applyBorder="1" applyAlignment="1">
      <alignment horizontal="center"/>
    </xf>
    <xf numFmtId="46" fontId="2" fillId="0" borderId="3" xfId="0" applyNumberFormat="1" applyFont="1" applyBorder="1" applyAlignment="1">
      <alignment vertical="center"/>
    </xf>
    <xf numFmtId="46" fontId="37" fillId="0" borderId="30" xfId="0" applyNumberFormat="1" applyFont="1" applyBorder="1" applyAlignment="1">
      <alignment horizontal="center" vertical="center"/>
    </xf>
    <xf numFmtId="46" fontId="2" fillId="0" borderId="0" xfId="0" applyNumberFormat="1" applyFont="1" applyBorder="1" applyAlignment="1">
      <alignment vertical="center"/>
    </xf>
    <xf numFmtId="21" fontId="2" fillId="0" borderId="0" xfId="0" applyNumberFormat="1" applyFont="1" applyBorder="1" applyAlignment="1">
      <alignment vertical="center"/>
    </xf>
    <xf numFmtId="46" fontId="2" fillId="0" borderId="20" xfId="0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5" fillId="0" borderId="18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1" fontId="9" fillId="0" borderId="23" xfId="1" applyNumberFormat="1" applyFont="1" applyBorder="1" applyAlignment="1">
      <alignment horizontal="center" vertical="center" wrapText="1"/>
    </xf>
    <xf numFmtId="1" fontId="9" fillId="0" borderId="56" xfId="1" applyNumberFormat="1" applyFont="1" applyBorder="1" applyAlignment="1">
      <alignment horizontal="center" vertical="center" wrapText="1"/>
    </xf>
    <xf numFmtId="9" fontId="9" fillId="0" borderId="20" xfId="1" applyNumberFormat="1" applyFont="1" applyBorder="1" applyAlignment="1">
      <alignment horizontal="center" vertical="center" wrapText="1"/>
    </xf>
    <xf numFmtId="9" fontId="9" fillId="0" borderId="39" xfId="1" applyNumberFormat="1" applyFont="1" applyBorder="1" applyAlignment="1">
      <alignment horizontal="center" vertical="center" wrapText="1"/>
    </xf>
    <xf numFmtId="10" fontId="2" fillId="3" borderId="39" xfId="1" applyNumberFormat="1" applyFont="1" applyFill="1" applyBorder="1" applyAlignment="1">
      <alignment horizontal="center" vertical="center"/>
    </xf>
    <xf numFmtId="46" fontId="2" fillId="3" borderId="39" xfId="1" applyNumberFormat="1" applyFont="1" applyFill="1" applyBorder="1" applyAlignment="1">
      <alignment horizontal="center" vertical="center"/>
    </xf>
    <xf numFmtId="1" fontId="9" fillId="0" borderId="33" xfId="1" applyNumberFormat="1" applyFont="1" applyBorder="1" applyAlignment="1">
      <alignment horizontal="center" vertical="center" wrapText="1"/>
    </xf>
    <xf numFmtId="1" fontId="9" fillId="0" borderId="17" xfId="1" applyNumberFormat="1" applyFont="1" applyBorder="1" applyAlignment="1">
      <alignment horizontal="center" vertical="center" wrapText="1"/>
    </xf>
    <xf numFmtId="46" fontId="2" fillId="3" borderId="20" xfId="1" applyNumberFormat="1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10" fontId="2" fillId="3" borderId="20" xfId="1" applyNumberFormat="1" applyFont="1" applyFill="1" applyBorder="1" applyAlignment="1">
      <alignment horizontal="center" vertical="center"/>
    </xf>
    <xf numFmtId="1" fontId="2" fillId="3" borderId="20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6" fillId="0" borderId="15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9" fontId="9" fillId="0" borderId="30" xfId="1" applyNumberFormat="1" applyFont="1" applyBorder="1" applyAlignment="1">
      <alignment horizontal="center" vertical="center" wrapText="1"/>
    </xf>
    <xf numFmtId="2" fontId="9" fillId="0" borderId="20" xfId="1" applyNumberFormat="1" applyFont="1" applyBorder="1" applyAlignment="1">
      <alignment horizontal="center" vertical="center" wrapText="1"/>
    </xf>
    <xf numFmtId="2" fontId="9" fillId="0" borderId="39" xfId="1" applyNumberFormat="1" applyFont="1" applyBorder="1" applyAlignment="1">
      <alignment horizontal="center" vertical="center" wrapText="1"/>
    </xf>
    <xf numFmtId="2" fontId="9" fillId="0" borderId="30" xfId="1" applyNumberFormat="1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1" fontId="2" fillId="3" borderId="39" xfId="1" applyNumberFormat="1" applyFont="1" applyFill="1" applyBorder="1" applyAlignment="1">
      <alignment horizontal="center" vertical="center"/>
    </xf>
    <xf numFmtId="0" fontId="8" fillId="0" borderId="54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2" fontId="2" fillId="3" borderId="20" xfId="1" applyNumberFormat="1" applyFont="1" applyFill="1" applyBorder="1" applyAlignment="1">
      <alignment horizontal="center" vertical="center"/>
    </xf>
    <xf numFmtId="2" fontId="2" fillId="3" borderId="39" xfId="1" applyNumberFormat="1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6" xfId="0" applyBorder="1"/>
    <xf numFmtId="0" fontId="0" fillId="0" borderId="61" xfId="0" applyBorder="1"/>
    <xf numFmtId="0" fontId="32" fillId="12" borderId="2" xfId="0" applyFont="1" applyFill="1" applyBorder="1" applyAlignment="1">
      <alignment horizontal="center" vertical="center"/>
    </xf>
    <xf numFmtId="0" fontId="32" fillId="12" borderId="3" xfId="0" applyFont="1" applyFill="1" applyBorder="1" applyAlignment="1">
      <alignment horizontal="center" vertical="center"/>
    </xf>
    <xf numFmtId="0" fontId="0" fillId="0" borderId="62" xfId="0" applyBorder="1" applyAlignment="1">
      <alignment vertical="center"/>
    </xf>
    <xf numFmtId="0" fontId="32" fillId="12" borderId="8" xfId="0" applyFont="1" applyFill="1" applyBorder="1" applyAlignment="1">
      <alignment horizontal="center" vertical="center"/>
    </xf>
    <xf numFmtId="0" fontId="32" fillId="12" borderId="9" xfId="0" applyFont="1" applyFill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13" fillId="0" borderId="5" xfId="4" applyFont="1" applyBorder="1" applyAlignment="1">
      <alignment horizontal="left" vertical="center" wrapText="1"/>
    </xf>
    <xf numFmtId="0" fontId="13" fillId="0" borderId="0" xfId="4" applyFont="1" applyBorder="1" applyAlignment="1">
      <alignment horizontal="left" vertical="center" wrapText="1"/>
    </xf>
    <xf numFmtId="0" fontId="13" fillId="0" borderId="6" xfId="4" applyFont="1" applyBorder="1" applyAlignment="1">
      <alignment horizontal="left" vertical="center" wrapText="1"/>
    </xf>
    <xf numFmtId="0" fontId="11" fillId="0" borderId="38" xfId="4" applyBorder="1" applyAlignment="1">
      <alignment horizontal="center" vertical="center" wrapText="1"/>
    </xf>
    <xf numFmtId="0" fontId="11" fillId="0" borderId="39" xfId="4" applyBorder="1" applyAlignment="1">
      <alignment horizontal="center" vertical="center" wrapText="1"/>
    </xf>
    <xf numFmtId="0" fontId="11" fillId="0" borderId="40" xfId="4" applyBorder="1" applyAlignment="1">
      <alignment horizontal="center" vertical="center" wrapText="1"/>
    </xf>
    <xf numFmtId="0" fontId="18" fillId="8" borderId="24" xfId="4" applyFont="1" applyFill="1" applyBorder="1" applyAlignment="1">
      <alignment horizontal="center" vertical="center" wrapText="1"/>
    </xf>
    <xf numFmtId="0" fontId="18" fillId="8" borderId="25" xfId="4" applyFont="1" applyFill="1" applyBorder="1" applyAlignment="1">
      <alignment horizontal="center" vertical="center" wrapText="1"/>
    </xf>
    <xf numFmtId="0" fontId="18" fillId="8" borderId="42" xfId="4" applyFont="1" applyFill="1" applyBorder="1" applyAlignment="1">
      <alignment horizontal="center" vertical="center" wrapText="1"/>
    </xf>
    <xf numFmtId="0" fontId="17" fillId="0" borderId="5" xfId="4" applyFont="1" applyBorder="1" applyAlignment="1">
      <alignment horizontal="left" vertical="center" wrapText="1"/>
    </xf>
    <xf numFmtId="0" fontId="17" fillId="0" borderId="0" xfId="4" applyFont="1" applyBorder="1" applyAlignment="1">
      <alignment horizontal="left" vertical="center" wrapText="1"/>
    </xf>
    <xf numFmtId="0" fontId="17" fillId="0" borderId="6" xfId="4" applyFont="1" applyBorder="1" applyAlignment="1">
      <alignment horizontal="left" vertical="center" wrapText="1"/>
    </xf>
    <xf numFmtId="0" fontId="11" fillId="0" borderId="19" xfId="4" applyBorder="1" applyAlignment="1">
      <alignment horizontal="center" vertical="center" wrapText="1"/>
    </xf>
    <xf numFmtId="0" fontId="11" fillId="0" borderId="20" xfId="4" applyBorder="1" applyAlignment="1">
      <alignment horizontal="center" vertical="center" wrapText="1"/>
    </xf>
    <xf numFmtId="0" fontId="11" fillId="0" borderId="35" xfId="4" applyBorder="1" applyAlignment="1">
      <alignment horizontal="center" vertical="center" wrapText="1"/>
    </xf>
    <xf numFmtId="9" fontId="16" fillId="0" borderId="5" xfId="4" applyNumberFormat="1" applyFont="1" applyBorder="1" applyAlignment="1">
      <alignment horizontal="center" wrapText="1"/>
    </xf>
    <xf numFmtId="9" fontId="16" fillId="0" borderId="0" xfId="4" applyNumberFormat="1" applyFont="1" applyBorder="1" applyAlignment="1">
      <alignment horizontal="center" wrapText="1"/>
    </xf>
    <xf numFmtId="0" fontId="16" fillId="0" borderId="5" xfId="4" applyFont="1" applyBorder="1" applyAlignment="1">
      <alignment horizontal="center"/>
    </xf>
    <xf numFmtId="0" fontId="16" fillId="0" borderId="0" xfId="4" applyFont="1" applyBorder="1" applyAlignment="1">
      <alignment horizontal="center"/>
    </xf>
    <xf numFmtId="0" fontId="11" fillId="0" borderId="26" xfId="4" applyBorder="1" applyAlignment="1">
      <alignment horizontal="center"/>
    </xf>
    <xf numFmtId="0" fontId="11" fillId="0" borderId="27" xfId="4" applyBorder="1" applyAlignment="1">
      <alignment horizontal="center"/>
    </xf>
    <xf numFmtId="0" fontId="11" fillId="0" borderId="28" xfId="4" applyBorder="1" applyAlignment="1">
      <alignment horizontal="center"/>
    </xf>
    <xf numFmtId="0" fontId="12" fillId="6" borderId="26" xfId="4" applyFont="1" applyFill="1" applyBorder="1" applyAlignment="1">
      <alignment horizontal="center" vertical="center" wrapText="1"/>
    </xf>
    <xf numFmtId="0" fontId="12" fillId="6" borderId="27" xfId="4" applyFont="1" applyFill="1" applyBorder="1" applyAlignment="1">
      <alignment horizontal="center" vertical="center" wrapText="1"/>
    </xf>
    <xf numFmtId="0" fontId="12" fillId="6" borderId="28" xfId="4" applyFont="1" applyFill="1" applyBorder="1" applyAlignment="1">
      <alignment horizontal="center" vertical="center" wrapText="1"/>
    </xf>
    <xf numFmtId="0" fontId="13" fillId="6" borderId="26" xfId="4" applyFont="1" applyFill="1" applyBorder="1" applyAlignment="1">
      <alignment horizontal="center" vertical="center" wrapText="1"/>
    </xf>
    <xf numFmtId="0" fontId="13" fillId="6" borderId="27" xfId="4" applyFont="1" applyFill="1" applyBorder="1" applyAlignment="1">
      <alignment horizontal="center" vertical="center" wrapText="1"/>
    </xf>
    <xf numFmtId="0" fontId="13" fillId="6" borderId="28" xfId="4" applyFont="1" applyFill="1" applyBorder="1" applyAlignment="1">
      <alignment horizontal="center" vertical="center" wrapText="1"/>
    </xf>
    <xf numFmtId="0" fontId="13" fillId="0" borderId="5" xfId="4" applyFont="1" applyBorder="1" applyAlignment="1" applyProtection="1">
      <alignment horizontal="left" vertical="center" wrapText="1"/>
      <protection locked="0"/>
    </xf>
    <xf numFmtId="0" fontId="13" fillId="0" borderId="0" xfId="4" applyFont="1" applyBorder="1" applyAlignment="1" applyProtection="1">
      <alignment horizontal="left" vertical="center" wrapText="1"/>
      <protection locked="0"/>
    </xf>
    <xf numFmtId="0" fontId="13" fillId="0" borderId="6" xfId="4" applyFont="1" applyBorder="1" applyAlignment="1" applyProtection="1">
      <alignment horizontal="left" vertical="center" wrapText="1"/>
      <protection locked="0"/>
    </xf>
    <xf numFmtId="0" fontId="11" fillId="0" borderId="29" xfId="4" applyBorder="1" applyAlignment="1">
      <alignment horizontal="center" vertical="center" wrapText="1"/>
    </xf>
    <xf numFmtId="0" fontId="11" fillId="0" borderId="30" xfId="4" applyBorder="1" applyAlignment="1">
      <alignment horizontal="center" vertical="center" wrapText="1"/>
    </xf>
    <xf numFmtId="0" fontId="11" fillId="0" borderId="31" xfId="4" applyBorder="1" applyAlignment="1">
      <alignment horizontal="center" vertical="center" wrapText="1"/>
    </xf>
    <xf numFmtId="0" fontId="16" fillId="0" borderId="5" xfId="4" applyFont="1" applyBorder="1" applyAlignment="1">
      <alignment horizontal="center" wrapText="1"/>
    </xf>
    <xf numFmtId="0" fontId="16" fillId="0" borderId="0" xfId="4" applyFont="1" applyBorder="1" applyAlignment="1">
      <alignment horizontal="center" wrapText="1"/>
    </xf>
    <xf numFmtId="0" fontId="34" fillId="13" borderId="2" xfId="29" applyFont="1" applyFill="1" applyBorder="1" applyAlignment="1">
      <alignment horizontal="center" vertical="center"/>
    </xf>
    <xf numFmtId="0" fontId="34" fillId="13" borderId="3" xfId="29" applyFont="1" applyFill="1" applyBorder="1" applyAlignment="1">
      <alignment horizontal="center" vertical="center"/>
    </xf>
    <xf numFmtId="0" fontId="34" fillId="13" borderId="62" xfId="29" applyFont="1" applyFill="1" applyBorder="1" applyAlignment="1">
      <alignment horizontal="center" vertical="center"/>
    </xf>
    <xf numFmtId="0" fontId="34" fillId="13" borderId="8" xfId="29" applyFont="1" applyFill="1" applyBorder="1" applyAlignment="1">
      <alignment horizontal="center" vertical="center"/>
    </xf>
    <xf numFmtId="0" fontId="34" fillId="13" borderId="9" xfId="29" applyFont="1" applyFill="1" applyBorder="1" applyAlignment="1">
      <alignment horizontal="center" vertical="center"/>
    </xf>
    <xf numFmtId="0" fontId="34" fillId="13" borderId="10" xfId="29" applyFont="1" applyFill="1" applyBorder="1" applyAlignment="1">
      <alignment horizontal="center" vertical="center"/>
    </xf>
    <xf numFmtId="46" fontId="2" fillId="3" borderId="24" xfId="1" applyNumberFormat="1" applyFont="1" applyFill="1" applyBorder="1" applyAlignment="1">
      <alignment horizontal="center" vertical="center"/>
    </xf>
    <xf numFmtId="46" fontId="2" fillId="3" borderId="25" xfId="1" applyNumberFormat="1" applyFont="1" applyFill="1" applyBorder="1" applyAlignment="1">
      <alignment horizontal="center" vertical="center"/>
    </xf>
    <xf numFmtId="46" fontId="2" fillId="3" borderId="42" xfId="1" applyNumberFormat="1" applyFont="1" applyFill="1" applyBorder="1" applyAlignment="1">
      <alignment horizontal="center" vertical="center"/>
    </xf>
    <xf numFmtId="46" fontId="2" fillId="0" borderId="24" xfId="0" applyNumberFormat="1" applyFont="1" applyBorder="1" applyAlignment="1">
      <alignment horizontal="center" vertical="center"/>
    </xf>
    <xf numFmtId="46" fontId="0" fillId="0" borderId="25" xfId="0" applyNumberFormat="1" applyBorder="1" applyAlignment="1">
      <alignment horizontal="center" vertical="center"/>
    </xf>
    <xf numFmtId="46" fontId="0" fillId="0" borderId="42" xfId="0" applyNumberFormat="1" applyBorder="1" applyAlignment="1">
      <alignment horizontal="center" vertical="center"/>
    </xf>
    <xf numFmtId="46" fontId="2" fillId="3" borderId="66" xfId="1" applyNumberFormat="1" applyFont="1" applyFill="1" applyBorder="1" applyAlignment="1">
      <alignment horizontal="center" vertical="center"/>
    </xf>
    <xf numFmtId="46" fontId="2" fillId="3" borderId="67" xfId="1" applyNumberFormat="1" applyFont="1" applyFill="1" applyBorder="1" applyAlignment="1">
      <alignment horizontal="center" vertical="center"/>
    </xf>
    <xf numFmtId="46" fontId="2" fillId="3" borderId="41" xfId="1" applyNumberFormat="1" applyFont="1" applyFill="1" applyBorder="1" applyAlignment="1">
      <alignment horizontal="center" vertical="center"/>
    </xf>
    <xf numFmtId="46" fontId="2" fillId="0" borderId="66" xfId="0" applyNumberFormat="1" applyFont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</cellXfs>
  <cellStyles count="31">
    <cellStyle name="Euro" xfId="6"/>
    <cellStyle name="Non_definito" xfId="7"/>
    <cellStyle name="Normal" xfId="0" builtinId="0"/>
    <cellStyle name="Normal 10" xfId="8"/>
    <cellStyle name="Normal 11" xfId="9"/>
    <cellStyle name="Normal 12" xfId="10"/>
    <cellStyle name="Normal 13" xfId="11"/>
    <cellStyle name="Normal 14" xfId="12"/>
    <cellStyle name="Normal 15" xfId="13"/>
    <cellStyle name="Normal 16" xfId="29"/>
    <cellStyle name="Normal 17" xfId="30"/>
    <cellStyle name="Normal 2" xfId="4"/>
    <cellStyle name="Normal 2 2" xfId="14"/>
    <cellStyle name="Normal 2 3" xfId="15"/>
    <cellStyle name="Normal 2 4" xfId="2"/>
    <cellStyle name="Normal 2_Feuil1" xfId="16"/>
    <cellStyle name="Normal 3" xfId="17"/>
    <cellStyle name="Normal 4" xfId="18"/>
    <cellStyle name="Normal 5" xfId="19"/>
    <cellStyle name="Normal 5 2" xfId="20"/>
    <cellStyle name="Normal 5 3" xfId="21"/>
    <cellStyle name="Normal 5_Feuil1" xfId="22"/>
    <cellStyle name="Normal 6" xfId="23"/>
    <cellStyle name="Normal 7" xfId="24"/>
    <cellStyle name="Normal 8" xfId="25"/>
    <cellStyle name="Normal 9" xfId="26"/>
    <cellStyle name="Normal 9 2" xfId="27"/>
    <cellStyle name="Normal 9_Feuil1" xfId="28"/>
    <cellStyle name="Pourcentage" xfId="1" builtinId="5"/>
    <cellStyle name="Pourcentage 2" xfId="5"/>
    <cellStyle name="Pourcentage 2 2" xfId="3"/>
  </cellStyles>
  <dxfs count="37">
    <dxf>
      <fill>
        <patternFill>
          <bgColor rgb="FFFF0066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66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Taux de disponibilité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Fonderie</c:v>
          </c:tx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'!$E$8:$J$8</c:f>
              <c:numCache>
                <c:formatCode>0.00%</c:formatCode>
                <c:ptCount val="6"/>
                <c:pt idx="0">
                  <c:v>0.98970000000000002</c:v>
                </c:pt>
                <c:pt idx="1">
                  <c:v>0.91245535714285708</c:v>
                </c:pt>
                <c:pt idx="2">
                  <c:v>0.95299999999999996</c:v>
                </c:pt>
                <c:pt idx="3">
                  <c:v>0.95799999999999996</c:v>
                </c:pt>
                <c:pt idx="4">
                  <c:v>0.89580000000000004</c:v>
                </c:pt>
                <c:pt idx="5">
                  <c:v>0.78420000000000001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D78-498F-92A1-5565B6A23AFE}"/>
            </c:ext>
          </c:extLst>
        </c:ser>
        <c:ser>
          <c:idx val="2"/>
          <c:order val="2"/>
          <c:tx>
            <c:v>Empattage</c:v>
          </c:tx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'!$E$10:$J$10</c:f>
              <c:numCache>
                <c:formatCode>0.00%</c:formatCode>
                <c:ptCount val="6"/>
                <c:pt idx="0">
                  <c:v>0.91490000000000005</c:v>
                </c:pt>
                <c:pt idx="1">
                  <c:v>0.99162499999999998</c:v>
                </c:pt>
                <c:pt idx="2">
                  <c:v>0.9708</c:v>
                </c:pt>
                <c:pt idx="3">
                  <c:v>0.97189999999999999</c:v>
                </c:pt>
                <c:pt idx="4">
                  <c:v>0.92500000000000004</c:v>
                </c:pt>
                <c:pt idx="5">
                  <c:v>0.86880000000000002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D78-498F-92A1-5565B6A23AFE}"/>
            </c:ext>
          </c:extLst>
        </c:ser>
        <c:ser>
          <c:idx val="3"/>
          <c:order val="3"/>
          <c:tx>
            <c:v>Plaque</c:v>
          </c:tx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'!$E$12:$J$12</c:f>
              <c:numCache>
                <c:formatCode>0.00%</c:formatCode>
                <c:ptCount val="6"/>
                <c:pt idx="0">
                  <c:v>0.96579999999999999</c:v>
                </c:pt>
                <c:pt idx="1">
                  <c:v>0.7265625</c:v>
                </c:pt>
                <c:pt idx="2">
                  <c:v>0.91200000000000003</c:v>
                </c:pt>
                <c:pt idx="3">
                  <c:v>0.93700000000000006</c:v>
                </c:pt>
                <c:pt idx="4">
                  <c:v>0.93700000000000006</c:v>
                </c:pt>
                <c:pt idx="5">
                  <c:v>0.82499999999999996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3D78-498F-92A1-5565B6A23AFE}"/>
            </c:ext>
          </c:extLst>
        </c:ser>
        <c:dLbls>
          <c:showVal val="1"/>
        </c:dLbls>
        <c:overlap val="-25"/>
        <c:axId val="84933248"/>
        <c:axId val="85467904"/>
      </c:barChart>
      <c:lineChart>
        <c:grouping val="standard"/>
        <c:ser>
          <c:idx val="1"/>
          <c:order val="1"/>
          <c:tx>
            <c:v>Cible</c:v>
          </c:tx>
          <c:spPr>
            <a:ln>
              <a:solidFill>
                <a:srgbClr val="00B050"/>
              </a:solidFill>
            </a:ln>
          </c:spPr>
          <c:marker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cat>
            <c:strRef>
              <c:f>'TDB-PR11-Maint '!$D$7:$J$7</c:f>
              <c:strCache>
                <c:ptCount val="7"/>
                <c:pt idx="1">
                  <c:v>janvier</c:v>
                </c:pt>
                <c:pt idx="2">
                  <c:v>février</c:v>
                </c:pt>
                <c:pt idx="3">
                  <c:v>mars</c:v>
                </c:pt>
                <c:pt idx="4">
                  <c:v>avril</c:v>
                </c:pt>
                <c:pt idx="5">
                  <c:v>mai</c:v>
                </c:pt>
                <c:pt idx="6">
                  <c:v>juin</c:v>
                </c:pt>
              </c:strCache>
            </c:strRef>
          </c:cat>
          <c:val>
            <c:numRef>
              <c:f>'TDB-PR11-Maint '!$N$38:$P$38</c:f>
              <c:numCache>
                <c:formatCode>0%</c:formatCode>
                <c:ptCount val="3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3D78-498F-92A1-5565B6A23AFE}"/>
            </c:ext>
          </c:extLst>
        </c:ser>
        <c:dLbls>
          <c:showVal val="1"/>
        </c:dLbls>
        <c:marker val="1"/>
        <c:axId val="84933248"/>
        <c:axId val="85467904"/>
      </c:lineChart>
      <c:catAx>
        <c:axId val="84933248"/>
        <c:scaling>
          <c:orientation val="minMax"/>
        </c:scaling>
        <c:axPos val="b"/>
        <c:numFmt formatCode="0.00" sourceLinked="0"/>
        <c:majorTickMark val="none"/>
        <c:tickLblPos val="nextTo"/>
        <c:txPr>
          <a:bodyPr/>
          <a:lstStyle/>
          <a:p>
            <a:pPr>
              <a:defRPr sz="1100"/>
            </a:pPr>
            <a:endParaRPr lang="fr-FR"/>
          </a:p>
        </c:txPr>
        <c:crossAx val="85467904"/>
        <c:crosses val="autoZero"/>
        <c:auto val="1"/>
        <c:lblAlgn val="ctr"/>
        <c:lblOffset val="100"/>
      </c:catAx>
      <c:valAx>
        <c:axId val="85467904"/>
        <c:scaling>
          <c:orientation val="minMax"/>
        </c:scaling>
        <c:delete val="1"/>
        <c:axPos val="l"/>
        <c:numFmt formatCode="0%" sourceLinked="0"/>
        <c:majorTickMark val="none"/>
        <c:tickLblPos val="none"/>
        <c:crossAx val="84933248"/>
        <c:crosses val="autoZero"/>
        <c:crossBetween val="between"/>
      </c:valAx>
      <c:spPr>
        <a:solidFill>
          <a:schemeClr val="accent6">
            <a:lumMod val="60000"/>
            <a:lumOff val="40000"/>
          </a:schemeClr>
        </a:solidFill>
      </c:spPr>
    </c:plotArea>
    <c:legend>
      <c:legendPos val="t"/>
      <c:layout/>
    </c:legend>
    <c:dispBlanksAs val="gap"/>
  </c:chart>
  <c:spPr>
    <a:solidFill>
      <a:schemeClr val="bg1"/>
    </a:solidFill>
  </c:spPr>
  <c:printSettings>
    <c:headerFooter/>
    <c:pageMargins b="0.75000000000001321" l="0.70000000000000062" r="0.70000000000000062" t="0.7500000000000132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Cout de la maintenance</a:t>
            </a:r>
          </a:p>
        </c:rich>
      </c:tx>
      <c:layout/>
    </c:title>
    <c:plotArea>
      <c:layout/>
      <c:barChart>
        <c:barDir val="col"/>
        <c:grouping val="stacked"/>
        <c:ser>
          <c:idx val="0"/>
          <c:order val="0"/>
          <c:tx>
            <c:strRef>
              <c:f>'TDB-PR11-Maint '!$C$15:$C$16</c:f>
              <c:strCache>
                <c:ptCount val="1"/>
                <c:pt idx="0">
                  <c:v>PDR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dLblPos val="in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'!$E$15:$J$15</c:f>
              <c:numCache>
                <c:formatCode>0.000</c:formatCode>
                <c:ptCount val="6"/>
                <c:pt idx="0" formatCode="0.00">
                  <c:v>33008.898999999998</c:v>
                </c:pt>
                <c:pt idx="1">
                  <c:v>24847.264999999999</c:v>
                </c:pt>
                <c:pt idx="2">
                  <c:v>73248.740000000005</c:v>
                </c:pt>
                <c:pt idx="3">
                  <c:v>37239.822</c:v>
                </c:pt>
                <c:pt idx="4">
                  <c:v>6183.9650000000001</c:v>
                </c:pt>
                <c:pt idx="5" formatCode="0.00">
                  <c:v>7761.0879999999997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7D6-4E5C-A3AF-5D4933654B0B}"/>
            </c:ext>
          </c:extLst>
        </c:ser>
        <c:ser>
          <c:idx val="1"/>
          <c:order val="1"/>
          <c:tx>
            <c:strRef>
              <c:f>'TDB-PR11-Maint '!$C$17:$C$18</c:f>
              <c:strCache>
                <c:ptCount val="1"/>
                <c:pt idx="0">
                  <c:v>Consommable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dLblPos val="in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'!$F$7:$H$7</c:f>
              <c:strCache>
                <c:ptCount val="3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</c:strCache>
            </c:strRef>
          </c:cat>
          <c:val>
            <c:numRef>
              <c:f>'TDB-PR11-Maint '!$E$17:$J$17</c:f>
              <c:numCache>
                <c:formatCode>0.00</c:formatCode>
                <c:ptCount val="6"/>
                <c:pt idx="0">
                  <c:v>721.08399999999995</c:v>
                </c:pt>
                <c:pt idx="1">
                  <c:v>5445.0770000000002</c:v>
                </c:pt>
                <c:pt idx="2" formatCode="0.000">
                  <c:v>14008.868</c:v>
                </c:pt>
                <c:pt idx="3" formatCode="0.000">
                  <c:v>3374.712</c:v>
                </c:pt>
                <c:pt idx="4">
                  <c:v>2705.0169999999998</c:v>
                </c:pt>
                <c:pt idx="5">
                  <c:v>2150.5459999999998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7D6-4E5C-A3AF-5D4933654B0B}"/>
            </c:ext>
          </c:extLst>
        </c:ser>
        <c:ser>
          <c:idx val="2"/>
          <c:order val="2"/>
          <c:tx>
            <c:strRef>
              <c:f>'TDB-PR11-Maint '!$C$19:$C$20</c:f>
              <c:strCache>
                <c:ptCount val="1"/>
                <c:pt idx="0">
                  <c:v>Travaux neuf</c:v>
                </c:pt>
              </c:strCache>
            </c:strRef>
          </c:tx>
          <c:dLbls>
            <c:dLbl>
              <c:idx val="2"/>
              <c:layout>
                <c:manualLayout>
                  <c:x val="2.0880908533262802E-2"/>
                  <c:y val="-8.8709359151715045E-2"/>
                </c:manualLayout>
              </c:layout>
              <c:dLblPos val="inEnd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7D6-4E5C-A3AF-5D4933654B0B}"/>
                </c:ext>
              </c:extLst>
            </c:dLbl>
            <c:spPr>
              <a:noFill/>
              <a:ln>
                <a:noFill/>
              </a:ln>
              <a:effectLst/>
            </c:spPr>
            <c:dLblPos val="in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'!$F$7:$H$7</c:f>
              <c:strCache>
                <c:ptCount val="3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</c:strCache>
            </c:strRef>
          </c:cat>
          <c:val>
            <c:numRef>
              <c:f>'TDB-PR11-Maint '!$E$19:$J$19</c:f>
              <c:numCache>
                <c:formatCode>0.00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4514.6049999999996</c:v>
                </c:pt>
                <c:pt idx="3" formatCode="0.000">
                  <c:v>8731.7379999999994</c:v>
                </c:pt>
                <c:pt idx="4">
                  <c:v>10500</c:v>
                </c:pt>
                <c:pt idx="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47D6-4E5C-A3AF-5D4933654B0B}"/>
            </c:ext>
          </c:extLst>
        </c:ser>
        <c:ser>
          <c:idx val="3"/>
          <c:order val="3"/>
          <c:tx>
            <c:strRef>
              <c:f>'TDB-PR11-Maint '!$C$21:$C$22</c:f>
              <c:strCache>
                <c:ptCount val="1"/>
                <c:pt idx="0">
                  <c:v>Outillage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'!$F$7:$H$7</c:f>
              <c:strCache>
                <c:ptCount val="3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</c:strCache>
            </c:strRef>
          </c:cat>
          <c:val>
            <c:numRef>
              <c:f>'TDB-PR11-Maint '!$F$21:$H$21</c:f>
              <c:numCache>
                <c:formatCode>0.00</c:formatCode>
                <c:ptCount val="3"/>
                <c:pt idx="0">
                  <c:v>0</c:v>
                </c:pt>
                <c:pt idx="1">
                  <c:v>679.11900000000003</c:v>
                </c:pt>
                <c:pt idx="2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47D6-4E5C-A3AF-5D4933654B0B}"/>
            </c:ext>
          </c:extLst>
        </c:ser>
        <c:dLbls>
          <c:showVal val="1"/>
        </c:dLbls>
        <c:gapWidth val="300"/>
        <c:axId val="85492864"/>
        <c:axId val="85494400"/>
      </c:barChart>
      <c:catAx>
        <c:axId val="85492864"/>
        <c:scaling>
          <c:orientation val="minMax"/>
        </c:scaling>
        <c:axPos val="b"/>
        <c:numFmt formatCode="General" sourceLinked="0"/>
        <c:majorTickMark val="none"/>
        <c:tickLblPos val="nextTo"/>
        <c:crossAx val="85494400"/>
        <c:crosses val="autoZero"/>
        <c:auto val="1"/>
        <c:lblAlgn val="ctr"/>
        <c:lblOffset val="100"/>
      </c:catAx>
      <c:valAx>
        <c:axId val="85494400"/>
        <c:scaling>
          <c:orientation val="minMax"/>
        </c:scaling>
        <c:axPos val="l"/>
        <c:majorGridlines/>
        <c:minorGridlines/>
        <c:numFmt formatCode="0" sourceLinked="0"/>
        <c:majorTickMark val="none"/>
        <c:tickLblPos val="nextTo"/>
        <c:crossAx val="85492864"/>
        <c:crosses val="autoZero"/>
        <c:crossBetween val="between"/>
        <c:majorUnit val="2500"/>
      </c:valAx>
      <c:spPr>
        <a:solidFill>
          <a:schemeClr val="accent6">
            <a:lumMod val="60000"/>
            <a:lumOff val="40000"/>
          </a:schemeClr>
        </a:solidFill>
      </c:spPr>
    </c:plotArea>
    <c:legend>
      <c:legendPos val="r"/>
      <c:layout/>
    </c:legend>
    <c:dispBlanksAs val="gap"/>
  </c:chart>
  <c:spPr>
    <a:solidFill>
      <a:schemeClr val="bg1"/>
    </a:solidFill>
  </c:spPr>
  <c:printSettings>
    <c:headerFooter/>
    <c:pageMargins b="0.75000000000000433" l="0.70000000000000062" r="0.70000000000000062" t="0.75000000000000433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MTBF</a:t>
            </a:r>
          </a:p>
        </c:rich>
      </c:tx>
      <c:layout>
        <c:manualLayout>
          <c:xMode val="edge"/>
          <c:yMode val="edge"/>
          <c:x val="0.49810028548976404"/>
          <c:y val="2.5509873694728492E-3"/>
        </c:manualLayout>
      </c:layout>
    </c:title>
    <c:plotArea>
      <c:layout>
        <c:manualLayout>
          <c:layoutTarget val="inner"/>
          <c:xMode val="edge"/>
          <c:yMode val="edge"/>
          <c:x val="6.2189442867139053E-2"/>
          <c:y val="0.13754936993652578"/>
          <c:w val="0.8234498231457138"/>
          <c:h val="0.65815730780131354"/>
        </c:manualLayout>
      </c:layout>
      <c:barChart>
        <c:barDir val="col"/>
        <c:grouping val="clustered"/>
        <c:ser>
          <c:idx val="2"/>
          <c:order val="0"/>
          <c:tx>
            <c:v>Fonderie</c:v>
          </c:tx>
          <c:dLbls>
            <c:spPr>
              <a:noFill/>
              <a:ln>
                <a:noFill/>
              </a:ln>
              <a:effectLst/>
            </c:sp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'!$E$24:$J$24</c:f>
              <c:numCache>
                <c:formatCode>[h]:mm:ss</c:formatCode>
                <c:ptCount val="6"/>
                <c:pt idx="0">
                  <c:v>22.703125</c:v>
                </c:pt>
                <c:pt idx="1">
                  <c:v>2.5454545454545454</c:v>
                </c:pt>
                <c:pt idx="2">
                  <c:v>3.5</c:v>
                </c:pt>
                <c:pt idx="3">
                  <c:v>3.1111111111111112</c:v>
                </c:pt>
                <c:pt idx="4">
                  <c:v>1.4000000000000001</c:v>
                </c:pt>
                <c:pt idx="5">
                  <c:v>1.0769212962962962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737-4577-A1DA-2E5931132E9D}"/>
            </c:ext>
          </c:extLst>
        </c:ser>
        <c:ser>
          <c:idx val="3"/>
          <c:order val="1"/>
          <c:tx>
            <c:strRef>
              <c:f>'TDB-PR11-Maint '!$C$26:$C$27</c:f>
              <c:strCache>
                <c:ptCount val="1"/>
                <c:pt idx="0">
                  <c:v>Empatage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'!$F$7:$H$7</c:f>
              <c:strCache>
                <c:ptCount val="3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</c:strCache>
            </c:strRef>
          </c:cat>
          <c:val>
            <c:numRef>
              <c:f>'TDB-PR11-Maint '!$E$26:$J$26</c:f>
              <c:numCache>
                <c:formatCode>[h]:mm:ss</c:formatCode>
                <c:ptCount val="6"/>
                <c:pt idx="0">
                  <c:v>3.4501504629629629</c:v>
                </c:pt>
                <c:pt idx="1">
                  <c:v>2.2222222222222223</c:v>
                </c:pt>
                <c:pt idx="2">
                  <c:v>1.3333333333333333</c:v>
                </c:pt>
                <c:pt idx="3">
                  <c:v>1.1111111111111112</c:v>
                </c:pt>
                <c:pt idx="4">
                  <c:v>0.66666666666666663</c:v>
                </c:pt>
                <c:pt idx="5">
                  <c:v>0.74074074074074081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737-4577-A1DA-2E5931132E9D}"/>
            </c:ext>
          </c:extLst>
        </c:ser>
        <c:ser>
          <c:idx val="4"/>
          <c:order val="2"/>
          <c:tx>
            <c:strRef>
              <c:f>'TDB-PR11-Maint '!$C$28:$C$29</c:f>
              <c:strCache>
                <c:ptCount val="1"/>
                <c:pt idx="0">
                  <c:v>Plaque </c:v>
                </c:pt>
              </c:strCache>
            </c:strRef>
          </c:tx>
          <c:dLbls>
            <c:dLbl>
              <c:idx val="2"/>
              <c:layout>
                <c:manualLayout>
                  <c:x val="2.98390263054574E-2"/>
                  <c:y val="0"/>
                </c:manualLayout>
              </c:layout>
              <c:dLblPos val="outEnd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737-4577-A1DA-2E5931132E9D}"/>
                </c:ext>
              </c:extLst>
            </c:dLbl>
            <c:dLbl>
              <c:idx val="3"/>
              <c:layout>
                <c:manualLayout>
                  <c:x val="-1.1516684128809735E-16"/>
                  <c:y val="-9.1012514220704818E-2"/>
                </c:manualLayout>
              </c:layout>
              <c:dLblPos val="outEnd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737-4577-A1DA-2E5931132E9D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'!$F$7:$H$7</c:f>
              <c:strCache>
                <c:ptCount val="3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</c:strCache>
            </c:strRef>
          </c:cat>
          <c:val>
            <c:numRef>
              <c:f>'TDB-PR11-Maint '!$E$28:$J$28</c:f>
              <c:numCache>
                <c:formatCode>[h]:mm:ss</c:formatCode>
                <c:ptCount val="6"/>
                <c:pt idx="0">
                  <c:v>2.2606134259259258</c:v>
                </c:pt>
                <c:pt idx="1">
                  <c:v>1.6666666666666667</c:v>
                </c:pt>
                <c:pt idx="2" formatCode="hh:mm:ss">
                  <c:v>0.83333333333333337</c:v>
                </c:pt>
                <c:pt idx="3">
                  <c:v>0.95238425925925929</c:v>
                </c:pt>
                <c:pt idx="4">
                  <c:v>0.95238425925925929</c:v>
                </c:pt>
                <c:pt idx="5">
                  <c:v>0.74074074074074081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F737-4577-A1DA-2E5931132E9D}"/>
            </c:ext>
          </c:extLst>
        </c:ser>
        <c:axId val="51141632"/>
        <c:axId val="51155712"/>
      </c:barChart>
      <c:catAx>
        <c:axId val="51141632"/>
        <c:scaling>
          <c:orientation val="minMax"/>
        </c:scaling>
        <c:axPos val="b"/>
        <c:numFmt formatCode="0.00" sourceLinked="0"/>
        <c:tickLblPos val="nextTo"/>
        <c:crossAx val="51155712"/>
        <c:crosses val="autoZero"/>
        <c:auto val="1"/>
        <c:lblAlgn val="ctr"/>
        <c:lblOffset val="100"/>
      </c:catAx>
      <c:valAx>
        <c:axId val="51155712"/>
        <c:scaling>
          <c:orientation val="minMax"/>
        </c:scaling>
        <c:axPos val="l"/>
        <c:majorGridlines/>
        <c:numFmt formatCode="[h]:mm:ss;@" sourceLinked="0"/>
        <c:tickLblPos val="nextTo"/>
        <c:crossAx val="51141632"/>
        <c:crosses val="autoZero"/>
        <c:crossBetween val="between"/>
      </c:valAx>
      <c:spPr>
        <a:solidFill>
          <a:schemeClr val="accent6">
            <a:lumMod val="60000"/>
            <a:lumOff val="40000"/>
          </a:schemeClr>
        </a:solidFill>
      </c:spPr>
    </c:plotArea>
    <c:legend>
      <c:legendPos val="r"/>
      <c:layout/>
    </c:legend>
    <c:dispBlanksAs val="gap"/>
  </c:chart>
  <c:spPr>
    <a:solidFill>
      <a:schemeClr val="bg1"/>
    </a:solidFill>
  </c:spPr>
  <c:printSettings>
    <c:headerFooter/>
    <c:pageMargins b="0.75000000000001343" l="0.70000000000000062" r="0.70000000000000062" t="0.7500000000000134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MTTR</a:t>
            </a:r>
          </a:p>
        </c:rich>
      </c:tx>
      <c:layout>
        <c:manualLayout>
          <c:xMode val="edge"/>
          <c:yMode val="edge"/>
          <c:x val="0.4874605679536792"/>
          <c:y val="1.2519561815336465E-2"/>
        </c:manualLayout>
      </c:layout>
    </c:title>
    <c:plotArea>
      <c:layout>
        <c:manualLayout>
          <c:layoutTarget val="inner"/>
          <c:xMode val="edge"/>
          <c:yMode val="edge"/>
          <c:x val="6.2189442867139053E-2"/>
          <c:y val="0.13754936993652578"/>
          <c:w val="0.7899725456982315"/>
          <c:h val="0.65815730780131354"/>
        </c:manualLayout>
      </c:layout>
      <c:barChart>
        <c:barDir val="col"/>
        <c:grouping val="clustered"/>
        <c:ser>
          <c:idx val="2"/>
          <c:order val="0"/>
          <c:tx>
            <c:strRef>
              <c:f>'TDB-PR11-Maint '!$C$31:$C$32</c:f>
              <c:strCache>
                <c:ptCount val="1"/>
                <c:pt idx="0">
                  <c:v>Fonderie 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'!$E$31:$J$31</c:f>
              <c:numCache>
                <c:formatCode>[h]:mm:ss</c:formatCode>
                <c:ptCount val="6"/>
                <c:pt idx="0" formatCode="hh:mm:ss">
                  <c:v>3.7754629629629631E-2</c:v>
                </c:pt>
                <c:pt idx="1">
                  <c:v>0.22285353535353536</c:v>
                </c:pt>
                <c:pt idx="2">
                  <c:v>0.16449074074074099</c:v>
                </c:pt>
                <c:pt idx="3" formatCode="[$-F400]h:mm:ss\ AM/PM">
                  <c:v>0.11342592592592593</c:v>
                </c:pt>
                <c:pt idx="4">
                  <c:v>5.1041666666666673E-2</c:v>
                </c:pt>
                <c:pt idx="5">
                  <c:v>3.4722222222222224E-2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CC9-4BE3-8E29-9286E0CB0C70}"/>
            </c:ext>
          </c:extLst>
        </c:ser>
        <c:ser>
          <c:idx val="3"/>
          <c:order val="1"/>
          <c:tx>
            <c:strRef>
              <c:f>'TDB-PR11-Maint '!$C$33:$C$34</c:f>
              <c:strCache>
                <c:ptCount val="1"/>
                <c:pt idx="0">
                  <c:v>Empatage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'!$E$33:$J$33</c:f>
              <c:numCache>
                <c:formatCode>[h]:mm:ss</c:formatCode>
                <c:ptCount val="6"/>
                <c:pt idx="0" formatCode="hh:mm:ss">
                  <c:v>3.7951388888888889E-2</c:v>
                </c:pt>
                <c:pt idx="1">
                  <c:v>1.8518518518518517E-2</c:v>
                </c:pt>
                <c:pt idx="2">
                  <c:v>3.888888888888889E-2</c:v>
                </c:pt>
                <c:pt idx="3" formatCode="[$-F400]h:mm:ss\ AM/PM">
                  <c:v>2.8935185185185185E-2</c:v>
                </c:pt>
                <c:pt idx="4">
                  <c:v>1.7361111111111112E-2</c:v>
                </c:pt>
                <c:pt idx="5">
                  <c:v>7.8125E-2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CC9-4BE3-8E29-9286E0CB0C70}"/>
            </c:ext>
          </c:extLst>
        </c:ser>
        <c:ser>
          <c:idx val="4"/>
          <c:order val="2"/>
          <c:tx>
            <c:strRef>
              <c:f>'TDB-PR11-Maint '!$C$35:$C$36</c:f>
              <c:strCache>
                <c:ptCount val="1"/>
                <c:pt idx="0">
                  <c:v>Plaque 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'!$E$7:$J$7</c:f>
              <c:strCache>
                <c:ptCount val="6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</c:strCache>
            </c:strRef>
          </c:cat>
          <c:val>
            <c:numRef>
              <c:f>'TDB-PR11-Maint '!$E$35:$J$35</c:f>
              <c:numCache>
                <c:formatCode>[h]:mm:ss</c:formatCode>
                <c:ptCount val="6"/>
                <c:pt idx="0" formatCode="hh:mm:ss">
                  <c:v>3.7754629629629631E-2</c:v>
                </c:pt>
                <c:pt idx="1">
                  <c:v>0.47135416666666663</c:v>
                </c:pt>
                <c:pt idx="2">
                  <c:v>7.3344907407407414E-2</c:v>
                </c:pt>
                <c:pt idx="3" formatCode="[$-F400]h:mm:ss\ AM/PM">
                  <c:v>5.6053240740740744E-2</c:v>
                </c:pt>
                <c:pt idx="4">
                  <c:v>5.6053240740740744E-2</c:v>
                </c:pt>
                <c:pt idx="5">
                  <c:v>4.1666666666666664E-2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8CC9-4BE3-8E29-9286E0CB0C70}"/>
            </c:ext>
          </c:extLst>
        </c:ser>
        <c:axId val="51974528"/>
        <c:axId val="51976064"/>
      </c:barChart>
      <c:catAx>
        <c:axId val="51974528"/>
        <c:scaling>
          <c:orientation val="minMax"/>
        </c:scaling>
        <c:axPos val="b"/>
        <c:numFmt formatCode="0.00" sourceLinked="0"/>
        <c:tickLblPos val="nextTo"/>
        <c:crossAx val="51976064"/>
        <c:crosses val="autoZero"/>
        <c:auto val="1"/>
        <c:lblAlgn val="ctr"/>
        <c:lblOffset val="100"/>
      </c:catAx>
      <c:valAx>
        <c:axId val="51976064"/>
        <c:scaling>
          <c:orientation val="minMax"/>
        </c:scaling>
        <c:axPos val="l"/>
        <c:majorGridlines/>
        <c:numFmt formatCode="[$-F400]h:mm:ss\ AM/PM" sourceLinked="0"/>
        <c:tickLblPos val="nextTo"/>
        <c:crossAx val="51974528"/>
        <c:crosses val="autoZero"/>
        <c:crossBetween val="between"/>
      </c:valAx>
      <c:spPr>
        <a:solidFill>
          <a:schemeClr val="accent6">
            <a:lumMod val="60000"/>
            <a:lumOff val="40000"/>
          </a:schemeClr>
        </a:solidFill>
      </c:spPr>
    </c:plotArea>
    <c:legend>
      <c:legendPos val="r"/>
      <c:layout/>
    </c:legend>
    <c:dispBlanksAs val="gap"/>
  </c:chart>
  <c:spPr>
    <a:solidFill>
      <a:schemeClr val="bg1"/>
    </a:solidFill>
  </c:spPr>
  <c:printSettings>
    <c:headerFooter/>
    <c:pageMargins b="0.75000000000001343" l="0.70000000000000062" r="0.70000000000000062" t="0.75000000000001343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32062364845903696"/>
          <c:y val="0.20759796201945346"/>
          <c:w val="0.42164578484293236"/>
          <c:h val="0.78872564458856986"/>
        </c:manualLayout>
      </c:layout>
      <c:doughnutChart>
        <c:varyColors val="1"/>
        <c:ser>
          <c:idx val="0"/>
          <c:order val="0"/>
          <c:dPt>
            <c:idx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1BF7-4551-B055-60605C5786E2}"/>
              </c:ext>
            </c:extLst>
          </c:dPt>
          <c:dPt>
            <c:idx val="1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BF7-4551-B055-60605C5786E2}"/>
              </c:ext>
            </c:extLst>
          </c:dPt>
          <c:dPt>
            <c:idx val="2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1BF7-4551-B055-60605C5786E2}"/>
              </c:ext>
            </c:extLst>
          </c:dPt>
          <c:dPt>
            <c:idx val="3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BF7-4551-B055-60605C5786E2}"/>
              </c:ext>
            </c:extLst>
          </c:dPt>
          <c:cat>
            <c:strRef>
              <c:f>Réalisation!$B$6:$B$9</c:f>
              <c:strCache>
                <c:ptCount val="4"/>
                <c:pt idx="0">
                  <c:v>Mauvais</c:v>
                </c:pt>
                <c:pt idx="1">
                  <c:v>moyen</c:v>
                </c:pt>
                <c:pt idx="2">
                  <c:v>bon</c:v>
                </c:pt>
                <c:pt idx="3">
                  <c:v>vide </c:v>
                </c:pt>
              </c:strCache>
            </c:strRef>
          </c:cat>
          <c:val>
            <c:numRef>
              <c:f>Réalisation!$C$6:$C$9</c:f>
              <c:numCache>
                <c:formatCode>0%</c:formatCode>
                <c:ptCount val="4"/>
                <c:pt idx="0">
                  <c:v>0.8</c:v>
                </c:pt>
                <c:pt idx="1">
                  <c:v>0.1</c:v>
                </c:pt>
                <c:pt idx="2">
                  <c:v>0.1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1BF7-4551-B055-60605C5786E2}"/>
            </c:ext>
          </c:extLst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Réalisation!$B$11:$B$14</c:f>
              <c:strCache>
                <c:ptCount val="1"/>
                <c:pt idx="0">
                  <c:v>Valeur aiguille restant vide</c:v>
                </c:pt>
              </c:strCache>
            </c:strRef>
          </c:tx>
          <c:dPt>
            <c:idx val="0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BF7-4551-B055-60605C5786E2}"/>
              </c:ext>
            </c:extLst>
          </c:dPt>
          <c:dPt>
            <c:idx val="1"/>
            <c:spPr>
              <a:solidFill>
                <a:schemeClr val="tx1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1BF7-4551-B055-60605C5786E2}"/>
              </c:ext>
            </c:extLst>
          </c:dPt>
          <c:dPt>
            <c:idx val="2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BF7-4551-B055-60605C5786E2}"/>
              </c:ext>
            </c:extLst>
          </c:dPt>
          <c:dPt>
            <c:idx val="3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1BF7-4551-B055-60605C5786E2}"/>
              </c:ext>
            </c:extLst>
          </c:dPt>
          <c:dLbls>
            <c:dLbl>
              <c:idx val="1"/>
              <c:tx>
                <c:strRef>
                  <c:f>Réalisation!$C$11</c:f>
                  <c:strCache>
                    <c:ptCount val="1"/>
                    <c:pt idx="0">
                      <c:v>#VALEUR!</c:v>
                    </c:pt>
                  </c:strCache>
                </c:strRef>
              </c:tx>
              <c:showVal val="1"/>
              <c:extLst xmlns:c16r2="http://schemas.microsoft.com/office/drawing/2015/06/chart">
                <c:ext xmlns:c15="http://schemas.microsoft.com/office/drawing/2012/chart" uri="{CE6537A1-D6FC-4f65-9D91-7224C49458BB}">
                  <c15:dlblFieldTable>
                    <c15:dlblFTEntry>
                      <c15:txfldGUID>{2CC9AD3B-8344-4A45-A659-D3EAE3F54506}</c15:txfldGUID>
                      <c15:f>Réalisation!$C$11</c15:f>
                      <c15:dlblFieldTableCache>
                        <c:ptCount val="1"/>
                        <c:pt idx="0">
                          <c:v>#VALEUR!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1BF7-4551-B055-60605C5786E2}"/>
                </c:ext>
              </c:extLst>
            </c:dLbl>
            <c:delete val="1"/>
            <c:spPr>
              <a:noFill/>
              <a:ln>
                <a:noFill/>
              </a:ln>
              <a:effectLst/>
            </c:spPr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val>
            <c:numRef>
              <c:f>Réalisation!$C$11:$C$14</c:f>
              <c:numCache>
                <c:formatCode>0%</c:formatCode>
                <c:ptCount val="4"/>
                <c:pt idx="0">
                  <c:v>0</c:v>
                </c:pt>
                <c:pt idx="1">
                  <c:v>1.4999999999999999E-2</c:v>
                </c:pt>
                <c:pt idx="2">
                  <c:v>0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1BF7-4551-B055-60605C5786E2}"/>
            </c:ext>
          </c:extLst>
        </c:ser>
        <c:firstSliceAng val="270"/>
      </c:pieChart>
    </c:plotArea>
    <c:plotVisOnly val="1"/>
    <c:dispBlanksAs val="gap"/>
  </c:chart>
  <c:spPr>
    <a:noFill/>
    <a:ln w="9525" cap="flat" cmpd="sng" algn="ctr">
      <a:noFill/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 sz="1050"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1432" l="0.70000000000000062" r="0.70000000000000062" t="0.75000000000001432" header="0.30000000000000032" footer="0.30000000000000032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Suivi Budgétaire</a:t>
            </a:r>
          </a:p>
        </c:rich>
      </c:tx>
      <c:spPr>
        <a:noFill/>
        <a:ln>
          <a:noFill/>
        </a:ln>
        <a:effectLst/>
      </c:spPr>
    </c:title>
    <c:plotArea>
      <c:layout/>
      <c:pieChart>
        <c:varyColors val="1"/>
        <c:ser>
          <c:idx val="0"/>
          <c:order val="0"/>
          <c:dPt>
            <c:idx val="0"/>
            <c:spPr>
              <a:solidFill>
                <a:schemeClr val="accent1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FF9D-4F60-82FB-BA1028BED1DA}"/>
              </c:ext>
            </c:extLst>
          </c:dPt>
          <c:dPt>
            <c:idx val="1"/>
            <c:spPr>
              <a:solidFill>
                <a:schemeClr val="accent2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FF9D-4F60-82FB-BA1028BED1D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Percent val="1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'Suivie Budgetaire 2021'!$E$14:$E$15</c:f>
              <c:strCache>
                <c:ptCount val="2"/>
                <c:pt idx="0">
                  <c:v>Reste</c:v>
                </c:pt>
                <c:pt idx="1">
                  <c:v>Consommation</c:v>
                </c:pt>
              </c:strCache>
            </c:strRef>
          </c:cat>
          <c:val>
            <c:numRef>
              <c:f>'Suivie Budgetaire 2021'!$F$14:$F$15</c:f>
              <c:numCache>
                <c:formatCode>General</c:formatCode>
                <c:ptCount val="2"/>
                <c:pt idx="0">
                  <c:v>212680.584</c:v>
                </c:pt>
                <c:pt idx="1">
                  <c:v>87319.415999999997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502-416C-ADF9-7E38BCAADB5B}"/>
            </c:ext>
          </c:extLst>
        </c:ser>
        <c:dLbls>
          <c:showPercent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spPr>
        <a:solidFill>
          <a:schemeClr val="lt1">
            <a:alpha val="78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pattFill prst="dkDnDiag">
      <a:fgClr>
        <a:schemeClr val="lt1">
          <a:lumMod val="95000"/>
        </a:schemeClr>
      </a:fgClr>
      <a:bgClr>
        <a:schemeClr val="lt1"/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0.32062364845903696"/>
          <c:y val="0.20759796201945346"/>
          <c:w val="0.42164578484293236"/>
          <c:h val="0.78872564458857042"/>
        </c:manualLayout>
      </c:layout>
      <c:doughnutChart>
        <c:varyColors val="1"/>
        <c:ser>
          <c:idx val="0"/>
          <c:order val="0"/>
          <c:dPt>
            <c:idx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1BF7-4551-B055-60605C5786E2}"/>
              </c:ext>
            </c:extLst>
          </c:dPt>
          <c:dPt>
            <c:idx val="1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BF7-4551-B055-60605C5786E2}"/>
              </c:ext>
            </c:extLst>
          </c:dPt>
          <c:dPt>
            <c:idx val="2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1BF7-4551-B055-60605C5786E2}"/>
              </c:ext>
            </c:extLst>
          </c:dPt>
          <c:dPt>
            <c:idx val="3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BF7-4551-B055-60605C5786E2}"/>
              </c:ext>
            </c:extLst>
          </c:dPt>
          <c:cat>
            <c:strRef>
              <c:f>Réalisation!$B$6:$B$9</c:f>
              <c:strCache>
                <c:ptCount val="4"/>
                <c:pt idx="0">
                  <c:v>Mauvais</c:v>
                </c:pt>
                <c:pt idx="1">
                  <c:v>moyen</c:v>
                </c:pt>
                <c:pt idx="2">
                  <c:v>bon</c:v>
                </c:pt>
                <c:pt idx="3">
                  <c:v>vide </c:v>
                </c:pt>
              </c:strCache>
            </c:strRef>
          </c:cat>
          <c:val>
            <c:numRef>
              <c:f>Réalisation!$C$6:$C$9</c:f>
              <c:numCache>
                <c:formatCode>0%</c:formatCode>
                <c:ptCount val="4"/>
                <c:pt idx="0">
                  <c:v>0.8</c:v>
                </c:pt>
                <c:pt idx="1">
                  <c:v>0.1</c:v>
                </c:pt>
                <c:pt idx="2">
                  <c:v>0.1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1BF7-4551-B055-60605C5786E2}"/>
            </c:ext>
          </c:extLst>
        </c:ser>
        <c:firstSliceAng val="270"/>
        <c:holeSize val="50"/>
      </c:doughnutChart>
      <c:pieChart>
        <c:varyColors val="1"/>
        <c:ser>
          <c:idx val="1"/>
          <c:order val="1"/>
          <c:tx>
            <c:strRef>
              <c:f>Réalisation!$B$11:$B$14</c:f>
              <c:strCache>
                <c:ptCount val="1"/>
                <c:pt idx="0">
                  <c:v>Valeur aiguille restant vide</c:v>
                </c:pt>
              </c:strCache>
            </c:strRef>
          </c:tx>
          <c:dPt>
            <c:idx val="0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BF7-4551-B055-60605C5786E2}"/>
              </c:ext>
            </c:extLst>
          </c:dPt>
          <c:dPt>
            <c:idx val="1"/>
            <c:spPr>
              <a:solidFill>
                <a:schemeClr val="tx1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1BF7-4551-B055-60605C5786E2}"/>
              </c:ext>
            </c:extLst>
          </c:dPt>
          <c:dPt>
            <c:idx val="2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BF7-4551-B055-60605C5786E2}"/>
              </c:ext>
            </c:extLst>
          </c:dPt>
          <c:dPt>
            <c:idx val="3"/>
            <c:spPr>
              <a:noFill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1BF7-4551-B055-60605C5786E2}"/>
              </c:ext>
            </c:extLst>
          </c:dPt>
          <c:dLbls>
            <c:dLbl>
              <c:idx val="1"/>
              <c:tx>
                <c:strRef>
                  <c:f>Réalisation!$C$11</c:f>
                  <c:strCache>
                    <c:ptCount val="1"/>
                    <c:pt idx="0">
                      <c:v>#VALEUR!</c:v>
                    </c:pt>
                  </c:strCache>
                </c:strRef>
              </c:tx>
              <c:showVal val="1"/>
              <c:extLst xmlns:c16r2="http://schemas.microsoft.com/office/drawing/2015/06/chart">
                <c:ext xmlns:c15="http://schemas.microsoft.com/office/drawing/2012/chart" uri="{CE6537A1-D6FC-4f65-9D91-7224C49458BB}">
                  <c15:dlblFieldTable>
                    <c15:dlblFTEntry>
                      <c15:txfldGUID>{9C29FFF4-1B76-4E9F-BACB-957167A130E9}</c15:txfldGUID>
                      <c15:f>Réalisation!$C$11</c15:f>
                      <c15:dlblFieldTableCache>
                        <c:ptCount val="1"/>
                        <c:pt idx="0">
                          <c:v>#VALEUR!</c:v>
                        </c:pt>
                      </c15:dlblFieldTableCache>
                    </c15:dlblFTEntry>
                  </c15:dlblFieldTable>
                  <c15:showDataLabelsRange val="0"/>
                </c:ext>
                <c:ext xmlns:c16="http://schemas.microsoft.com/office/drawing/2014/chart" uri="{C3380CC4-5D6E-409C-BE32-E72D297353CC}">
                  <c16:uniqueId val="{00000006-1BF7-4551-B055-60605C5786E2}"/>
                </c:ext>
              </c:extLst>
            </c:dLbl>
            <c:delete val="1"/>
            <c:spPr>
              <a:noFill/>
              <a:ln>
                <a:noFill/>
              </a:ln>
              <a:effectLst/>
            </c:spPr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val>
            <c:numRef>
              <c:f>Réalisation!$C$11:$C$14</c:f>
              <c:numCache>
                <c:formatCode>0%</c:formatCode>
                <c:ptCount val="4"/>
                <c:pt idx="0">
                  <c:v>0</c:v>
                </c:pt>
                <c:pt idx="1">
                  <c:v>1.4999999999999999E-2</c:v>
                </c:pt>
                <c:pt idx="2">
                  <c:v>0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9-1BF7-4551-B055-60605C5786E2}"/>
            </c:ext>
          </c:extLst>
        </c:ser>
        <c:firstSliceAng val="270"/>
      </c:pieChart>
    </c:plotArea>
    <c:plotVisOnly val="1"/>
    <c:dispBlanksAs val="gap"/>
  </c:chart>
  <c:spPr>
    <a:solidFill>
      <a:schemeClr val="bg1"/>
    </a:solidFill>
    <a:ln w="9525" cap="flat" cmpd="sng" algn="ctr">
      <a:solidFill>
        <a:schemeClr val="bg1">
          <a:lumMod val="50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 sz="1050"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1454" l="0.70000000000000062" r="0.70000000000000062" t="0.75000000000001454" header="0.30000000000000032" footer="0.30000000000000032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2400"/>
            </a:pPr>
            <a:r>
              <a:rPr lang="en-US" sz="2400"/>
              <a:t>Taux de disponibilité </a:t>
            </a:r>
          </a:p>
        </c:rich>
      </c:tx>
      <c:overlay val="1"/>
    </c:title>
    <c:plotArea>
      <c:layout>
        <c:manualLayout>
          <c:layoutTarget val="inner"/>
          <c:xMode val="edge"/>
          <c:yMode val="edge"/>
          <c:x val="5.9021712111851782E-2"/>
          <c:y val="0.14908025486540549"/>
          <c:w val="0.84231026806103959"/>
          <c:h val="0.75588619226308218"/>
        </c:manualLayout>
      </c:layout>
      <c:barChart>
        <c:barDir val="col"/>
        <c:grouping val="clustered"/>
        <c:ser>
          <c:idx val="0"/>
          <c:order val="0"/>
          <c:tx>
            <c:v>Fonderie</c:v>
          </c:tx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'!$E$7:$H$7</c:f>
              <c:strCache>
                <c:ptCount val="4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'TDB-PR11-Maint '!$E$8:$H$8</c:f>
              <c:numCache>
                <c:formatCode>0.00%</c:formatCode>
                <c:ptCount val="4"/>
                <c:pt idx="0">
                  <c:v>0.98970000000000002</c:v>
                </c:pt>
                <c:pt idx="1">
                  <c:v>0.91245535714285708</c:v>
                </c:pt>
                <c:pt idx="2">
                  <c:v>0.95299999999999996</c:v>
                </c:pt>
                <c:pt idx="3">
                  <c:v>0.95799999999999996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06A-486F-9F32-3046EBD6AC69}"/>
            </c:ext>
          </c:extLst>
        </c:ser>
        <c:ser>
          <c:idx val="2"/>
          <c:order val="2"/>
          <c:tx>
            <c:v>Emptage</c:v>
          </c:tx>
          <c:dLbls>
            <c:dLbl>
              <c:idx val="3"/>
              <c:layout>
                <c:manualLayout>
                  <c:x val="2.6516407026847878E-3"/>
                  <c:y val="-3.6979969183359059E-2"/>
                </c:manualLayout>
              </c:layout>
              <c:dLblPos val="outEnd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FD-4E42-BD13-48FD4A64833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'!$E$7:$H$7</c:f>
              <c:strCache>
                <c:ptCount val="4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'TDB-PR11-Maint '!$E$10:$H$10</c:f>
              <c:numCache>
                <c:formatCode>0.00%</c:formatCode>
                <c:ptCount val="4"/>
                <c:pt idx="0">
                  <c:v>0.91490000000000005</c:v>
                </c:pt>
                <c:pt idx="1">
                  <c:v>0.99162499999999998</c:v>
                </c:pt>
                <c:pt idx="2">
                  <c:v>0.9708</c:v>
                </c:pt>
                <c:pt idx="3">
                  <c:v>0.97189999999999999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06A-486F-9F32-3046EBD6AC69}"/>
            </c:ext>
          </c:extLst>
        </c:ser>
        <c:ser>
          <c:idx val="3"/>
          <c:order val="3"/>
          <c:tx>
            <c:v>PLaques</c:v>
          </c:tx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4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'!$E$7:$H$7</c:f>
              <c:strCache>
                <c:ptCount val="4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'TDB-PR11-Maint '!$E$12:$H$12</c:f>
              <c:numCache>
                <c:formatCode>0.00%</c:formatCode>
                <c:ptCount val="4"/>
                <c:pt idx="0">
                  <c:v>0.96579999999999999</c:v>
                </c:pt>
                <c:pt idx="1">
                  <c:v>0.7265625</c:v>
                </c:pt>
                <c:pt idx="2">
                  <c:v>0.91200000000000003</c:v>
                </c:pt>
                <c:pt idx="3">
                  <c:v>0.93700000000000006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206A-486F-9F32-3046EBD6AC69}"/>
            </c:ext>
          </c:extLst>
        </c:ser>
        <c:ser>
          <c:idx val="4"/>
          <c:order val="4"/>
          <c:tx>
            <c:v>Moyenne </c:v>
          </c:tx>
          <c:dLbls>
            <c:spPr>
              <a:noFill/>
              <a:ln>
                <a:noFill/>
              </a:ln>
              <a:effectLst/>
            </c:sp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'!$E$7:$H$7</c:f>
              <c:strCache>
                <c:ptCount val="4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'TDB-PR11-Maint '!$N$14</c:f>
              <c:numCache>
                <c:formatCode>0.00%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206A-486F-9F32-3046EBD6AC69}"/>
            </c:ext>
          </c:extLst>
        </c:ser>
        <c:axId val="80637312"/>
        <c:axId val="80647296"/>
      </c:barChart>
      <c:lineChart>
        <c:grouping val="standard"/>
        <c:ser>
          <c:idx val="1"/>
          <c:order val="1"/>
          <c:tx>
            <c:v>Cible</c:v>
          </c:tx>
          <c:spPr>
            <a:ln>
              <a:solidFill>
                <a:srgbClr val="00B050"/>
              </a:solidFill>
            </a:ln>
          </c:spPr>
          <c:marker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dLbls>
            <c:dLbl>
              <c:idx val="0"/>
              <c:dLblPos val="l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06A-486F-9F32-3046EBD6AC69}"/>
                </c:ext>
              </c:extLst>
            </c:dLbl>
            <c:delete val="1"/>
            <c:spPr>
              <a:noFill/>
              <a:ln>
                <a:noFill/>
              </a:ln>
              <a:effectLst/>
            </c:spPr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'!$N$7:$P$7</c:f>
              <c:strCache>
                <c:ptCount val="3"/>
                <c:pt idx="0">
                  <c:v>oct.</c:v>
                </c:pt>
                <c:pt idx="1">
                  <c:v>nov.</c:v>
                </c:pt>
                <c:pt idx="2">
                  <c:v>déc.</c:v>
                </c:pt>
              </c:strCache>
            </c:strRef>
          </c:cat>
          <c:val>
            <c:numRef>
              <c:f>'TDB-PR11-Maint '!$N$38:$P$38</c:f>
              <c:numCache>
                <c:formatCode>0%</c:formatCode>
                <c:ptCount val="3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206A-486F-9F32-3046EBD6AC69}"/>
            </c:ext>
          </c:extLst>
        </c:ser>
        <c:marker val="1"/>
        <c:axId val="80637312"/>
        <c:axId val="80647296"/>
      </c:lineChart>
      <c:catAx>
        <c:axId val="80637312"/>
        <c:scaling>
          <c:orientation val="minMax"/>
        </c:scaling>
        <c:axPos val="b"/>
        <c:numFmt formatCode="0.00" sourceLinked="0"/>
        <c:tickLblPos val="nextTo"/>
        <c:txPr>
          <a:bodyPr/>
          <a:lstStyle/>
          <a:p>
            <a:pPr>
              <a:defRPr sz="1400"/>
            </a:pPr>
            <a:endParaRPr lang="fr-FR"/>
          </a:p>
        </c:txPr>
        <c:crossAx val="80647296"/>
        <c:crosses val="autoZero"/>
        <c:auto val="1"/>
        <c:lblAlgn val="ctr"/>
        <c:lblOffset val="100"/>
      </c:catAx>
      <c:valAx>
        <c:axId val="80647296"/>
        <c:scaling>
          <c:orientation val="minMax"/>
        </c:scaling>
        <c:axPos val="l"/>
        <c:majorGridlines/>
        <c:numFmt formatCode="0%" sourceLinked="0"/>
        <c:tickLblPos val="nextTo"/>
        <c:txPr>
          <a:bodyPr/>
          <a:lstStyle/>
          <a:p>
            <a:pPr>
              <a:defRPr sz="1050"/>
            </a:pPr>
            <a:endParaRPr lang="fr-FR"/>
          </a:p>
        </c:txPr>
        <c:crossAx val="80637312"/>
        <c:crosses val="autoZero"/>
        <c:crossBetween val="between"/>
      </c:valAx>
      <c:spPr>
        <a:solidFill>
          <a:schemeClr val="accent6">
            <a:lumMod val="60000"/>
            <a:lumOff val="40000"/>
          </a:schemeClr>
        </a:solidFill>
      </c:spPr>
    </c:plotArea>
    <c:legend>
      <c:legendPos val="r"/>
      <c:txPr>
        <a:bodyPr/>
        <a:lstStyle/>
        <a:p>
          <a:pPr>
            <a:defRPr sz="1100"/>
          </a:pPr>
          <a:endParaRPr lang="fr-FR"/>
        </a:p>
      </c:txPr>
    </c:legend>
    <c:dispBlanksAs val="gap"/>
  </c:chart>
  <c:spPr>
    <a:solidFill>
      <a:schemeClr val="bg1"/>
    </a:solidFill>
  </c:spPr>
  <c:printSettings>
    <c:headerFooter/>
    <c:pageMargins b="0.75000000000001343" l="0.70000000000000062" r="0.70000000000000062" t="0.75000000000001343" header="0.30000000000000032" footer="0.30000000000000032"/>
    <c:pageSetup orientation="portrait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Cout de la maintenance</a:t>
            </a:r>
          </a:p>
        </c:rich>
      </c:tx>
      <c:layout>
        <c:manualLayout>
          <c:xMode val="edge"/>
          <c:yMode val="edge"/>
          <c:x val="0.35186076055561688"/>
          <c:y val="4.065040650406504E-2"/>
        </c:manualLayout>
      </c:layout>
    </c:title>
    <c:plotArea>
      <c:layout>
        <c:manualLayout>
          <c:layoutTarget val="inner"/>
          <c:xMode val="edge"/>
          <c:yMode val="edge"/>
          <c:x val="6.9445702848787733E-2"/>
          <c:y val="0.16275926637219179"/>
          <c:w val="0.81997409838352486"/>
          <c:h val="0.7712227130145336"/>
        </c:manualLayout>
      </c:layout>
      <c:barChart>
        <c:barDir val="col"/>
        <c:grouping val="stacked"/>
        <c:ser>
          <c:idx val="0"/>
          <c:order val="0"/>
          <c:tx>
            <c:strRef>
              <c:f>'TDB-PR11-Maint '!$C$15:$C$16</c:f>
              <c:strCache>
                <c:ptCount val="1"/>
                <c:pt idx="0">
                  <c:v>PDR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600"/>
                </a:pPr>
                <a:endParaRPr lang="fr-FR"/>
              </a:p>
            </c:txPr>
            <c:dLblPos val="in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'!$E$7:$H$7</c:f>
              <c:strCache>
                <c:ptCount val="4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'TDB-PR11-Maint '!$E$15:$H$15</c:f>
              <c:numCache>
                <c:formatCode>0.000</c:formatCode>
                <c:ptCount val="4"/>
                <c:pt idx="0" formatCode="0.00">
                  <c:v>33008.898999999998</c:v>
                </c:pt>
                <c:pt idx="1">
                  <c:v>24847.264999999999</c:v>
                </c:pt>
                <c:pt idx="2">
                  <c:v>73248.740000000005</c:v>
                </c:pt>
                <c:pt idx="3">
                  <c:v>37239.822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02F-4C36-A220-1F466AA0F4FF}"/>
            </c:ext>
          </c:extLst>
        </c:ser>
        <c:ser>
          <c:idx val="1"/>
          <c:order val="1"/>
          <c:tx>
            <c:strRef>
              <c:f>'TDB-PR11-Maint '!$C$17:$C$18</c:f>
              <c:strCache>
                <c:ptCount val="1"/>
                <c:pt idx="0">
                  <c:v>Consommable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600"/>
                </a:pPr>
                <a:endParaRPr lang="fr-FR"/>
              </a:p>
            </c:txPr>
            <c:dLblPos val="in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'!$E$7:$H$7</c:f>
              <c:strCache>
                <c:ptCount val="4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'TDB-PR11-Maint '!$E$17:$H$17</c:f>
              <c:numCache>
                <c:formatCode>0.00</c:formatCode>
                <c:ptCount val="4"/>
                <c:pt idx="0">
                  <c:v>721.08399999999995</c:v>
                </c:pt>
                <c:pt idx="1">
                  <c:v>5445.0770000000002</c:v>
                </c:pt>
                <c:pt idx="2" formatCode="0.000">
                  <c:v>14008.868</c:v>
                </c:pt>
                <c:pt idx="3" formatCode="0.000">
                  <c:v>3374.712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02F-4C36-A220-1F466AA0F4FF}"/>
            </c:ext>
          </c:extLst>
        </c:ser>
        <c:ser>
          <c:idx val="2"/>
          <c:order val="2"/>
          <c:tx>
            <c:strRef>
              <c:f>'TDB-PR11-Maint '!$C$19:$C$20</c:f>
              <c:strCache>
                <c:ptCount val="1"/>
                <c:pt idx="0">
                  <c:v>Travaux neuf</c:v>
                </c:pt>
              </c:strCache>
            </c:strRef>
          </c:tx>
          <c:dLbls>
            <c:dLbl>
              <c:idx val="2"/>
              <c:layout>
                <c:manualLayout>
                  <c:x val="1.3270532964201392E-2"/>
                  <c:y val="-4.8059023109916138E-2"/>
                </c:manualLayout>
              </c:layout>
              <c:dLblPos val="inEnd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02F-4C36-A220-1F466AA0F4F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600"/>
                </a:pPr>
                <a:endParaRPr lang="fr-FR"/>
              </a:p>
            </c:txPr>
            <c:dLblPos val="in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'!$E$7:$H$7</c:f>
              <c:strCache>
                <c:ptCount val="4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'TDB-PR11-Maint '!$E$19:$H$19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4514.6049999999996</c:v>
                </c:pt>
                <c:pt idx="3" formatCode="0.000">
                  <c:v>8731.7379999999994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302F-4C36-A220-1F466AA0F4FF}"/>
            </c:ext>
          </c:extLst>
        </c:ser>
        <c:dLbls>
          <c:showVal val="1"/>
        </c:dLbls>
        <c:gapWidth val="300"/>
        <c:axId val="87787392"/>
        <c:axId val="87788928"/>
      </c:barChart>
      <c:catAx>
        <c:axId val="87787392"/>
        <c:scaling>
          <c:orientation val="minMax"/>
        </c:scaling>
        <c:axPos val="b"/>
        <c:numFmt formatCode="General" sourceLinked="0"/>
        <c:majorTickMark val="none"/>
        <c:tickLblPos val="nextTo"/>
        <c:txPr>
          <a:bodyPr/>
          <a:lstStyle/>
          <a:p>
            <a:pPr>
              <a:defRPr sz="1200"/>
            </a:pPr>
            <a:endParaRPr lang="fr-FR"/>
          </a:p>
        </c:txPr>
        <c:crossAx val="87788928"/>
        <c:crosses val="autoZero"/>
        <c:auto val="1"/>
        <c:lblAlgn val="ctr"/>
        <c:lblOffset val="100"/>
      </c:catAx>
      <c:valAx>
        <c:axId val="87788928"/>
        <c:scaling>
          <c:orientation val="minMax"/>
        </c:scaling>
        <c:axPos val="l"/>
        <c:majorGridlines/>
        <c:minorGridlines/>
        <c:numFmt formatCode="0" sourceLinked="0"/>
        <c:majorTickMark val="none"/>
        <c:tickLblPos val="nextTo"/>
        <c:crossAx val="87787392"/>
        <c:crosses val="autoZero"/>
        <c:crossBetween val="between"/>
        <c:majorUnit val="2500"/>
      </c:valAx>
      <c:spPr>
        <a:solidFill>
          <a:schemeClr val="accent6">
            <a:lumMod val="60000"/>
            <a:lumOff val="40000"/>
          </a:schemeClr>
        </a:solidFill>
      </c:spPr>
    </c:plotArea>
    <c:legend>
      <c:legendPos val="r"/>
      <c:txPr>
        <a:bodyPr/>
        <a:lstStyle/>
        <a:p>
          <a:pPr>
            <a:defRPr sz="1100"/>
          </a:pPr>
          <a:endParaRPr lang="fr-FR"/>
        </a:p>
      </c:txPr>
    </c:legend>
    <c:dispBlanksAs val="gap"/>
  </c:chart>
  <c:spPr>
    <a:solidFill>
      <a:schemeClr val="bg1"/>
    </a:solidFill>
  </c:spPr>
  <c:printSettings>
    <c:headerFooter/>
    <c:pageMargins b="0.75000000000000455" l="0.70000000000000062" r="0.70000000000000062" t="0.75000000000000455" header="0.30000000000000032" footer="0.30000000000000032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2400"/>
            </a:pPr>
            <a:r>
              <a:rPr lang="fr-FR" sz="2400"/>
              <a:t>MTBF</a:t>
            </a:r>
          </a:p>
        </c:rich>
      </c:tx>
      <c:layout>
        <c:manualLayout>
          <c:xMode val="edge"/>
          <c:yMode val="edge"/>
          <c:x val="0.50228003631207563"/>
          <c:y val="2.2845272194857033E-2"/>
        </c:manualLayout>
      </c:layout>
    </c:title>
    <c:plotArea>
      <c:layout>
        <c:manualLayout>
          <c:layoutTarget val="inner"/>
          <c:xMode val="edge"/>
          <c:yMode val="edge"/>
          <c:x val="6.2189442867139053E-2"/>
          <c:y val="0.13754936993652583"/>
          <c:w val="0.82331146541141154"/>
          <c:h val="0.78136121094583899"/>
        </c:manualLayout>
      </c:layout>
      <c:barChart>
        <c:barDir val="col"/>
        <c:grouping val="clustered"/>
        <c:ser>
          <c:idx val="0"/>
          <c:order val="0"/>
          <c:tx>
            <c:v>Total</c:v>
          </c:tx>
          <c:dLbls>
            <c:spPr>
              <a:noFill/>
              <a:ln>
                <a:noFill/>
              </a:ln>
              <a:effectLst/>
            </c:sp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'!$F$7:$H$7</c:f>
              <c:strCache>
                <c:ptCount val="3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'TDB-PR11-Maint '!$E$7:$H$7</c15:sqref>
                  </c15:fullRef>
                </c:ext>
              </c:extLst>
            </c:strRef>
          </c:cat>
          <c:val>
            <c:numRef>
              <c:f>'TDB-PR11-Maint '!$N$30</c:f>
              <c:numCache>
                <c:formatCode>[h]:mm:ss</c:formatCode>
                <c:ptCount val="1"/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'TDB-PR11-Maint '!$M$30:$N$30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EB4-429E-BCC5-15C99BC5CBE8}"/>
            </c:ext>
          </c:extLst>
        </c:ser>
        <c:ser>
          <c:idx val="2"/>
          <c:order val="2"/>
          <c:tx>
            <c:v>Fonderie </c:v>
          </c:tx>
          <c:dLbls>
            <c:spPr>
              <a:noFill/>
              <a:ln>
                <a:noFill/>
              </a:ln>
              <a:effectLst/>
            </c:sp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'!$F$7:$H$7</c:f>
              <c:strCache>
                <c:ptCount val="3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'TDB-PR11-Maint '!$E$7:$H$7</c15:sqref>
                  </c15:fullRef>
                </c:ext>
              </c:extLst>
            </c:strRef>
          </c:cat>
          <c:val>
            <c:numRef>
              <c:f>'TDB-PR11-Maint '!$F$24:$H$24</c:f>
              <c:numCache>
                <c:formatCode>[h]:mm:ss</c:formatCode>
                <c:ptCount val="3"/>
                <c:pt idx="0">
                  <c:v>2.5454545454545454</c:v>
                </c:pt>
                <c:pt idx="1">
                  <c:v>3.5</c:v>
                </c:pt>
                <c:pt idx="2">
                  <c:v>3.1111111111111112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'TDB-PR11-Maint '!$E$24:$H$24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EB4-429E-BCC5-15C99BC5CBE8}"/>
            </c:ext>
          </c:extLst>
        </c:ser>
        <c:ser>
          <c:idx val="3"/>
          <c:order val="3"/>
          <c:tx>
            <c:strRef>
              <c:f>'TDB-PR11-Maint '!$C$26:$C$27</c:f>
              <c:strCache>
                <c:ptCount val="1"/>
                <c:pt idx="0">
                  <c:v>Empatage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'!$F$7:$H$7</c:f>
              <c:strCache>
                <c:ptCount val="3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'TDB-PR11-Maint '!$E$7:$H$7</c15:sqref>
                  </c15:fullRef>
                </c:ext>
              </c:extLst>
            </c:strRef>
          </c:cat>
          <c:val>
            <c:numRef>
              <c:f>'TDB-PR11-Maint '!$F$26:$H$26</c:f>
              <c:numCache>
                <c:formatCode>[h]:mm:ss</c:formatCode>
                <c:ptCount val="3"/>
                <c:pt idx="0">
                  <c:v>2.2222222222222223</c:v>
                </c:pt>
                <c:pt idx="1">
                  <c:v>1.3333333333333333</c:v>
                </c:pt>
                <c:pt idx="2">
                  <c:v>1.1111111111111112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'TDB-PR11-Maint '!$E$26:$H$26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3EB4-429E-BCC5-15C99BC5CBE8}"/>
            </c:ext>
          </c:extLst>
        </c:ser>
        <c:ser>
          <c:idx val="4"/>
          <c:order val="4"/>
          <c:tx>
            <c:strRef>
              <c:f>'TDB-PR11-Maint '!$C$28:$C$29</c:f>
              <c:strCache>
                <c:ptCount val="1"/>
                <c:pt idx="0">
                  <c:v>Plaque </c:v>
                </c:pt>
              </c:strCache>
            </c:strRef>
          </c:tx>
          <c:dLbls>
            <c:dLbl>
              <c:idx val="1"/>
              <c:layout>
                <c:manualLayout>
                  <c:x val="2.98390263054574E-2"/>
                  <c:y val="0"/>
                </c:manualLayout>
              </c:layout>
              <c:dLblPos val="outEnd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3EB4-429E-BCC5-15C99BC5CBE8}"/>
                </c:ext>
              </c:extLst>
            </c:dLbl>
            <c:dLbl>
              <c:idx val="2"/>
              <c:layout>
                <c:manualLayout>
                  <c:x val="1.2539184952978056E-2"/>
                  <c:y val="-4.8394635602056736E-2"/>
                </c:manualLayout>
              </c:layout>
              <c:dLblPos val="outEnd"/>
              <c:showVal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EB4-429E-BCC5-15C99BC5CBE8}"/>
                </c:ext>
              </c:extLst>
            </c:dLbl>
            <c:spPr>
              <a:noFill/>
              <a:ln>
                <a:noFill/>
              </a:ln>
              <a:effectLst/>
            </c:sp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'!$F$7:$H$7</c:f>
              <c:strCache>
                <c:ptCount val="3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'TDB-PR11-Maint '!$E$7:$H$7</c15:sqref>
                  </c15:fullRef>
                </c:ext>
              </c:extLst>
            </c:strRef>
          </c:cat>
          <c:val>
            <c:numRef>
              <c:f>'TDB-PR11-Maint '!$F$28:$H$28</c:f>
              <c:numCache>
                <c:formatCode>hh:mm:ss</c:formatCode>
                <c:ptCount val="3"/>
                <c:pt idx="0" formatCode="[h]:mm:ss">
                  <c:v>1.6666666666666667</c:v>
                </c:pt>
                <c:pt idx="1">
                  <c:v>0.83333333333333337</c:v>
                </c:pt>
                <c:pt idx="2" formatCode="[h]:mm:ss">
                  <c:v>0.95238425925925929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'TDB-PR11-Maint '!$E$28:$H$28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3EB4-429E-BCC5-15C99BC5CBE8}"/>
            </c:ext>
          </c:extLst>
        </c:ser>
        <c:axId val="88030592"/>
        <c:axId val="88049152"/>
      </c:barChart>
      <c:lineChart>
        <c:grouping val="standard"/>
        <c:ser>
          <c:idx val="1"/>
          <c:order val="1"/>
          <c:tx>
            <c:v>Cible</c:v>
          </c:tx>
          <c:spPr>
            <a:ln>
              <a:solidFill>
                <a:srgbClr val="00B050"/>
              </a:solidFill>
            </a:ln>
          </c:spPr>
          <c:marker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cat>
            <c:strRef>
              <c:f>'TDB-PR11-Maint '!$N$7:$P$7</c:f>
              <c:strCache>
                <c:ptCount val="3"/>
                <c:pt idx="0">
                  <c:v>oct.</c:v>
                </c:pt>
                <c:pt idx="1">
                  <c:v>nov.</c:v>
                </c:pt>
                <c:pt idx="2">
                  <c:v>déc.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'TDB-PR11-Maint '!$M$7:$P$7</c15:sqref>
                  </c15:fullRef>
                </c:ext>
              </c:extLst>
            </c:strRef>
          </c:cat>
          <c:val>
            <c:numRef>
              <c:f>'TDB-PR11-Maint '!$N$41:$P$41</c:f>
              <c:numCache>
                <c:formatCode>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'TDB-PR11-Maint '!$M$41:$P$41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3EB4-429E-BCC5-15C99BC5CBE8}"/>
            </c:ext>
          </c:extLst>
        </c:ser>
        <c:marker val="1"/>
        <c:axId val="88030592"/>
        <c:axId val="88049152"/>
      </c:lineChart>
      <c:catAx>
        <c:axId val="88030592"/>
        <c:scaling>
          <c:orientation val="minMax"/>
        </c:scaling>
        <c:axPos val="b"/>
        <c:numFmt formatCode="0.00" sourceLinked="0"/>
        <c:tickLblPos val="nextTo"/>
        <c:crossAx val="88049152"/>
        <c:crosses val="autoZero"/>
        <c:auto val="1"/>
        <c:lblAlgn val="ctr"/>
        <c:lblOffset val="100"/>
      </c:catAx>
      <c:valAx>
        <c:axId val="88049152"/>
        <c:scaling>
          <c:orientation val="minMax"/>
        </c:scaling>
        <c:axPos val="l"/>
        <c:majorGridlines/>
        <c:numFmt formatCode="[h]:mm:ss;@" sourceLinked="0"/>
        <c:tickLblPos val="nextTo"/>
        <c:crossAx val="88030592"/>
        <c:crosses val="autoZero"/>
        <c:crossBetween val="between"/>
      </c:valAx>
      <c:spPr>
        <a:solidFill>
          <a:schemeClr val="accent6">
            <a:lumMod val="60000"/>
            <a:lumOff val="40000"/>
          </a:schemeClr>
        </a:solidFill>
      </c:spPr>
    </c:plotArea>
    <c:legend>
      <c:legendPos val="r"/>
      <c:layout>
        <c:manualLayout>
          <c:xMode val="edge"/>
          <c:yMode val="edge"/>
          <c:x val="0.89164750957854555"/>
          <c:y val="0.31617077545672168"/>
          <c:w val="0.10138627655869067"/>
          <c:h val="0.1896675016079615"/>
        </c:manualLayout>
      </c:layout>
      <c:txPr>
        <a:bodyPr/>
        <a:lstStyle/>
        <a:p>
          <a:pPr>
            <a:defRPr sz="1050"/>
          </a:pPr>
          <a:endParaRPr lang="fr-FR"/>
        </a:p>
      </c:txPr>
    </c:legend>
    <c:dispBlanksAs val="gap"/>
  </c:chart>
  <c:spPr>
    <a:solidFill>
      <a:schemeClr val="bg1"/>
    </a:solidFill>
  </c:spPr>
  <c:printSettings>
    <c:headerFooter/>
    <c:pageMargins b="0.75000000000001366" l="0.70000000000000062" r="0.70000000000000062" t="0.75000000000001366" header="0.30000000000000032" footer="0.30000000000000032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 sz="2800"/>
            </a:pPr>
            <a:r>
              <a:rPr lang="en-US" sz="2800"/>
              <a:t>MTTR</a:t>
            </a:r>
          </a:p>
        </c:rich>
      </c:tx>
      <c:layout>
        <c:manualLayout>
          <c:xMode val="edge"/>
          <c:yMode val="edge"/>
          <c:x val="0.48746056795367948"/>
          <c:y val="1.2519561815336465E-2"/>
        </c:manualLayout>
      </c:layout>
    </c:title>
    <c:plotArea>
      <c:layout>
        <c:manualLayout>
          <c:layoutTarget val="inner"/>
          <c:xMode val="edge"/>
          <c:yMode val="edge"/>
          <c:x val="6.2189442867139053E-2"/>
          <c:y val="0.13754936993652583"/>
          <c:w val="0.82392480065302665"/>
          <c:h val="0.79267483279302331"/>
        </c:manualLayout>
      </c:layout>
      <c:barChart>
        <c:barDir val="col"/>
        <c:grouping val="clustered"/>
        <c:ser>
          <c:idx val="0"/>
          <c:order val="0"/>
          <c:tx>
            <c:v>Moyenne</c:v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'!$F$7:$H$7</c:f>
              <c:strCache>
                <c:ptCount val="3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'TDB-PR11-Maint '!$E$7:$H$7</c15:sqref>
                  </c15:fullRef>
                </c:ext>
              </c:extLst>
            </c:strRef>
          </c:cat>
          <c:val>
            <c:numRef>
              <c:f>'TDB-PR11-Maint '!$N$37</c:f>
              <c:numCache>
                <c:formatCode>[h]:mm:ss</c:formatCode>
                <c:ptCount val="1"/>
                <c:pt idx="0">
                  <c:v>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'TDB-PR11-Maint '!$M$37:$N$37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DD5-4ECB-9648-E75B808CD138}"/>
            </c:ext>
          </c:extLst>
        </c:ser>
        <c:ser>
          <c:idx val="2"/>
          <c:order val="2"/>
          <c:tx>
            <c:strRef>
              <c:f>'TDB-PR11-Maint '!$C$31:$C$32</c:f>
              <c:strCache>
                <c:ptCount val="1"/>
                <c:pt idx="0">
                  <c:v>Fonderie 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'!$F$7:$H$7</c:f>
              <c:strCache>
                <c:ptCount val="3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'TDB-PR11-Maint '!$E$7:$H$7</c15:sqref>
                  </c15:fullRef>
                </c:ext>
              </c:extLst>
            </c:strRef>
          </c:cat>
          <c:val>
            <c:numRef>
              <c:f>'TDB-PR11-Maint '!$F$31:$H$31</c:f>
              <c:numCache>
                <c:formatCode>[h]:mm:ss</c:formatCode>
                <c:ptCount val="3"/>
                <c:pt idx="0">
                  <c:v>0.22285353535353536</c:v>
                </c:pt>
                <c:pt idx="1">
                  <c:v>0.16449074074074099</c:v>
                </c:pt>
                <c:pt idx="2" formatCode="[$-F400]h:mm:ss\ AM/PM">
                  <c:v>0.11342592592592593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'TDB-PR11-Maint '!$E$31:$H$31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8DD5-4ECB-9648-E75B808CD138}"/>
            </c:ext>
          </c:extLst>
        </c:ser>
        <c:ser>
          <c:idx val="3"/>
          <c:order val="3"/>
          <c:tx>
            <c:strRef>
              <c:f>'TDB-PR11-Maint '!$C$33:$C$34</c:f>
              <c:strCache>
                <c:ptCount val="1"/>
                <c:pt idx="0">
                  <c:v>Empatage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'!$F$7:$H$7</c:f>
              <c:strCache>
                <c:ptCount val="3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'TDB-PR11-Maint '!$E$7:$H$7</c15:sqref>
                  </c15:fullRef>
                </c:ext>
              </c:extLst>
            </c:strRef>
          </c:cat>
          <c:val>
            <c:numRef>
              <c:f>'TDB-PR11-Maint '!$F$33:$H$33</c:f>
              <c:numCache>
                <c:formatCode>[h]:mm:ss</c:formatCode>
                <c:ptCount val="3"/>
                <c:pt idx="0">
                  <c:v>1.8518518518518517E-2</c:v>
                </c:pt>
                <c:pt idx="1">
                  <c:v>3.888888888888889E-2</c:v>
                </c:pt>
                <c:pt idx="2" formatCode="[$-F400]h:mm:ss\ AM/PM">
                  <c:v>2.8935185185185185E-2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'TDB-PR11-Maint '!$E$33:$H$33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8DD5-4ECB-9648-E75B808CD138}"/>
            </c:ext>
          </c:extLst>
        </c:ser>
        <c:ser>
          <c:idx val="4"/>
          <c:order val="4"/>
          <c:tx>
            <c:strRef>
              <c:f>'TDB-PR11-Maint '!$C$35:$C$36</c:f>
              <c:strCache>
                <c:ptCount val="1"/>
                <c:pt idx="0">
                  <c:v>Plaque </c:v>
                </c:pt>
              </c:strCache>
            </c:strRef>
          </c:tx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/>
                </a:pPr>
                <a:endParaRPr lang="fr-FR"/>
              </a:p>
            </c:txPr>
            <c:dLblPos val="outEnd"/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'TDB-PR11-Maint '!$F$7:$H$7</c:f>
              <c:strCache>
                <c:ptCount val="3"/>
                <c:pt idx="0">
                  <c:v>février</c:v>
                </c:pt>
                <c:pt idx="1">
                  <c:v>mars</c:v>
                </c:pt>
                <c:pt idx="2">
                  <c:v>avril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'TDB-PR11-Maint '!$E$7:$H$7</c15:sqref>
                  </c15:fullRef>
                </c:ext>
              </c:extLst>
            </c:strRef>
          </c:cat>
          <c:val>
            <c:numRef>
              <c:f>'TDB-PR11-Maint '!$F$35:$H$35</c:f>
              <c:numCache>
                <c:formatCode>[h]:mm:ss</c:formatCode>
                <c:ptCount val="3"/>
                <c:pt idx="0">
                  <c:v>0.47135416666666663</c:v>
                </c:pt>
                <c:pt idx="1">
                  <c:v>7.3344907407407414E-2</c:v>
                </c:pt>
                <c:pt idx="2" formatCode="[$-F400]h:mm:ss\ AM/PM">
                  <c:v>5.6053240740740744E-2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'TDB-PR11-Maint '!$E$35:$H$35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8DD5-4ECB-9648-E75B808CD138}"/>
            </c:ext>
          </c:extLst>
        </c:ser>
        <c:axId val="52081792"/>
        <c:axId val="52083712"/>
      </c:barChart>
      <c:lineChart>
        <c:grouping val="standard"/>
        <c:ser>
          <c:idx val="1"/>
          <c:order val="1"/>
          <c:tx>
            <c:v>Cible</c:v>
          </c:tx>
          <c:spPr>
            <a:ln>
              <a:solidFill>
                <a:srgbClr val="00B050"/>
              </a:solidFill>
            </a:ln>
          </c:spPr>
          <c:marker>
            <c:spPr>
              <a:solidFill>
                <a:srgbClr val="00B050"/>
              </a:solidFill>
              <a:ln>
                <a:solidFill>
                  <a:srgbClr val="00B050"/>
                </a:solidFill>
              </a:ln>
            </c:spPr>
          </c:marker>
          <c:cat>
            <c:strRef>
              <c:f>'TDB-PR11-Maint '!$N$7:$P$7</c:f>
              <c:strCache>
                <c:ptCount val="3"/>
                <c:pt idx="0">
                  <c:v>oct.</c:v>
                </c:pt>
                <c:pt idx="1">
                  <c:v>nov.</c:v>
                </c:pt>
                <c:pt idx="2">
                  <c:v>déc.</c:v>
                </c:pt>
              </c:str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'TDB-PR11-Maint '!$M$7:$P$7</c15:sqref>
                  </c15:fullRef>
                </c:ext>
              </c:extLst>
            </c:strRef>
          </c:cat>
          <c:val>
            <c:numRef>
              <c:f>'TDB-PR11-Maint '!$N$42:$P$42</c:f>
              <c:numCache>
                <c:formatCode>#,##0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  <c:extLst xmlns:c16r2="http://schemas.microsoft.com/office/drawing/2015/06/chart">
                <c:ext xmlns:c15="http://schemas.microsoft.com/office/drawing/2012/chart" uri="{02D57815-91ED-43cb-92C2-25804820EDAC}">
                  <c15:fullRef>
                    <c15:sqref>'TDB-PR11-Maint '!$M$42:$P$42</c15:sqref>
                  </c15:fullRef>
                </c:ext>
              </c:extLst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8DD5-4ECB-9648-E75B808CD138}"/>
            </c:ext>
          </c:extLst>
        </c:ser>
        <c:marker val="1"/>
        <c:axId val="52081792"/>
        <c:axId val="52083712"/>
      </c:lineChart>
      <c:catAx>
        <c:axId val="52081792"/>
        <c:scaling>
          <c:orientation val="minMax"/>
        </c:scaling>
        <c:axPos val="b"/>
        <c:numFmt formatCode="0.00" sourceLinked="0"/>
        <c:tickLblPos val="nextTo"/>
        <c:txPr>
          <a:bodyPr/>
          <a:lstStyle/>
          <a:p>
            <a:pPr>
              <a:defRPr sz="1400"/>
            </a:pPr>
            <a:endParaRPr lang="fr-FR"/>
          </a:p>
        </c:txPr>
        <c:crossAx val="52083712"/>
        <c:crosses val="autoZero"/>
        <c:auto val="1"/>
        <c:lblAlgn val="ctr"/>
        <c:lblOffset val="100"/>
      </c:catAx>
      <c:valAx>
        <c:axId val="52083712"/>
        <c:scaling>
          <c:orientation val="minMax"/>
        </c:scaling>
        <c:axPos val="l"/>
        <c:majorGridlines/>
        <c:numFmt formatCode="[$-F400]h:mm:ss\ AM/PM" sourceLinked="0"/>
        <c:tickLblPos val="nextTo"/>
        <c:txPr>
          <a:bodyPr/>
          <a:lstStyle/>
          <a:p>
            <a:pPr>
              <a:defRPr sz="1100"/>
            </a:pPr>
            <a:endParaRPr lang="fr-FR"/>
          </a:p>
        </c:txPr>
        <c:crossAx val="52081792"/>
        <c:crosses val="autoZero"/>
        <c:crossBetween val="between"/>
      </c:valAx>
      <c:spPr>
        <a:solidFill>
          <a:schemeClr val="accent6">
            <a:lumMod val="60000"/>
            <a:lumOff val="40000"/>
          </a:schemeClr>
        </a:solidFill>
      </c:spPr>
    </c:plotArea>
    <c:legend>
      <c:legendPos val="r"/>
      <c:txPr>
        <a:bodyPr/>
        <a:lstStyle/>
        <a:p>
          <a:pPr>
            <a:defRPr sz="1100"/>
          </a:pPr>
          <a:endParaRPr lang="fr-FR"/>
        </a:p>
      </c:txPr>
    </c:legend>
    <c:dispBlanksAs val="gap"/>
  </c:chart>
  <c:spPr>
    <a:solidFill>
      <a:schemeClr val="bg1"/>
    </a:solidFill>
  </c:spPr>
  <c:printSettings>
    <c:headerFooter/>
    <c:pageMargins b="0.75000000000001366" l="0.70000000000000062" r="0.70000000000000062" t="0.75000000000001366" header="0.30000000000000032" footer="0.30000000000000032"/>
    <c:pageSetup orientation="landscape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image" Target="../media/image2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200025</xdr:colOff>
      <xdr:row>75</xdr:row>
      <xdr:rowOff>57150</xdr:rowOff>
    </xdr:from>
    <xdr:to>
      <xdr:col>13</xdr:col>
      <xdr:colOff>295275</xdr:colOff>
      <xdr:row>75</xdr:row>
      <xdr:rowOff>104775</xdr:rowOff>
    </xdr:to>
    <xdr:sp macro="" textlink="">
      <xdr:nvSpPr>
        <xdr:cNvPr id="2" name="Flèche droi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8467725" y="7267575"/>
          <a:ext cx="95250" cy="47625"/>
        </a:xfrm>
        <a:prstGeom prst="rightArrow">
          <a:avLst/>
        </a:prstGeom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228601</xdr:colOff>
      <xdr:row>74</xdr:row>
      <xdr:rowOff>38099</xdr:rowOff>
    </xdr:from>
    <xdr:to>
      <xdr:col>13</xdr:col>
      <xdr:colOff>274320</xdr:colOff>
      <xdr:row>74</xdr:row>
      <xdr:rowOff>133346</xdr:rowOff>
    </xdr:to>
    <xdr:sp macro="" textlink="">
      <xdr:nvSpPr>
        <xdr:cNvPr id="3" name="Flèche droit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 rot="16200000">
          <a:off x="8471537" y="7082788"/>
          <a:ext cx="95247" cy="45719"/>
        </a:xfrm>
        <a:prstGeom prst="rightArrow">
          <a:avLst/>
        </a:prstGeom>
        <a:solidFill>
          <a:srgbClr val="92D050"/>
        </a:solidFill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226695</xdr:colOff>
      <xdr:row>76</xdr:row>
      <xdr:rowOff>38098</xdr:rowOff>
    </xdr:from>
    <xdr:to>
      <xdr:col>13</xdr:col>
      <xdr:colOff>285752</xdr:colOff>
      <xdr:row>76</xdr:row>
      <xdr:rowOff>133352</xdr:rowOff>
    </xdr:to>
    <xdr:sp macro="" textlink="">
      <xdr:nvSpPr>
        <xdr:cNvPr id="4" name="Flèche droite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/>
      </xdr:nvSpPr>
      <xdr:spPr>
        <a:xfrm rot="16200000" flipH="1" flipV="1">
          <a:off x="8476297" y="7447596"/>
          <a:ext cx="95254" cy="59057"/>
        </a:xfrm>
        <a:prstGeom prst="rightArrow">
          <a:avLst/>
        </a:prstGeom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47626</xdr:colOff>
      <xdr:row>43</xdr:row>
      <xdr:rowOff>23813</xdr:rowOff>
    </xdr:from>
    <xdr:to>
      <xdr:col>7</xdr:col>
      <xdr:colOff>276226</xdr:colOff>
      <xdr:row>57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285750</xdr:colOff>
      <xdr:row>43</xdr:row>
      <xdr:rowOff>13266</xdr:rowOff>
    </xdr:from>
    <xdr:to>
      <xdr:col>16</xdr:col>
      <xdr:colOff>726283</xdr:colOff>
      <xdr:row>57</xdr:row>
      <xdr:rowOff>19049</xdr:rowOff>
    </xdr:to>
    <xdr:graphicFrame macro="">
      <xdr:nvGraphicFramePr>
        <xdr:cNvPr id="9" name="Graphiqu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</xdr:colOff>
      <xdr:row>57</xdr:row>
      <xdr:rowOff>57149</xdr:rowOff>
    </xdr:from>
    <xdr:to>
      <xdr:col>7</xdr:col>
      <xdr:colOff>247651</xdr:colOff>
      <xdr:row>71</xdr:row>
      <xdr:rowOff>180974</xdr:rowOff>
    </xdr:to>
    <xdr:graphicFrame macro="">
      <xdr:nvGraphicFramePr>
        <xdr:cNvPr id="7" name="Graphiqu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314325</xdr:colOff>
      <xdr:row>57</xdr:row>
      <xdr:rowOff>28575</xdr:rowOff>
    </xdr:from>
    <xdr:to>
      <xdr:col>16</xdr:col>
      <xdr:colOff>718797</xdr:colOff>
      <xdr:row>71</xdr:row>
      <xdr:rowOff>171450</xdr:rowOff>
    </xdr:to>
    <xdr:graphicFrame macro="">
      <xdr:nvGraphicFramePr>
        <xdr:cNvPr id="8" name="Graphiqu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2</xdr:row>
      <xdr:rowOff>19049</xdr:rowOff>
    </xdr:from>
    <xdr:to>
      <xdr:col>9</xdr:col>
      <xdr:colOff>0</xdr:colOff>
      <xdr:row>4</xdr:row>
      <xdr:rowOff>104774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228975" y="400049"/>
          <a:ext cx="3733800" cy="466725"/>
        </a:xfrm>
        <a:prstGeom prst="rect">
          <a:avLst/>
        </a:prstGeom>
        <a:noFill/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409574</xdr:colOff>
      <xdr:row>2</xdr:row>
      <xdr:rowOff>57150</xdr:rowOff>
    </xdr:from>
    <xdr:to>
      <xdr:col>10</xdr:col>
      <xdr:colOff>333375</xdr:colOff>
      <xdr:row>16</xdr:row>
      <xdr:rowOff>85725</xdr:rowOff>
    </xdr:to>
    <xdr:graphicFrame macro="">
      <xdr:nvGraphicFramePr>
        <xdr:cNvPr id="3" name="Graphiqu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0.13774</cdr:x>
      <cdr:y>0.03803</cdr:y>
    </cdr:from>
    <cdr:to>
      <cdr:x>0.78925</cdr:x>
      <cdr:y>0.18076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695327" y="108308"/>
          <a:ext cx="3289006" cy="4064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fr-FR" sz="1400"/>
            <a:t>Taux</a:t>
          </a:r>
          <a:r>
            <a:rPr lang="fr-FR" sz="1400" baseline="0"/>
            <a:t> de réalisation des Actions</a:t>
          </a:r>
          <a:endParaRPr lang="fr-FR" sz="1400"/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9</xdr:row>
      <xdr:rowOff>109537</xdr:rowOff>
    </xdr:from>
    <xdr:to>
      <xdr:col>13</xdr:col>
      <xdr:colOff>114300</xdr:colOff>
      <xdr:row>23</xdr:row>
      <xdr:rowOff>176212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178594</xdr:colOff>
      <xdr:row>0</xdr:row>
      <xdr:rowOff>35719</xdr:rowOff>
    </xdr:from>
    <xdr:to>
      <xdr:col>3</xdr:col>
      <xdr:colOff>1550195</xdr:colOff>
      <xdr:row>0</xdr:row>
      <xdr:rowOff>821532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8594" y="35719"/>
          <a:ext cx="3990976" cy="78581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631031</xdr:colOff>
      <xdr:row>0</xdr:row>
      <xdr:rowOff>35718</xdr:rowOff>
    </xdr:from>
    <xdr:to>
      <xdr:col>16</xdr:col>
      <xdr:colOff>515409</xdr:colOff>
      <xdr:row>0</xdr:row>
      <xdr:rowOff>584992</xdr:rowOff>
    </xdr:to>
    <xdr:sp macro="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/>
      </xdr:nvSpPr>
      <xdr:spPr>
        <a:xfrm>
          <a:off x="17099756" y="35718"/>
          <a:ext cx="1803665" cy="549274"/>
        </a:xfrm>
        <a:prstGeom prst="roundRect">
          <a:avLst/>
        </a:prstGeom>
        <a:solidFill>
          <a:schemeClr val="bg2">
            <a:lumMod val="7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marL="0" indent="0" algn="ctr"/>
          <a:r>
            <a:rPr lang="en-US" sz="1600" b="1" cap="none" spc="0">
              <a:ln w="11430"/>
              <a:solidFill>
                <a:srgbClr val="002060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+mn-lt"/>
              <a:ea typeface="+mn-ea"/>
              <a:cs typeface="+mn-cs"/>
            </a:rPr>
            <a:t>Code: PR11F01.00</a:t>
          </a:r>
        </a:p>
      </xdr:txBody>
    </xdr:sp>
    <xdr:clientData/>
  </xdr:twoCellAnchor>
  <xdr:twoCellAnchor>
    <xdr:from>
      <xdr:col>14</xdr:col>
      <xdr:colOff>178594</xdr:colOff>
      <xdr:row>1</xdr:row>
      <xdr:rowOff>35719</xdr:rowOff>
    </xdr:from>
    <xdr:to>
      <xdr:col>17</xdr:col>
      <xdr:colOff>1143000</xdr:colOff>
      <xdr:row>6</xdr:row>
      <xdr:rowOff>321469</xdr:rowOff>
    </xdr:to>
    <xdr:graphicFrame macro="">
      <xdr:nvGraphicFramePr>
        <xdr:cNvPr id="5" name="Graphiqu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0.20388</cdr:x>
      <cdr:y>0.82899</cdr:y>
    </cdr:from>
    <cdr:to>
      <cdr:x>0.85539</cdr:x>
      <cdr:y>0.97172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917564" y="1747020"/>
          <a:ext cx="2932162" cy="30079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 anchor="ctr"/>
        <a:lstStyle xmlns:a="http://schemas.openxmlformats.org/drawingml/2006/main"/>
        <a:p xmlns:a="http://schemas.openxmlformats.org/drawingml/2006/main">
          <a:pPr algn="ctr"/>
          <a:r>
            <a:rPr lang="fr-FR" sz="1400"/>
            <a:t>Taux</a:t>
          </a:r>
          <a:r>
            <a:rPr lang="fr-FR" sz="1400" baseline="0"/>
            <a:t> de réalisation des Actions</a:t>
          </a:r>
          <a:endParaRPr lang="fr-FR" sz="1400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79374</xdr:colOff>
      <xdr:row>0</xdr:row>
      <xdr:rowOff>95250</xdr:rowOff>
    </xdr:from>
    <xdr:to>
      <xdr:col>11</xdr:col>
      <xdr:colOff>752474</xdr:colOff>
      <xdr:row>32</xdr:row>
      <xdr:rowOff>47625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0.1001</cdr:x>
      <cdr:y>0.01216</cdr:y>
    </cdr:from>
    <cdr:to>
      <cdr:x>0.21098</cdr:x>
      <cdr:y>0.1286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="" xmlns:a16="http://schemas.microsoft.com/office/drawing/2014/main" id="{A5511DA4-69E3-442B-8C9F-3E440DF151D3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958855" y="75054"/>
          <a:ext cx="1062117" cy="718696"/>
        </a:xfrm>
        <a:prstGeom xmlns:a="http://schemas.openxmlformats.org/drawingml/2006/main" prst="rect">
          <a:avLst/>
        </a:prstGeom>
      </cdr:spPr>
    </cdr:pic>
  </cdr:relSizeAnchor>
</c:userShapes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95249</xdr:rowOff>
    </xdr:from>
    <xdr:to>
      <xdr:col>11</xdr:col>
      <xdr:colOff>800099</xdr:colOff>
      <xdr:row>34</xdr:row>
      <xdr:rowOff>133350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0.10046</cdr:x>
      <cdr:y>0.01829</cdr:y>
    </cdr:from>
    <cdr:to>
      <cdr:x>0.23516</cdr:x>
      <cdr:y>0.12387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="" xmlns:a16="http://schemas.microsoft.com/office/drawing/2014/main" id="{C529A9E7-3421-43A3-B23F-070189EF776D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838200" y="114300"/>
          <a:ext cx="1123950" cy="659674"/>
        </a:xfrm>
        <a:prstGeom xmlns:a="http://schemas.openxmlformats.org/drawingml/2006/main" prst="rect">
          <a:avLst/>
        </a:prstGeom>
      </cdr:spPr>
    </cdr:pic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47624</xdr:colOff>
      <xdr:row>0</xdr:row>
      <xdr:rowOff>95249</xdr:rowOff>
    </xdr:from>
    <xdr:to>
      <xdr:col>11</xdr:col>
      <xdr:colOff>733424</xdr:colOff>
      <xdr:row>35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0.12853</cdr:x>
      <cdr:y>0.01065</cdr:y>
    </cdr:from>
    <cdr:to>
      <cdr:x>0.23197</cdr:x>
      <cdr:y>0.12859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="" xmlns:a16="http://schemas.microsoft.com/office/drawing/2014/main" id="{EC5D2632-6CC7-46B8-BFF2-B02C1E4DA45C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1232818" y="67053"/>
          <a:ext cx="992163" cy="742573"/>
        </a:xfrm>
        <a:prstGeom xmlns:a="http://schemas.openxmlformats.org/drawingml/2006/main" prst="rect">
          <a:avLst/>
        </a:prstGeom>
      </cdr:spPr>
    </cdr:pic>
  </cdr:relSizeAnchor>
</c:userShapes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119063</xdr:colOff>
      <xdr:row>0</xdr:row>
      <xdr:rowOff>95250</xdr:rowOff>
    </xdr:from>
    <xdr:to>
      <xdr:col>11</xdr:col>
      <xdr:colOff>714375</xdr:colOff>
      <xdr:row>35</xdr:row>
      <xdr:rowOff>130969</xdr:rowOff>
    </xdr:to>
    <xdr:graphicFrame macro="">
      <xdr:nvGraphicFramePr>
        <xdr:cNvPr id="2" name="Graphique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0.08603</cdr:x>
      <cdr:y>0.01421</cdr:y>
    </cdr:from>
    <cdr:to>
      <cdr:x>0.18828</cdr:x>
      <cdr:y>0.12865</cdr:y>
    </cdr:to>
    <cdr:pic>
      <cdr:nvPicPr>
        <cdr:cNvPr id="2" name="chart">
          <a:extLst xmlns:a="http://schemas.openxmlformats.org/drawingml/2006/main">
            <a:ext uri="{FF2B5EF4-FFF2-40B4-BE49-F238E27FC236}">
              <a16:creationId xmlns="" xmlns:a16="http://schemas.microsoft.com/office/drawing/2014/main" id="{2DAE36E1-97DB-41D1-8EC4-D4A7A91E0982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/>
        <a:stretch xmlns:a="http://schemas.openxmlformats.org/drawingml/2006/main">
          <a:fillRect/>
        </a:stretch>
      </cdr:blipFill>
      <cdr:spPr>
        <a:xfrm xmlns:a="http://schemas.openxmlformats.org/drawingml/2006/main">
          <a:off x="821531" y="95249"/>
          <a:ext cx="976312" cy="767103"/>
        </a:xfrm>
        <a:prstGeom xmlns:a="http://schemas.openxmlformats.org/drawingml/2006/main" prst="rect">
          <a:avLst/>
        </a:prstGeom>
      </cdr:spPr>
    </cdr:pic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lima_hannachi/Downloads/DAS-SMQ-07%20AC%20AP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lima_hannachi/Downloads/PLAN%20D'AMELIORATION%20CONTINU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DE SUIVI AC AP"/>
      <sheetName val="BASE DE SUIVI AC AP (2)"/>
      <sheetName val="BASE DE SUIVI AC AP (3)"/>
      <sheetName val="BASE DE SUIVI AC AP (4)"/>
      <sheetName val="Réalisation"/>
      <sheetName val="Efficacité"/>
      <sheetName val="Réalisation (2)"/>
      <sheetName val="Plan d'action"/>
    </sheetNames>
    <sheetDataSet>
      <sheetData sheetId="0" refreshError="1"/>
      <sheetData sheetId="1">
        <row r="24">
          <cell r="BI24" t="str">
            <v>Problème Main d'œuvre</v>
          </cell>
        </row>
        <row r="26">
          <cell r="BI26" t="str">
            <v>Problème Matériel :  Machine</v>
          </cell>
        </row>
        <row r="27">
          <cell r="BI27" t="str">
            <v xml:space="preserve">Problème Matériel : Outillage </v>
          </cell>
        </row>
        <row r="28">
          <cell r="BI28" t="str">
            <v>Problème Méthode</v>
          </cell>
        </row>
        <row r="29">
          <cell r="BI29" t="str">
            <v>Problème Matière : MP</v>
          </cell>
        </row>
        <row r="30">
          <cell r="BI30" t="str">
            <v>Problème Matière : PSF</v>
          </cell>
        </row>
        <row r="31">
          <cell r="BI31" t="str">
            <v>Problème Milieu</v>
          </cell>
        </row>
        <row r="33">
          <cell r="AF33" t="str">
            <v>INJECTION</v>
          </cell>
        </row>
        <row r="34">
          <cell r="AF34" t="str">
            <v>TRAITEMENT DE SURFACE</v>
          </cell>
        </row>
        <row r="35">
          <cell r="AF35" t="str">
            <v>EMBOUTISSAGE</v>
          </cell>
        </row>
        <row r="36">
          <cell r="AF36" t="str">
            <v xml:space="preserve">ASSEMBLAGE </v>
          </cell>
        </row>
        <row r="37">
          <cell r="AF37" t="str">
            <v>PREPARATION</v>
          </cell>
        </row>
      </sheetData>
      <sheetData sheetId="2" refreshError="1"/>
      <sheetData sheetId="3"/>
      <sheetData sheetId="4">
        <row r="6">
          <cell r="B6" t="str">
            <v>Mauvais</v>
          </cell>
        </row>
      </sheetData>
      <sheetData sheetId="5">
        <row r="6">
          <cell r="B6" t="str">
            <v>Mauvais</v>
          </cell>
        </row>
      </sheetData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AC"/>
      <sheetName val="Procedure traitement NC"/>
      <sheetName val="QRQCNIV1"/>
      <sheetName val="FNC"/>
      <sheetName val="FICHE DE CTR PAR ECH"/>
      <sheetName val="FICHE RELEVE DE DEFAUT"/>
      <sheetName val="SUIV REBUT INJ"/>
      <sheetName val="FICHE DE BONNES PRATIQUES"/>
      <sheetName val="BASE DE SUIVI AC AP"/>
      <sheetName val="CAHIER SUIVI PERFORMANCEATELIER"/>
      <sheetName val="QRQC NIV2"/>
      <sheetName val="IND QUALITE"/>
      <sheetName val="SECURITE"/>
      <sheetName val="OTD"/>
      <sheetName val="BASIQUES"/>
      <sheetName val="BASIQUEar"/>
      <sheetName val="STANDARD ATELIER"/>
      <sheetName val="DOSSIER QUALITE"/>
      <sheetName val="SUIVI JOURNALIER REBUT"/>
      <sheetName val="PARETO DE DEFAUT"/>
      <sheetName val="CHECKLIST 5S"/>
      <sheetName val="MATRICE DE POLYVALENCE"/>
      <sheetName val="CHEKLIST VALIDATION"/>
      <sheetName val="TAUX DE PRODUCTIVITE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">
          <cell r="A1" t="str">
            <v>ILOT INJECTION</v>
          </cell>
          <cell r="C1" t="str">
            <v xml:space="preserve">BASIQUE </v>
          </cell>
        </row>
        <row r="2">
          <cell r="C2" t="str">
            <v>SILVER</v>
          </cell>
        </row>
        <row r="3">
          <cell r="C3" t="str">
            <v>GOLD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oleObject" Target="../embeddings/oleObject2.bin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V77"/>
  <sheetViews>
    <sheetView tabSelected="1" topLeftCell="A13" zoomScaleNormal="100" workbookViewId="0">
      <selection activeCell="J37" sqref="J37"/>
    </sheetView>
  </sheetViews>
  <sheetFormatPr baseColWidth="10" defaultRowHeight="15"/>
  <cols>
    <col min="1" max="1" width="10.7109375" style="1" customWidth="1"/>
    <col min="2" max="3" width="31" style="28" customWidth="1"/>
    <col min="4" max="4" width="10.5703125" style="28" customWidth="1"/>
    <col min="5" max="5" width="11.42578125" style="29" customWidth="1"/>
    <col min="6" max="8" width="11.42578125" style="1" customWidth="1"/>
    <col min="9" max="9" width="11.42578125" style="28" customWidth="1"/>
    <col min="10" max="16" width="11.42578125" style="1" customWidth="1"/>
    <col min="17" max="17" width="12" style="1" customWidth="1"/>
    <col min="18" max="16384" width="11.42578125" style="1"/>
  </cols>
  <sheetData>
    <row r="1" spans="1:21" ht="21" customHeight="1">
      <c r="A1" s="261"/>
      <c r="B1" s="264" t="s">
        <v>25</v>
      </c>
      <c r="C1" s="265"/>
      <c r="D1" s="266"/>
      <c r="E1" s="266"/>
      <c r="F1" s="266"/>
      <c r="G1" s="266"/>
      <c r="H1" s="266"/>
      <c r="I1" s="266"/>
      <c r="J1" s="266"/>
      <c r="K1" s="266"/>
      <c r="L1" s="266"/>
      <c r="M1" s="266"/>
      <c r="N1" s="266"/>
      <c r="O1" s="278" t="s">
        <v>179</v>
      </c>
      <c r="P1" s="278"/>
      <c r="Q1" s="279"/>
    </row>
    <row r="2" spans="1:21" ht="21" customHeight="1">
      <c r="A2" s="262"/>
      <c r="B2" s="267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80" t="s">
        <v>178</v>
      </c>
      <c r="P2" s="280"/>
      <c r="Q2" s="281"/>
    </row>
    <row r="3" spans="1:21" ht="21" customHeight="1" thickBot="1">
      <c r="A3" s="263"/>
      <c r="B3" s="269"/>
      <c r="C3" s="270"/>
      <c r="D3" s="270"/>
      <c r="E3" s="270"/>
      <c r="F3" s="270"/>
      <c r="G3" s="270"/>
      <c r="H3" s="270"/>
      <c r="I3" s="270"/>
      <c r="J3" s="270"/>
      <c r="K3" s="270"/>
      <c r="L3" s="270"/>
      <c r="M3" s="270"/>
      <c r="N3" s="270"/>
      <c r="O3" s="282" t="s">
        <v>180</v>
      </c>
      <c r="P3" s="282"/>
      <c r="Q3" s="283"/>
    </row>
    <row r="4" spans="1:21"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P4" s="163" t="s">
        <v>177</v>
      </c>
      <c r="Q4" s="164"/>
    </row>
    <row r="5" spans="1:21" s="2" customFormat="1" ht="20.25" customHeight="1" thickBot="1">
      <c r="A5" s="271" t="s">
        <v>0</v>
      </c>
      <c r="B5" s="272"/>
      <c r="C5" s="272"/>
      <c r="D5" s="272"/>
      <c r="E5" s="272"/>
      <c r="F5" s="272"/>
      <c r="G5" s="273"/>
      <c r="H5" s="274" t="s">
        <v>159</v>
      </c>
      <c r="I5" s="275"/>
      <c r="J5" s="275"/>
      <c r="K5" s="275"/>
      <c r="L5" s="275"/>
      <c r="M5" s="276"/>
      <c r="N5" s="274"/>
      <c r="O5" s="275"/>
      <c r="P5" s="275"/>
      <c r="Q5" s="277"/>
    </row>
    <row r="6" spans="1:21" ht="19.5" customHeight="1" thickTop="1">
      <c r="A6" s="284" t="s">
        <v>1</v>
      </c>
      <c r="B6" s="285"/>
      <c r="C6" s="286"/>
      <c r="D6" s="258" t="s">
        <v>2</v>
      </c>
      <c r="E6" s="258" t="s">
        <v>3</v>
      </c>
      <c r="F6" s="258"/>
      <c r="G6" s="258"/>
      <c r="H6" s="258"/>
      <c r="I6" s="258"/>
      <c r="J6" s="258"/>
      <c r="K6" s="258"/>
      <c r="L6" s="258"/>
      <c r="M6" s="258"/>
      <c r="N6" s="258"/>
      <c r="O6" s="258"/>
      <c r="P6" s="258"/>
      <c r="Q6" s="247" t="s">
        <v>4</v>
      </c>
    </row>
    <row r="7" spans="1:21" ht="21" customHeight="1" thickBot="1">
      <c r="A7" s="287"/>
      <c r="B7" s="288"/>
      <c r="C7" s="289"/>
      <c r="D7" s="294"/>
      <c r="E7" s="144" t="s">
        <v>5</v>
      </c>
      <c r="F7" s="144" t="s">
        <v>6</v>
      </c>
      <c r="G7" s="144" t="s">
        <v>7</v>
      </c>
      <c r="H7" s="144" t="s">
        <v>8</v>
      </c>
      <c r="I7" s="144" t="s">
        <v>9</v>
      </c>
      <c r="J7" s="144" t="s">
        <v>10</v>
      </c>
      <c r="K7" s="144" t="s">
        <v>11</v>
      </c>
      <c r="L7" s="144" t="s">
        <v>12</v>
      </c>
      <c r="M7" s="144" t="s">
        <v>13</v>
      </c>
      <c r="N7" s="144" t="s">
        <v>14</v>
      </c>
      <c r="O7" s="144" t="s">
        <v>15</v>
      </c>
      <c r="P7" s="144" t="s">
        <v>16</v>
      </c>
      <c r="Q7" s="248"/>
    </row>
    <row r="8" spans="1:21" ht="24" customHeight="1">
      <c r="A8" s="295" t="s">
        <v>151</v>
      </c>
      <c r="B8" s="298" t="s">
        <v>17</v>
      </c>
      <c r="C8" s="298" t="s">
        <v>152</v>
      </c>
      <c r="D8" s="290">
        <v>0.9</v>
      </c>
      <c r="E8" s="166">
        <v>0.98970000000000002</v>
      </c>
      <c r="F8" s="220">
        <v>0.91245535714285708</v>
      </c>
      <c r="G8" s="221">
        <v>0.95299999999999996</v>
      </c>
      <c r="H8" s="221">
        <v>0.95799999999999996</v>
      </c>
      <c r="I8" s="166">
        <v>0.89580000000000004</v>
      </c>
      <c r="J8" s="166">
        <v>0.78420000000000001</v>
      </c>
      <c r="K8" s="166"/>
      <c r="L8" s="166"/>
      <c r="M8" s="166"/>
      <c r="N8" s="166"/>
      <c r="O8" s="166"/>
      <c r="P8" s="166"/>
      <c r="Q8" s="145">
        <f>IF(ISERR(SLOPE(E8:P8,$E$40:$P$40)),"",(SLOPE(E8:P8,$E$40:$P$40)))</f>
        <v>-3.0641887755102033E-2</v>
      </c>
    </row>
    <row r="9" spans="1:21" ht="24" customHeight="1">
      <c r="A9" s="296"/>
      <c r="B9" s="299"/>
      <c r="C9" s="299"/>
      <c r="D9" s="251"/>
      <c r="E9" s="259">
        <f>IF(ISERR(AVERAGE(E8:G8)),"",(AVERAGE(E8:G8)))</f>
        <v>0.95171845238095232</v>
      </c>
      <c r="F9" s="259"/>
      <c r="G9" s="259"/>
      <c r="H9" s="259">
        <f>IF(ISERR(AVERAGE(H8:J8)),"",(AVERAGE(H8:J8)))</f>
        <v>0.8793333333333333</v>
      </c>
      <c r="I9" s="259"/>
      <c r="J9" s="259"/>
      <c r="K9" s="259" t="str">
        <f>IF(ISERR(AVERAGE(K8:M8)),"",(AVERAGE(K8:M8)))</f>
        <v/>
      </c>
      <c r="L9" s="259"/>
      <c r="M9" s="259"/>
      <c r="N9" s="259" t="str">
        <f>IF(ISERR(AVERAGE(N8:P8)),"",(AVERAGE(N8:P8)))</f>
        <v/>
      </c>
      <c r="O9" s="259"/>
      <c r="P9" s="259"/>
      <c r="Q9" s="4"/>
      <c r="S9" s="3"/>
      <c r="T9" s="3"/>
      <c r="U9" s="3"/>
    </row>
    <row r="10" spans="1:21" ht="24" customHeight="1">
      <c r="A10" s="296"/>
      <c r="B10" s="299"/>
      <c r="C10" s="299" t="s">
        <v>153</v>
      </c>
      <c r="D10" s="251">
        <v>0.9</v>
      </c>
      <c r="E10" s="173">
        <v>0.91490000000000005</v>
      </c>
      <c r="F10" s="218">
        <v>0.99162499999999998</v>
      </c>
      <c r="G10" s="221">
        <v>0.9708</v>
      </c>
      <c r="H10" s="229">
        <v>0.97189999999999999</v>
      </c>
      <c r="I10" s="173">
        <v>0.92500000000000004</v>
      </c>
      <c r="J10" s="173">
        <v>0.86880000000000002</v>
      </c>
      <c r="K10" s="173"/>
      <c r="L10" s="173"/>
      <c r="M10" s="173"/>
      <c r="N10" s="173"/>
      <c r="O10" s="173"/>
      <c r="P10" s="173"/>
      <c r="Q10" s="147">
        <f>IF(ISERR(SLOPE(E10:P10,$E$40:$P$40)),"",(SLOPE(E10:P10,$E$40:$P$40)))</f>
        <v>-1.2264999999999998E-2</v>
      </c>
    </row>
    <row r="11" spans="1:21" ht="24" customHeight="1">
      <c r="A11" s="296"/>
      <c r="B11" s="299"/>
      <c r="C11" s="299"/>
      <c r="D11" s="251"/>
      <c r="E11" s="259">
        <f>IF(ISERR(AVERAGE(E10:G10)),"",(AVERAGE(E10:G10)))</f>
        <v>0.95910833333333334</v>
      </c>
      <c r="F11" s="259"/>
      <c r="G11" s="259"/>
      <c r="H11" s="259">
        <f>IF(ISERR(AVERAGE(H10:J10)),"",(AVERAGE(H10:J10)))</f>
        <v>0.92189999999999994</v>
      </c>
      <c r="I11" s="259"/>
      <c r="J11" s="259"/>
      <c r="K11" s="259" t="str">
        <f>IF(ISERR(AVERAGE(K10:M10)),"",(AVERAGE(K10:M10)))</f>
        <v/>
      </c>
      <c r="L11" s="259"/>
      <c r="M11" s="259"/>
      <c r="N11" s="259" t="str">
        <f>IF(ISERR(AVERAGE(N10:P10)),"",(AVERAGE(N10:P10)))</f>
        <v/>
      </c>
      <c r="O11" s="259"/>
      <c r="P11" s="259"/>
      <c r="Q11" s="4"/>
      <c r="S11" s="3"/>
      <c r="T11" s="3"/>
      <c r="U11" s="3"/>
    </row>
    <row r="12" spans="1:21" ht="24" customHeight="1">
      <c r="A12" s="296"/>
      <c r="B12" s="299"/>
      <c r="C12" s="299" t="s">
        <v>154</v>
      </c>
      <c r="D12" s="251">
        <v>0.9</v>
      </c>
      <c r="E12" s="177">
        <v>0.96579999999999999</v>
      </c>
      <c r="F12" s="221">
        <v>0.7265625</v>
      </c>
      <c r="G12" s="173">
        <v>0.91200000000000003</v>
      </c>
      <c r="H12" s="229">
        <v>0.93700000000000006</v>
      </c>
      <c r="I12" s="173">
        <v>0.93700000000000006</v>
      </c>
      <c r="J12" s="173">
        <v>0.82499999999999996</v>
      </c>
      <c r="K12" s="173"/>
      <c r="L12" s="173"/>
      <c r="M12" s="173"/>
      <c r="N12" s="173"/>
      <c r="O12" s="173"/>
      <c r="P12" s="173"/>
      <c r="Q12" s="147">
        <f>IF(ISERR(SLOPE(E12:P12,$E$40:$P$40)),"",(SLOPE(E12:P12,$E$40:$P$40)))</f>
        <v>-1.3624999999999998E-3</v>
      </c>
    </row>
    <row r="13" spans="1:21" ht="24" customHeight="1" thickBot="1">
      <c r="A13" s="297"/>
      <c r="B13" s="300"/>
      <c r="C13" s="300"/>
      <c r="D13" s="252"/>
      <c r="E13" s="253">
        <f>IF(ISERR(AVERAGE(E12:G12)),"",(AVERAGE(E12:G12)))</f>
        <v>0.86812083333333334</v>
      </c>
      <c r="F13" s="253"/>
      <c r="G13" s="253"/>
      <c r="H13" s="253">
        <f>IF(ISERR(AVERAGE(H12:J12)),"",(AVERAGE(H12:J12)))</f>
        <v>0.89966666666666661</v>
      </c>
      <c r="I13" s="253"/>
      <c r="J13" s="253"/>
      <c r="K13" s="253" t="str">
        <f>IF(ISERR(AVERAGE(K12:M12)),"",(AVERAGE(K12:M12)))</f>
        <v/>
      </c>
      <c r="L13" s="253"/>
      <c r="M13" s="253"/>
      <c r="N13" s="253" t="str">
        <f>IF(ISERR(AVERAGE(N12:P12)),"",(AVERAGE(N12:P12)))</f>
        <v/>
      </c>
      <c r="O13" s="253"/>
      <c r="P13" s="253"/>
      <c r="Q13" s="148"/>
      <c r="S13" s="3"/>
      <c r="T13" s="3"/>
      <c r="U13" s="3"/>
    </row>
    <row r="14" spans="1:21" ht="9" customHeight="1" thickBot="1">
      <c r="A14" s="174"/>
      <c r="B14" s="172"/>
      <c r="C14" s="172"/>
      <c r="D14" s="172"/>
      <c r="E14" s="172"/>
      <c r="F14" s="172"/>
      <c r="G14" s="172"/>
      <c r="H14" s="172"/>
      <c r="I14" s="172"/>
      <c r="J14" s="171">
        <f>J8</f>
        <v>0.78420000000000001</v>
      </c>
      <c r="K14" s="171">
        <f t="shared" ref="K14:N14" si="0">K8</f>
        <v>0</v>
      </c>
      <c r="L14" s="171">
        <f t="shared" si="0"/>
        <v>0</v>
      </c>
      <c r="M14" s="171">
        <f t="shared" si="0"/>
        <v>0</v>
      </c>
      <c r="N14" s="171">
        <f t="shared" si="0"/>
        <v>0</v>
      </c>
      <c r="O14" s="172"/>
      <c r="P14" s="172"/>
      <c r="Q14" s="175"/>
      <c r="S14" s="3"/>
      <c r="T14" s="3"/>
      <c r="U14" s="3"/>
    </row>
    <row r="15" spans="1:21" ht="24" customHeight="1">
      <c r="A15" s="295" t="s">
        <v>155</v>
      </c>
      <c r="B15" s="298" t="s">
        <v>18</v>
      </c>
      <c r="C15" s="298" t="s">
        <v>156</v>
      </c>
      <c r="D15" s="293"/>
      <c r="E15" s="146">
        <v>33008.898999999998</v>
      </c>
      <c r="F15" s="226">
        <v>24847.264999999999</v>
      </c>
      <c r="G15" s="226">
        <v>73248.740000000005</v>
      </c>
      <c r="H15" s="226">
        <v>37239.822</v>
      </c>
      <c r="I15" s="219">
        <v>6183.9650000000001</v>
      </c>
      <c r="J15" s="146">
        <v>7761.0879999999997</v>
      </c>
      <c r="K15" s="146"/>
      <c r="L15" s="146"/>
      <c r="M15" s="146"/>
      <c r="N15" s="146"/>
      <c r="O15" s="146"/>
      <c r="P15" s="146"/>
      <c r="Q15" s="145">
        <f>IF(ISERR(SLOPE(E15:P15,$E$40:$P$40)),"",(SLOPE(E15:P15,$E$40:$P$40)))</f>
        <v>-6235.3677999999991</v>
      </c>
    </row>
    <row r="16" spans="1:21" ht="24" customHeight="1" thickBot="1">
      <c r="A16" s="296"/>
      <c r="B16" s="299"/>
      <c r="C16" s="299"/>
      <c r="D16" s="291"/>
      <c r="E16" s="305">
        <f>IF(ISERR(AVERAGE(E15:G15)),"",(AVERAGE(E15:G15)))</f>
        <v>43701.634666666672</v>
      </c>
      <c r="F16" s="305"/>
      <c r="G16" s="305"/>
      <c r="H16" s="305">
        <f>IF(ISERR(AVERAGE(H15:J15)),"",(AVERAGE(H15:J15)))</f>
        <v>17061.625</v>
      </c>
      <c r="I16" s="305"/>
      <c r="J16" s="305"/>
      <c r="K16" s="305" t="str">
        <f>IF(ISERR(AVERAGE(K15:M15)),"",(AVERAGE(K15:M15)))</f>
        <v/>
      </c>
      <c r="L16" s="305"/>
      <c r="M16" s="305"/>
      <c r="N16" s="305" t="str">
        <f>IF(ISERR(AVERAGE(N15:P15)),"",(AVERAGE(N15:P15)))</f>
        <v/>
      </c>
      <c r="O16" s="305"/>
      <c r="P16" s="305"/>
      <c r="Q16" s="4"/>
      <c r="S16" s="3"/>
      <c r="T16" s="3"/>
      <c r="U16" s="3"/>
    </row>
    <row r="17" spans="1:21" ht="24" customHeight="1">
      <c r="A17" s="296"/>
      <c r="B17" s="299"/>
      <c r="C17" s="299" t="s">
        <v>157</v>
      </c>
      <c r="D17" s="291"/>
      <c r="E17" s="111">
        <v>721.08399999999995</v>
      </c>
      <c r="F17" s="217">
        <v>5445.0770000000002</v>
      </c>
      <c r="G17" s="219">
        <v>14008.868</v>
      </c>
      <c r="H17" s="226">
        <v>3374.712</v>
      </c>
      <c r="I17" s="111">
        <v>2705.0169999999998</v>
      </c>
      <c r="J17" s="111">
        <v>2150.5459999999998</v>
      </c>
      <c r="K17" s="111"/>
      <c r="L17" s="111"/>
      <c r="M17" s="111"/>
      <c r="N17" s="111"/>
      <c r="O17" s="111"/>
      <c r="P17" s="111"/>
      <c r="Q17" s="145">
        <f>IF(ISERR(SLOPE(E17:P17,$E$40:$P$40)),"",(SLOPE(E17:P17,$E$40:$P$40)))</f>
        <v>-334.48645714285732</v>
      </c>
    </row>
    <row r="18" spans="1:21" ht="24" customHeight="1" thickBot="1">
      <c r="A18" s="296"/>
      <c r="B18" s="299"/>
      <c r="C18" s="299"/>
      <c r="D18" s="291"/>
      <c r="E18" s="305">
        <f>IF(ISERR(AVERAGE(E17:G17)),"",(AVERAGE(E17:G17)))</f>
        <v>6725.0096666666677</v>
      </c>
      <c r="F18" s="305"/>
      <c r="G18" s="305"/>
      <c r="H18" s="305">
        <f>IF(ISERR(AVERAGE(H17:J17)),"",(AVERAGE(H17:J17)))</f>
        <v>2743.4249999999997</v>
      </c>
      <c r="I18" s="305"/>
      <c r="J18" s="305"/>
      <c r="K18" s="305" t="str">
        <f>IF(ISERR(AVERAGE(K17:M17)),"",(AVERAGE(K17:M17)))</f>
        <v/>
      </c>
      <c r="L18" s="305"/>
      <c r="M18" s="305"/>
      <c r="N18" s="305" t="str">
        <f>IF(ISERR(AVERAGE(N17:P17)),"",(AVERAGE(N17:P17)))</f>
        <v/>
      </c>
      <c r="O18" s="305"/>
      <c r="P18" s="305"/>
      <c r="Q18" s="4"/>
      <c r="S18" s="3"/>
      <c r="T18" s="3"/>
      <c r="U18" s="3"/>
    </row>
    <row r="19" spans="1:21" ht="24" customHeight="1">
      <c r="A19" s="296"/>
      <c r="B19" s="299"/>
      <c r="C19" s="299" t="s">
        <v>158</v>
      </c>
      <c r="D19" s="291"/>
      <c r="E19" s="111">
        <v>0</v>
      </c>
      <c r="F19" s="111">
        <v>0</v>
      </c>
      <c r="G19" s="111">
        <v>4514.6049999999996</v>
      </c>
      <c r="H19" s="226">
        <v>8731.7379999999994</v>
      </c>
      <c r="I19" s="111">
        <v>10500</v>
      </c>
      <c r="J19" s="111">
        <v>0</v>
      </c>
      <c r="K19" s="111"/>
      <c r="L19" s="111"/>
      <c r="M19" s="111"/>
      <c r="N19" s="111"/>
      <c r="O19" s="111"/>
      <c r="P19" s="111"/>
      <c r="Q19" s="145">
        <f>IF(ISERR(SLOPE(E19:P19,$E$40:$P$40)),"",(SLOPE(E19:P19,$E$40:$P$40)))</f>
        <v>1020.4895142857143</v>
      </c>
    </row>
    <row r="20" spans="1:21" ht="24" customHeight="1" thickBot="1">
      <c r="A20" s="296"/>
      <c r="B20" s="299"/>
      <c r="C20" s="299"/>
      <c r="D20" s="291"/>
      <c r="E20" s="305">
        <f>IF(ISERR(AVERAGE(E19:G19)),"",(AVERAGE(E19:G19)))</f>
        <v>1504.8683333333331</v>
      </c>
      <c r="F20" s="305"/>
      <c r="G20" s="305"/>
      <c r="H20" s="305">
        <f>IF(ISERR(AVERAGE(H19:J19)),"",(AVERAGE(H19:J19)))</f>
        <v>6410.5793333333322</v>
      </c>
      <c r="I20" s="305"/>
      <c r="J20" s="305"/>
      <c r="K20" s="305" t="str">
        <f>IF(ISERR(AVERAGE(K19:M19)),"",(AVERAGE(K19:M19)))</f>
        <v/>
      </c>
      <c r="L20" s="305"/>
      <c r="M20" s="305"/>
      <c r="N20" s="305" t="str">
        <f>IF(ISERR(AVERAGE(N19:P19)),"",(AVERAGE(N19:P19)))</f>
        <v/>
      </c>
      <c r="O20" s="305"/>
      <c r="P20" s="305"/>
      <c r="Q20" s="4"/>
      <c r="S20" s="3"/>
      <c r="T20" s="3"/>
      <c r="U20" s="3"/>
    </row>
    <row r="21" spans="1:21" ht="24" customHeight="1">
      <c r="A21" s="296"/>
      <c r="B21" s="299"/>
      <c r="C21" s="299" t="s">
        <v>181</v>
      </c>
      <c r="D21" s="291"/>
      <c r="E21" s="111">
        <v>1479.65</v>
      </c>
      <c r="F21" s="217">
        <v>0</v>
      </c>
      <c r="G21" s="111">
        <v>679.11900000000003</v>
      </c>
      <c r="H21" s="111">
        <v>0</v>
      </c>
      <c r="I21" s="111">
        <v>0</v>
      </c>
      <c r="J21" s="111">
        <v>0</v>
      </c>
      <c r="K21" s="111"/>
      <c r="L21" s="111"/>
      <c r="M21" s="111"/>
      <c r="N21" s="111"/>
      <c r="O21" s="111"/>
      <c r="P21" s="111"/>
      <c r="Q21" s="145">
        <f>IF(ISERR(SLOPE(E21:P21,$E$40:$P$40)),"",(SLOPE(E21:P21,$E$40:$P$40)))</f>
        <v>-230.78197142857141</v>
      </c>
    </row>
    <row r="22" spans="1:21" ht="24" customHeight="1" thickBot="1">
      <c r="A22" s="297"/>
      <c r="B22" s="300"/>
      <c r="C22" s="300"/>
      <c r="D22" s="292"/>
      <c r="E22" s="306">
        <f>IF(ISERR(AVERAGE(E21:G21)),"",(AVERAGE(E21:G21)))</f>
        <v>719.58966666666674</v>
      </c>
      <c r="F22" s="306"/>
      <c r="G22" s="306"/>
      <c r="H22" s="306">
        <f>IF(ISERR(AVERAGE(H21:J21)),"",(AVERAGE(H21:J21)))</f>
        <v>0</v>
      </c>
      <c r="I22" s="306"/>
      <c r="J22" s="306"/>
      <c r="K22" s="306" t="str">
        <f>IF(ISERR(AVERAGE(K21:M21)),"",(AVERAGE(K21:M21)))</f>
        <v/>
      </c>
      <c r="L22" s="306"/>
      <c r="M22" s="306"/>
      <c r="N22" s="306" t="str">
        <f>IF(ISERR(AVERAGE(N21:P21)),"",(AVERAGE(N21:P21)))</f>
        <v/>
      </c>
      <c r="O22" s="306"/>
      <c r="P22" s="306"/>
      <c r="Q22" s="148"/>
      <c r="S22" s="3"/>
      <c r="T22" s="3"/>
      <c r="U22" s="3"/>
    </row>
    <row r="23" spans="1:21" ht="10.5" customHeight="1" thickBot="1">
      <c r="A23" s="174"/>
      <c r="B23" s="172"/>
      <c r="C23" s="172"/>
      <c r="D23" s="172"/>
      <c r="E23" s="170"/>
      <c r="F23" s="170"/>
      <c r="G23" s="170"/>
      <c r="H23" s="170"/>
      <c r="I23" s="170"/>
      <c r="J23" s="169">
        <f t="shared" ref="J23:M23" si="1">J15</f>
        <v>7761.0879999999997</v>
      </c>
      <c r="K23" s="169">
        <f t="shared" si="1"/>
        <v>0</v>
      </c>
      <c r="L23" s="169">
        <f t="shared" si="1"/>
        <v>0</v>
      </c>
      <c r="M23" s="169">
        <f t="shared" si="1"/>
        <v>0</v>
      </c>
      <c r="N23" s="169">
        <v>11274.41</v>
      </c>
      <c r="O23" s="170"/>
      <c r="P23" s="170"/>
      <c r="Q23" s="175"/>
      <c r="S23" s="3"/>
      <c r="T23" s="3"/>
      <c r="U23" s="3"/>
    </row>
    <row r="24" spans="1:21" ht="24" customHeight="1">
      <c r="A24" s="315" t="s">
        <v>65</v>
      </c>
      <c r="B24" s="302" t="s">
        <v>63</v>
      </c>
      <c r="C24" s="307" t="s">
        <v>152</v>
      </c>
      <c r="D24" s="255"/>
      <c r="E24" s="150">
        <v>22.703125</v>
      </c>
      <c r="F24" s="233">
        <v>2.5454545454545454</v>
      </c>
      <c r="G24" s="234">
        <v>3.5</v>
      </c>
      <c r="H24" s="235">
        <v>3.1111111111111112</v>
      </c>
      <c r="I24" s="150">
        <v>1.4000000000000001</v>
      </c>
      <c r="J24" s="150">
        <v>1.0769212962962962</v>
      </c>
      <c r="K24" s="150"/>
      <c r="L24" s="150"/>
      <c r="M24" s="150"/>
      <c r="N24" s="150"/>
      <c r="O24" s="150"/>
      <c r="P24" s="150"/>
      <c r="Q24" s="145">
        <f>IF(ISERR(SLOPE(E24:P24,$E$40:$P$40)),"",(SLOPE(E24:P24,$E$40:$P$40)))</f>
        <v>-3.1987506012506013</v>
      </c>
    </row>
    <row r="25" spans="1:21" ht="24" customHeight="1">
      <c r="A25" s="287"/>
      <c r="B25" s="303"/>
      <c r="C25" s="308"/>
      <c r="D25" s="256"/>
      <c r="E25" s="367">
        <f>IF(ISERR(AVERAGE(E24:G24)),"",(AVERAGE(E24:G24)))</f>
        <v>9.5828598484848495</v>
      </c>
      <c r="F25" s="368"/>
      <c r="G25" s="369"/>
      <c r="H25" s="370">
        <f>IF(ISERR(AVERAGE(H24:J24)),"",(AVERAGE(H24:J24)))</f>
        <v>1.8626774691358026</v>
      </c>
      <c r="I25" s="371"/>
      <c r="J25" s="372"/>
      <c r="K25" s="168"/>
      <c r="L25" s="168"/>
      <c r="M25" s="168"/>
      <c r="N25" s="168"/>
      <c r="O25" s="168"/>
      <c r="P25" s="168"/>
      <c r="Q25" s="140"/>
      <c r="S25" s="3"/>
      <c r="T25" s="3"/>
      <c r="U25" s="3"/>
    </row>
    <row r="26" spans="1:21" ht="24" customHeight="1">
      <c r="A26" s="287"/>
      <c r="B26" s="303"/>
      <c r="C26" s="309" t="s">
        <v>153</v>
      </c>
      <c r="D26" s="249"/>
      <c r="E26" s="151">
        <v>3.4501504629629629</v>
      </c>
      <c r="F26" s="225">
        <v>2.2222222222222223</v>
      </c>
      <c r="G26" s="236">
        <v>1.3333333333333333</v>
      </c>
      <c r="H26" s="238">
        <v>1.1111111111111112</v>
      </c>
      <c r="I26" s="151">
        <v>0.66666666666666663</v>
      </c>
      <c r="J26" s="151">
        <v>0.74074074074074081</v>
      </c>
      <c r="K26" s="151"/>
      <c r="L26" s="151"/>
      <c r="M26" s="151"/>
      <c r="N26" s="151"/>
      <c r="O26" s="151"/>
      <c r="P26" s="151"/>
      <c r="Q26" s="147">
        <f>IF(ISERR(SLOPE(E26:P26,$E$40:$P$40)),"",(SLOPE(E26:P26,$E$40:$P$40)))</f>
        <v>-0.52674107142857152</v>
      </c>
    </row>
    <row r="27" spans="1:21" ht="24" customHeight="1">
      <c r="A27" s="287"/>
      <c r="B27" s="303"/>
      <c r="C27" s="308"/>
      <c r="D27" s="256"/>
      <c r="E27" s="367">
        <f>IF(ISERR(AVERAGE(E26:G26)),"",(AVERAGE(E26:G26)))</f>
        <v>2.3352353395061729</v>
      </c>
      <c r="F27" s="368"/>
      <c r="G27" s="369"/>
      <c r="H27" s="370">
        <f>IF(ISERR(AVERAGE(H26:J26)),"",(AVERAGE(H26:J26)))</f>
        <v>0.83950617283950624</v>
      </c>
      <c r="I27" s="371"/>
      <c r="J27" s="372"/>
      <c r="K27" s="168"/>
      <c r="L27" s="168"/>
      <c r="M27" s="168"/>
      <c r="N27" s="168"/>
      <c r="O27" s="168"/>
      <c r="P27" s="168"/>
      <c r="Q27" s="140"/>
      <c r="S27" s="3"/>
      <c r="T27" s="3"/>
      <c r="U27" s="3"/>
    </row>
    <row r="28" spans="1:21" ht="24" customHeight="1">
      <c r="A28" s="287"/>
      <c r="B28" s="303"/>
      <c r="C28" s="309" t="s">
        <v>154</v>
      </c>
      <c r="D28" s="249"/>
      <c r="E28" s="151">
        <v>2.2606134259259258</v>
      </c>
      <c r="F28" s="225">
        <v>1.6666666666666667</v>
      </c>
      <c r="G28" s="237">
        <v>0.83333333333333337</v>
      </c>
      <c r="H28" s="238">
        <v>0.95238425925925929</v>
      </c>
      <c r="I28" s="151">
        <v>0.95238425925925929</v>
      </c>
      <c r="J28" s="151">
        <v>0.74074074074074081</v>
      </c>
      <c r="K28" s="151"/>
      <c r="L28" s="151"/>
      <c r="M28" s="151"/>
      <c r="N28" s="151"/>
      <c r="O28" s="151"/>
      <c r="P28" s="151"/>
      <c r="Q28" s="147">
        <f>IF(ISERR(SLOPE(E28:P28,$E$40:$P$40)),"",(SLOPE(E28:P28,$E$40:$P$40)))</f>
        <v>-0.27494742063492067</v>
      </c>
    </row>
    <row r="29" spans="1:21" ht="24" customHeight="1" thickBot="1">
      <c r="A29" s="316"/>
      <c r="B29" s="304"/>
      <c r="C29" s="310"/>
      <c r="D29" s="250"/>
      <c r="E29" s="373">
        <f>IF(ISERR(AVERAGE(E28:G28)),"",(AVERAGE(E28:G28)))</f>
        <v>1.5868711419753085</v>
      </c>
      <c r="F29" s="374"/>
      <c r="G29" s="375"/>
      <c r="H29" s="376">
        <f>IF(ISERR(AVERAGE(H28:J28)),"",(AVERAGE(H28:J28)))</f>
        <v>0.88183641975308646</v>
      </c>
      <c r="I29" s="377"/>
      <c r="J29" s="378"/>
      <c r="K29" s="176"/>
      <c r="L29" s="176"/>
      <c r="M29" s="176"/>
      <c r="N29" s="176"/>
      <c r="O29" s="176"/>
      <c r="P29" s="176"/>
      <c r="Q29" s="149"/>
      <c r="S29" s="3"/>
      <c r="T29" s="3"/>
      <c r="U29" s="3"/>
    </row>
    <row r="30" spans="1:21" ht="11.25" customHeight="1" thickBot="1">
      <c r="A30" s="174"/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62"/>
      <c r="N30" s="162"/>
      <c r="O30" s="172"/>
      <c r="P30" s="172"/>
      <c r="Q30" s="175"/>
      <c r="S30" s="3"/>
      <c r="T30" s="3"/>
      <c r="U30" s="3"/>
    </row>
    <row r="31" spans="1:21" ht="24" customHeight="1">
      <c r="A31" s="311" t="s">
        <v>66</v>
      </c>
      <c r="B31" s="307" t="s">
        <v>64</v>
      </c>
      <c r="C31" s="307" t="s">
        <v>152</v>
      </c>
      <c r="D31" s="255"/>
      <c r="E31" s="178">
        <v>3.7754629629629631E-2</v>
      </c>
      <c r="F31" s="223">
        <v>0.22285353535353536</v>
      </c>
      <c r="G31" s="224">
        <v>0.16449074074074099</v>
      </c>
      <c r="H31" s="230">
        <v>0.11342592592592593</v>
      </c>
      <c r="I31" s="231">
        <v>5.1041666666666673E-2</v>
      </c>
      <c r="J31" s="231">
        <v>3.4722222222222224E-2</v>
      </c>
      <c r="K31" s="167"/>
      <c r="L31" s="167"/>
      <c r="M31" s="167"/>
      <c r="N31" s="167"/>
      <c r="O31" s="167"/>
      <c r="P31" s="167"/>
      <c r="Q31" s="145">
        <f>IF(ISERR(SLOPE(E31:P31,$E$40:$P$40)),"",(SLOPE(E31:P31,$E$40:$P$40)))</f>
        <v>-1.6618927368927373E-2</v>
      </c>
    </row>
    <row r="32" spans="1:21" ht="24" customHeight="1" thickBot="1">
      <c r="A32" s="312"/>
      <c r="B32" s="314"/>
      <c r="C32" s="308"/>
      <c r="D32" s="256"/>
      <c r="E32" s="257">
        <f>IF(ISERR(AVERAGE(E31:G31)),"",(AVERAGE(E31:G31)))</f>
        <v>0.141699635241302</v>
      </c>
      <c r="F32" s="257"/>
      <c r="G32" s="257"/>
      <c r="H32" s="257">
        <f>IF(ISERR(AVERAGE(H31:J31)),"",(AVERAGE(H31:J31)))</f>
        <v>6.6396604938271611E-2</v>
      </c>
      <c r="I32" s="257"/>
      <c r="J32" s="257"/>
      <c r="K32" s="260" t="str">
        <f>IF(ISERR(AVERAGE(K31:M31)),"",(AVERAGE(K31:M31)))</f>
        <v/>
      </c>
      <c r="L32" s="260"/>
      <c r="M32" s="260"/>
      <c r="N32" s="260" t="str">
        <f>IF(ISERR(AVERAGE(N31:P31)),"",(AVERAGE(N31:P31)))</f>
        <v/>
      </c>
      <c r="O32" s="260"/>
      <c r="P32" s="260"/>
      <c r="Q32" s="4"/>
      <c r="S32" s="3"/>
      <c r="T32" s="3"/>
      <c r="U32" s="3"/>
    </row>
    <row r="33" spans="1:22" ht="24" customHeight="1">
      <c r="A33" s="312"/>
      <c r="B33" s="314"/>
      <c r="C33" s="309" t="s">
        <v>153</v>
      </c>
      <c r="D33" s="249"/>
      <c r="E33" s="178">
        <v>3.7951388888888889E-2</v>
      </c>
      <c r="F33" s="222">
        <v>1.8518518518518517E-2</v>
      </c>
      <c r="G33" s="227">
        <v>3.888888888888889E-2</v>
      </c>
      <c r="H33" s="230">
        <v>2.8935185185185185E-2</v>
      </c>
      <c r="I33" s="232">
        <v>1.7361111111111112E-2</v>
      </c>
      <c r="J33" s="232">
        <v>7.8125E-2</v>
      </c>
      <c r="K33" s="168"/>
      <c r="L33" s="168"/>
      <c r="M33" s="168"/>
      <c r="N33" s="168"/>
      <c r="O33" s="168"/>
      <c r="P33" s="168"/>
      <c r="Q33" s="139">
        <f>IF(ISERR(SLOPE(E33:P33,$E$40:$P$40)),"",(SLOPE(E33:P33,$E$40:$P$40)))</f>
        <v>5.355489417989418E-3</v>
      </c>
    </row>
    <row r="34" spans="1:22" ht="24" customHeight="1" thickBot="1">
      <c r="A34" s="312"/>
      <c r="B34" s="314"/>
      <c r="C34" s="308"/>
      <c r="D34" s="256"/>
      <c r="E34" s="257">
        <f>IF(ISERR(AVERAGE(E33:G33)),"",(AVERAGE(E33:G33)))</f>
        <v>3.1786265432098761E-2</v>
      </c>
      <c r="F34" s="257"/>
      <c r="G34" s="257"/>
      <c r="H34" s="257">
        <f>IF(ISERR(AVERAGE(H33:J33)),"",(AVERAGE(H33:J33)))</f>
        <v>4.1473765432098762E-2</v>
      </c>
      <c r="I34" s="257"/>
      <c r="J34" s="257"/>
      <c r="K34" s="260" t="str">
        <f>IF(ISERR(AVERAGE(K33:M33)),"",(AVERAGE(K33:M33)))</f>
        <v/>
      </c>
      <c r="L34" s="260"/>
      <c r="M34" s="260"/>
      <c r="N34" s="260" t="str">
        <f>IF(ISERR(AVERAGE(N33:P33)),"",(AVERAGE(N33:P33)))</f>
        <v/>
      </c>
      <c r="O34" s="260"/>
      <c r="P34" s="260"/>
      <c r="Q34" s="4"/>
      <c r="S34" s="3"/>
      <c r="T34" s="3"/>
      <c r="U34" s="3"/>
    </row>
    <row r="35" spans="1:22" ht="24" customHeight="1">
      <c r="A35" s="312"/>
      <c r="B35" s="314"/>
      <c r="C35" s="309" t="s">
        <v>154</v>
      </c>
      <c r="D35" s="249"/>
      <c r="E35" s="178">
        <v>3.7754629629629631E-2</v>
      </c>
      <c r="F35" s="224">
        <v>0.47135416666666663</v>
      </c>
      <c r="G35" s="224">
        <v>7.3344907407407414E-2</v>
      </c>
      <c r="H35" s="230">
        <v>5.6053240740740744E-2</v>
      </c>
      <c r="I35" s="232">
        <v>5.6053240740740744E-2</v>
      </c>
      <c r="J35" s="232">
        <v>4.1666666666666664E-2</v>
      </c>
      <c r="K35" s="168"/>
      <c r="L35" s="168"/>
      <c r="M35" s="168"/>
      <c r="N35" s="168"/>
      <c r="O35" s="168"/>
      <c r="P35" s="168"/>
      <c r="Q35" s="139">
        <f>IF(ISERR(SLOPE(E35:P35,$E$40:$P$40)),"",(SLOPE(E35:P35,$E$40:$P$40)))</f>
        <v>-3.5532407407407408E-2</v>
      </c>
    </row>
    <row r="36" spans="1:22" ht="24" customHeight="1" thickBot="1">
      <c r="A36" s="313"/>
      <c r="B36" s="310"/>
      <c r="C36" s="310"/>
      <c r="D36" s="250"/>
      <c r="E36" s="254">
        <f>IF(ISERR(AVERAGE(E35:G35)),"",(AVERAGE(E35:G35)))</f>
        <v>0.1941512345679012</v>
      </c>
      <c r="F36" s="254"/>
      <c r="G36" s="254"/>
      <c r="H36" s="254">
        <f>IF(ISERR(AVERAGE(H35:J35)),"",(AVERAGE(H35:J35)))</f>
        <v>5.1257716049382722E-2</v>
      </c>
      <c r="I36" s="254"/>
      <c r="J36" s="254"/>
      <c r="K36" s="301" t="str">
        <f>IF(ISERR(AVERAGE(K35:M35)),"",(AVERAGE(K35:M35)))</f>
        <v/>
      </c>
      <c r="L36" s="301"/>
      <c r="M36" s="301"/>
      <c r="N36" s="301" t="str">
        <f>IF(ISERR(AVERAGE(N35:P35)),"",(AVERAGE(N35:P35)))</f>
        <v/>
      </c>
      <c r="O36" s="301"/>
      <c r="P36" s="301"/>
      <c r="Q36" s="148"/>
      <c r="S36" s="3"/>
      <c r="T36" s="3"/>
      <c r="U36" s="3"/>
    </row>
    <row r="37" spans="1:22" s="33" customFormat="1" ht="17.25" customHeight="1">
      <c r="A37" s="30"/>
      <c r="B37" s="31"/>
      <c r="C37" s="31"/>
      <c r="D37" s="32"/>
      <c r="E37" s="100"/>
      <c r="F37" s="100"/>
      <c r="G37" s="100"/>
      <c r="H37" s="100"/>
      <c r="I37" s="100"/>
      <c r="J37" s="100"/>
      <c r="K37" s="100"/>
      <c r="L37" s="100"/>
      <c r="M37" s="161">
        <f>M31</f>
        <v>0</v>
      </c>
      <c r="N37" s="161">
        <f>+N31</f>
        <v>0</v>
      </c>
      <c r="O37" s="100"/>
      <c r="P37" s="100"/>
      <c r="Q37" s="101"/>
    </row>
    <row r="38" spans="1:22" s="33" customFormat="1" ht="23.25" hidden="1" customHeight="1">
      <c r="A38" s="30"/>
      <c r="B38" s="31"/>
      <c r="C38" s="31"/>
      <c r="D38" s="32"/>
      <c r="E38" s="100">
        <v>0.9</v>
      </c>
      <c r="F38" s="100">
        <v>0.9</v>
      </c>
      <c r="G38" s="100">
        <v>0.9</v>
      </c>
      <c r="H38" s="100">
        <v>0.9</v>
      </c>
      <c r="I38" s="100">
        <v>0.9</v>
      </c>
      <c r="J38" s="100">
        <v>0.9</v>
      </c>
      <c r="K38" s="100">
        <v>0.9</v>
      </c>
      <c r="L38" s="100">
        <v>0.9</v>
      </c>
      <c r="M38" s="100">
        <v>0.9</v>
      </c>
      <c r="N38" s="100">
        <v>0.9</v>
      </c>
      <c r="O38" s="100">
        <v>0.9</v>
      </c>
      <c r="P38" s="100">
        <v>0.9</v>
      </c>
      <c r="Q38" s="101"/>
    </row>
    <row r="39" spans="1:22" s="33" customFormat="1" ht="23.25" hidden="1" customHeight="1">
      <c r="A39" s="30"/>
      <c r="B39" s="31"/>
      <c r="C39" s="31"/>
      <c r="D39" s="32"/>
      <c r="E39" s="102">
        <v>6000</v>
      </c>
      <c r="F39" s="102">
        <v>6000</v>
      </c>
      <c r="G39" s="102">
        <v>6000</v>
      </c>
      <c r="H39" s="102">
        <v>6000</v>
      </c>
      <c r="I39" s="102">
        <v>6000</v>
      </c>
      <c r="J39" s="102">
        <v>6000</v>
      </c>
      <c r="K39" s="102">
        <v>6000</v>
      </c>
      <c r="L39" s="102">
        <v>6000</v>
      </c>
      <c r="M39" s="102">
        <v>6000</v>
      </c>
      <c r="N39" s="102">
        <v>6000</v>
      </c>
      <c r="O39" s="102">
        <v>6000</v>
      </c>
      <c r="P39" s="102">
        <v>6000</v>
      </c>
      <c r="Q39" s="101"/>
    </row>
    <row r="40" spans="1:22" s="33" customFormat="1" ht="23.25" hidden="1" customHeight="1">
      <c r="A40" s="30"/>
      <c r="B40" s="31"/>
      <c r="C40" s="31"/>
      <c r="D40" s="32"/>
      <c r="E40" s="102">
        <v>1</v>
      </c>
      <c r="F40" s="102">
        <v>2</v>
      </c>
      <c r="G40" s="102">
        <v>3</v>
      </c>
      <c r="H40" s="102">
        <v>4</v>
      </c>
      <c r="I40" s="102">
        <v>5</v>
      </c>
      <c r="J40" s="102">
        <v>6</v>
      </c>
      <c r="K40" s="102">
        <v>7</v>
      </c>
      <c r="L40" s="102">
        <v>8</v>
      </c>
      <c r="M40" s="102">
        <v>9</v>
      </c>
      <c r="N40" s="102">
        <v>10</v>
      </c>
      <c r="O40" s="102">
        <v>11</v>
      </c>
      <c r="P40" s="102">
        <v>12</v>
      </c>
      <c r="Q40" s="103"/>
    </row>
    <row r="41" spans="1:22" s="3" customFormat="1" hidden="1">
      <c r="A41" s="5"/>
      <c r="B41" s="6"/>
      <c r="C41" s="6"/>
      <c r="D41" s="7"/>
      <c r="E41" s="11">
        <f>$D$28</f>
        <v>0</v>
      </c>
      <c r="F41" s="11">
        <f t="shared" ref="F41:P41" si="2">$D$28</f>
        <v>0</v>
      </c>
      <c r="G41" s="11">
        <f t="shared" si="2"/>
        <v>0</v>
      </c>
      <c r="H41" s="11">
        <f t="shared" si="2"/>
        <v>0</v>
      </c>
      <c r="I41" s="11">
        <f t="shared" si="2"/>
        <v>0</v>
      </c>
      <c r="J41" s="11">
        <f t="shared" si="2"/>
        <v>0</v>
      </c>
      <c r="K41" s="11">
        <f t="shared" si="2"/>
        <v>0</v>
      </c>
      <c r="L41" s="11">
        <f t="shared" si="2"/>
        <v>0</v>
      </c>
      <c r="M41" s="11">
        <f t="shared" si="2"/>
        <v>0</v>
      </c>
      <c r="N41" s="11">
        <f t="shared" si="2"/>
        <v>0</v>
      </c>
      <c r="O41" s="11">
        <f t="shared" si="2"/>
        <v>0</v>
      </c>
      <c r="P41" s="11">
        <f t="shared" si="2"/>
        <v>0</v>
      </c>
      <c r="Q41" s="9"/>
      <c r="V41" s="10"/>
    </row>
    <row r="42" spans="1:22" s="3" customFormat="1" ht="18.75" hidden="1" customHeight="1">
      <c r="A42" s="5"/>
      <c r="B42" s="6"/>
      <c r="C42" s="6"/>
      <c r="D42" s="7"/>
      <c r="E42" s="11">
        <f>$D$35</f>
        <v>0</v>
      </c>
      <c r="F42" s="11">
        <f t="shared" ref="F42:P42" si="3">$D$35</f>
        <v>0</v>
      </c>
      <c r="G42" s="11">
        <f t="shared" si="3"/>
        <v>0</v>
      </c>
      <c r="H42" s="11">
        <f t="shared" si="3"/>
        <v>0</v>
      </c>
      <c r="I42" s="11">
        <f t="shared" si="3"/>
        <v>0</v>
      </c>
      <c r="J42" s="11">
        <f t="shared" si="3"/>
        <v>0</v>
      </c>
      <c r="K42" s="11">
        <f t="shared" si="3"/>
        <v>0</v>
      </c>
      <c r="L42" s="11">
        <f t="shared" si="3"/>
        <v>0</v>
      </c>
      <c r="M42" s="11">
        <f t="shared" si="3"/>
        <v>0</v>
      </c>
      <c r="N42" s="11">
        <f t="shared" si="3"/>
        <v>0</v>
      </c>
      <c r="O42" s="11">
        <f t="shared" si="3"/>
        <v>0</v>
      </c>
      <c r="P42" s="11">
        <f t="shared" si="3"/>
        <v>0</v>
      </c>
      <c r="Q42" s="13"/>
      <c r="V42" s="10"/>
    </row>
    <row r="43" spans="1:22" s="3" customFormat="1" ht="18.75" hidden="1" customHeight="1">
      <c r="A43" s="5"/>
      <c r="B43" s="6"/>
      <c r="C43" s="6"/>
      <c r="D43" s="7"/>
      <c r="E43" s="11"/>
      <c r="F43" s="8"/>
      <c r="G43" s="8"/>
      <c r="H43" s="8"/>
      <c r="I43" s="12"/>
      <c r="J43" s="8"/>
      <c r="K43" s="8"/>
      <c r="L43" s="8"/>
      <c r="M43" s="8"/>
      <c r="N43" s="8"/>
      <c r="O43" s="8"/>
      <c r="P43" s="8"/>
      <c r="Q43" s="13"/>
      <c r="R43" s="3" t="s">
        <v>19</v>
      </c>
      <c r="V43" s="10"/>
    </row>
    <row r="44" spans="1:22" s="3" customFormat="1" ht="18.75" customHeight="1">
      <c r="A44" s="5"/>
      <c r="B44" s="6"/>
      <c r="C44" s="6"/>
      <c r="D44" s="7"/>
      <c r="E44" s="11"/>
      <c r="F44" s="8"/>
      <c r="G44" s="8"/>
      <c r="H44" s="8"/>
      <c r="I44" s="12"/>
      <c r="J44" s="8"/>
      <c r="K44" s="8"/>
      <c r="L44" s="8"/>
      <c r="M44" s="8"/>
      <c r="N44" s="8"/>
      <c r="O44" s="8"/>
      <c r="P44" s="8"/>
      <c r="Q44" s="13"/>
      <c r="V44" s="10"/>
    </row>
    <row r="45" spans="1:22" s="3" customFormat="1" ht="18.75" customHeight="1">
      <c r="A45" s="5"/>
      <c r="B45" s="6"/>
      <c r="C45" s="6"/>
      <c r="D45" s="7"/>
      <c r="E45" s="11"/>
      <c r="F45" s="8"/>
      <c r="G45" s="8"/>
      <c r="H45" s="8"/>
      <c r="I45" s="12"/>
      <c r="J45" s="8"/>
      <c r="K45" s="8"/>
      <c r="L45" s="8"/>
      <c r="M45" s="8"/>
      <c r="N45" s="8"/>
      <c r="O45" s="8"/>
      <c r="P45" s="8"/>
      <c r="Q45" s="13"/>
      <c r="V45" s="10"/>
    </row>
    <row r="46" spans="1:22" s="3" customFormat="1" ht="18.75" customHeight="1">
      <c r="A46" s="5"/>
      <c r="B46" s="6"/>
      <c r="C46" s="6"/>
      <c r="D46" s="7"/>
      <c r="E46" s="11"/>
      <c r="F46" s="8"/>
      <c r="G46" s="8"/>
      <c r="H46" s="8"/>
      <c r="I46" s="12"/>
      <c r="J46" s="8"/>
      <c r="K46" s="8"/>
      <c r="L46" s="8"/>
      <c r="M46" s="8"/>
      <c r="N46" s="8"/>
      <c r="O46" s="8"/>
      <c r="P46" s="8"/>
      <c r="Q46" s="13"/>
      <c r="V46" s="10"/>
    </row>
    <row r="47" spans="1:22" s="3" customFormat="1" ht="18.75" customHeight="1">
      <c r="A47" s="5"/>
      <c r="B47" s="6"/>
      <c r="C47" s="6"/>
      <c r="D47" s="7"/>
      <c r="E47" s="11"/>
      <c r="F47" s="8"/>
      <c r="G47" s="8"/>
      <c r="H47" s="8"/>
      <c r="I47" s="12"/>
      <c r="J47" s="8"/>
      <c r="K47" s="8"/>
      <c r="L47" s="8"/>
      <c r="M47" s="8"/>
      <c r="N47" s="8"/>
      <c r="O47" s="8"/>
      <c r="P47" s="8"/>
      <c r="Q47" s="13"/>
      <c r="V47" s="10"/>
    </row>
    <row r="48" spans="1:22">
      <c r="A48" s="14"/>
      <c r="B48" s="15"/>
      <c r="C48" s="142"/>
      <c r="D48" s="15"/>
      <c r="E48" s="16"/>
      <c r="F48" s="17"/>
      <c r="G48" s="17"/>
      <c r="H48" s="17"/>
      <c r="I48" s="15"/>
      <c r="J48" s="17"/>
      <c r="K48" s="17"/>
      <c r="L48" s="17"/>
      <c r="M48" s="17"/>
      <c r="N48" s="17"/>
      <c r="O48" s="17"/>
      <c r="P48" s="17"/>
      <c r="Q48" s="13"/>
      <c r="V48" s="18"/>
    </row>
    <row r="49" spans="1:20">
      <c r="A49" s="14"/>
      <c r="B49" s="15"/>
      <c r="C49" s="142"/>
      <c r="D49" s="15"/>
      <c r="E49" s="16"/>
      <c r="F49" s="17"/>
      <c r="G49" s="17"/>
      <c r="H49" s="17"/>
      <c r="I49" s="15"/>
      <c r="J49" s="17"/>
      <c r="K49" s="17"/>
      <c r="L49" s="17"/>
      <c r="M49" s="17"/>
      <c r="N49" s="17"/>
      <c r="O49" s="17"/>
      <c r="P49" s="17"/>
      <c r="Q49" s="13"/>
      <c r="T49"/>
    </row>
    <row r="50" spans="1:20">
      <c r="A50" s="14"/>
      <c r="B50" s="15"/>
      <c r="C50" s="142"/>
      <c r="D50" s="15"/>
      <c r="E50" s="16"/>
      <c r="F50" s="17"/>
      <c r="G50" s="17"/>
      <c r="H50" s="17"/>
      <c r="I50" s="15"/>
      <c r="J50" s="17"/>
      <c r="K50" s="17"/>
      <c r="L50" s="17"/>
      <c r="M50" s="17"/>
      <c r="N50" s="17"/>
      <c r="O50" s="17"/>
      <c r="P50" s="17"/>
      <c r="Q50" s="13"/>
    </row>
    <row r="51" spans="1:20">
      <c r="A51" s="14"/>
      <c r="B51" s="15"/>
      <c r="C51" s="142"/>
      <c r="D51" s="15"/>
      <c r="E51" s="16"/>
      <c r="F51" s="17"/>
      <c r="G51" s="17"/>
      <c r="H51" s="17"/>
      <c r="I51" s="15"/>
      <c r="J51" s="17"/>
      <c r="K51" s="17"/>
      <c r="L51" s="17"/>
      <c r="M51" s="17"/>
      <c r="N51" s="17"/>
      <c r="O51" s="17"/>
      <c r="P51" s="17"/>
      <c r="Q51" s="13"/>
    </row>
    <row r="52" spans="1:20">
      <c r="A52" s="14"/>
      <c r="B52" s="15"/>
      <c r="C52" s="142"/>
      <c r="D52" s="15"/>
      <c r="E52" s="16"/>
      <c r="F52" s="17"/>
      <c r="G52" s="17"/>
      <c r="H52" s="17"/>
      <c r="I52" s="15"/>
      <c r="J52" s="17"/>
      <c r="K52" s="17"/>
      <c r="L52" s="17"/>
      <c r="M52" s="17"/>
      <c r="N52" s="17"/>
      <c r="O52" s="17"/>
      <c r="P52" s="17"/>
      <c r="Q52" s="13"/>
    </row>
    <row r="53" spans="1:20">
      <c r="A53" s="14"/>
      <c r="B53" s="15"/>
      <c r="C53" s="142"/>
      <c r="D53" s="15"/>
      <c r="E53" s="16"/>
      <c r="F53" s="17"/>
      <c r="G53" s="17"/>
      <c r="H53" s="17"/>
      <c r="I53" s="15"/>
      <c r="J53" s="17"/>
      <c r="K53" s="17"/>
      <c r="L53" s="17"/>
      <c r="M53" s="17"/>
      <c r="N53" s="17"/>
      <c r="O53" s="17"/>
      <c r="P53" s="17"/>
      <c r="Q53" s="13"/>
    </row>
    <row r="54" spans="1:20">
      <c r="A54" s="14"/>
      <c r="B54" s="15"/>
      <c r="C54" s="142"/>
      <c r="D54" s="15"/>
      <c r="E54" s="16"/>
      <c r="F54" s="17"/>
      <c r="G54" s="17"/>
      <c r="H54" s="17"/>
      <c r="I54" s="15"/>
      <c r="J54" s="17"/>
      <c r="K54" s="17"/>
      <c r="L54" s="17"/>
      <c r="M54" s="17"/>
      <c r="N54" s="17"/>
      <c r="O54" s="17"/>
      <c r="P54" s="17"/>
      <c r="Q54" s="13"/>
    </row>
    <row r="55" spans="1:20">
      <c r="A55" s="14"/>
      <c r="B55" s="21"/>
      <c r="C55" s="142"/>
      <c r="D55" s="21"/>
      <c r="E55" s="19"/>
      <c r="F55" s="17"/>
      <c r="G55" s="17"/>
      <c r="H55" s="17"/>
      <c r="I55" s="21"/>
      <c r="J55" s="17"/>
      <c r="K55" s="17"/>
      <c r="L55" s="17"/>
      <c r="M55" s="17"/>
      <c r="N55" s="17"/>
      <c r="O55" s="17"/>
      <c r="P55" s="17"/>
      <c r="Q55" s="13"/>
    </row>
    <row r="56" spans="1:20">
      <c r="A56" s="14"/>
      <c r="B56" s="21"/>
      <c r="C56" s="142"/>
      <c r="D56" s="21"/>
      <c r="E56" s="19"/>
      <c r="F56" s="17"/>
      <c r="G56" s="17"/>
      <c r="H56" s="17"/>
      <c r="I56" s="21"/>
      <c r="J56" s="17"/>
      <c r="K56" s="17"/>
      <c r="L56" s="17"/>
      <c r="M56" s="17"/>
      <c r="N56" s="17"/>
      <c r="O56" s="17"/>
      <c r="P56" s="17"/>
      <c r="Q56" s="13"/>
    </row>
    <row r="57" spans="1:20">
      <c r="A57" s="14"/>
      <c r="B57" s="21"/>
      <c r="C57" s="142"/>
      <c r="D57" s="21"/>
      <c r="E57" s="19"/>
      <c r="F57" s="17"/>
      <c r="G57" s="17"/>
      <c r="H57" s="17"/>
      <c r="I57" s="21"/>
      <c r="J57" s="17"/>
      <c r="K57" s="17"/>
      <c r="L57" s="17"/>
      <c r="M57" s="17"/>
      <c r="N57" s="17"/>
      <c r="O57" s="17"/>
      <c r="P57" s="17"/>
      <c r="Q57" s="13"/>
    </row>
    <row r="58" spans="1:20">
      <c r="A58" s="14"/>
      <c r="B58" s="21"/>
      <c r="C58" s="142"/>
      <c r="D58" s="21"/>
      <c r="E58" s="19"/>
      <c r="F58" s="17"/>
      <c r="G58" s="17"/>
      <c r="H58" s="17"/>
      <c r="I58" s="21"/>
      <c r="J58" s="17"/>
      <c r="K58" s="17"/>
      <c r="L58" s="17"/>
      <c r="M58" s="17"/>
      <c r="N58" s="17"/>
      <c r="O58" s="17"/>
      <c r="P58" s="17"/>
      <c r="Q58" s="13"/>
    </row>
    <row r="59" spans="1:20">
      <c r="A59" s="14"/>
      <c r="B59" s="21"/>
      <c r="C59" s="142"/>
      <c r="D59" s="21"/>
      <c r="E59" s="19"/>
      <c r="F59" s="17"/>
      <c r="G59" s="17"/>
      <c r="H59" s="17"/>
      <c r="I59" s="21"/>
      <c r="J59" s="17"/>
      <c r="K59" s="17"/>
      <c r="L59" s="17"/>
      <c r="M59" s="17"/>
      <c r="N59" s="17"/>
      <c r="O59" s="17"/>
      <c r="P59" s="17"/>
      <c r="Q59" s="13"/>
    </row>
    <row r="60" spans="1:20">
      <c r="A60" s="14"/>
      <c r="B60" s="21"/>
      <c r="C60" s="142"/>
      <c r="D60" s="21"/>
      <c r="E60" s="19"/>
      <c r="F60" s="17"/>
      <c r="G60" s="17"/>
      <c r="H60" s="17"/>
      <c r="I60" s="21"/>
      <c r="J60" s="17"/>
      <c r="K60" s="17"/>
      <c r="L60" s="17"/>
      <c r="M60" s="17"/>
      <c r="N60" s="17"/>
      <c r="O60" s="17"/>
      <c r="P60" s="17"/>
      <c r="Q60" s="13"/>
    </row>
    <row r="61" spans="1:20">
      <c r="A61" s="14"/>
      <c r="B61" s="21"/>
      <c r="C61" s="142"/>
      <c r="D61" s="21"/>
      <c r="E61" s="19"/>
      <c r="F61" s="17"/>
      <c r="G61" s="17"/>
      <c r="H61" s="17"/>
      <c r="I61" s="21"/>
      <c r="J61" s="17"/>
      <c r="K61" s="17"/>
      <c r="L61" s="17"/>
      <c r="M61" s="17"/>
      <c r="N61" s="17"/>
      <c r="O61" s="17"/>
      <c r="P61" s="17"/>
      <c r="Q61" s="13"/>
    </row>
    <row r="62" spans="1:20">
      <c r="A62" s="14"/>
      <c r="B62" s="21"/>
      <c r="C62" s="142"/>
      <c r="D62" s="21"/>
      <c r="E62" s="19"/>
      <c r="F62" s="17"/>
      <c r="G62" s="17"/>
      <c r="H62" s="17"/>
      <c r="I62" s="21"/>
      <c r="J62" s="17"/>
      <c r="K62" s="17"/>
      <c r="L62" s="17"/>
      <c r="M62" s="17"/>
      <c r="N62" s="17"/>
      <c r="O62" s="17"/>
      <c r="P62" s="17"/>
      <c r="Q62" s="13"/>
    </row>
    <row r="63" spans="1:20">
      <c r="A63" s="14"/>
      <c r="B63" s="21"/>
      <c r="C63" s="142"/>
      <c r="D63" s="21"/>
      <c r="E63" s="19"/>
      <c r="F63" s="17"/>
      <c r="G63" s="17"/>
      <c r="H63" s="17"/>
      <c r="I63" s="21"/>
      <c r="J63" s="17"/>
      <c r="K63" s="17"/>
      <c r="L63" s="17"/>
      <c r="M63" s="17"/>
      <c r="N63" s="17"/>
      <c r="O63" s="17"/>
      <c r="P63" s="17"/>
      <c r="Q63" s="13"/>
    </row>
    <row r="64" spans="1:20">
      <c r="A64" s="14"/>
      <c r="B64" s="21"/>
      <c r="C64" s="142"/>
      <c r="D64" s="21"/>
      <c r="E64" s="19"/>
      <c r="F64" s="17"/>
      <c r="G64" s="17"/>
      <c r="H64" s="17"/>
      <c r="I64" s="21"/>
      <c r="J64" s="17"/>
      <c r="K64" s="17"/>
      <c r="L64" s="17"/>
      <c r="M64" s="17"/>
      <c r="N64" s="17"/>
      <c r="O64" s="17"/>
      <c r="P64" s="17"/>
      <c r="Q64" s="13"/>
    </row>
    <row r="65" spans="1:18">
      <c r="A65" s="14"/>
      <c r="B65" s="21"/>
      <c r="C65" s="142"/>
      <c r="D65" s="21"/>
      <c r="E65" s="19"/>
      <c r="F65" s="17"/>
      <c r="G65" s="17"/>
      <c r="H65" s="17"/>
      <c r="I65" s="21"/>
      <c r="J65" s="17"/>
      <c r="K65" s="17"/>
      <c r="L65" s="17"/>
      <c r="M65" s="17"/>
      <c r="N65" s="17"/>
      <c r="O65" s="17"/>
      <c r="P65" s="17"/>
      <c r="Q65" s="13"/>
    </row>
    <row r="66" spans="1:18">
      <c r="A66" s="14"/>
      <c r="B66" s="21"/>
      <c r="C66" s="142"/>
      <c r="D66" s="21"/>
      <c r="E66" s="19"/>
      <c r="F66" s="17"/>
      <c r="G66" s="17"/>
      <c r="H66" s="17"/>
      <c r="I66" s="21"/>
      <c r="J66" s="17"/>
      <c r="K66" s="17"/>
      <c r="L66" s="17"/>
      <c r="M66" s="17"/>
      <c r="N66" s="17"/>
      <c r="O66" s="17"/>
      <c r="P66" s="17"/>
      <c r="Q66" s="13"/>
    </row>
    <row r="67" spans="1:18">
      <c r="A67" s="14"/>
      <c r="B67" s="21"/>
      <c r="C67" s="142"/>
      <c r="D67" s="21"/>
      <c r="E67" s="19"/>
      <c r="F67" s="17"/>
      <c r="G67" s="17"/>
      <c r="H67" s="17"/>
      <c r="I67" s="21"/>
      <c r="J67" s="17"/>
      <c r="K67" s="17"/>
      <c r="L67" s="17"/>
      <c r="M67" s="17"/>
      <c r="N67" s="17"/>
      <c r="O67" s="17"/>
      <c r="P67" s="17"/>
      <c r="Q67" s="13"/>
    </row>
    <row r="68" spans="1:18">
      <c r="A68" s="14"/>
      <c r="B68" s="21"/>
      <c r="C68" s="142"/>
      <c r="D68" s="21"/>
      <c r="E68" s="19"/>
      <c r="F68" s="17"/>
      <c r="G68" s="17"/>
      <c r="H68" s="17"/>
      <c r="I68" s="21"/>
      <c r="J68" s="17"/>
      <c r="K68" s="17"/>
      <c r="L68" s="17"/>
      <c r="M68" s="17"/>
      <c r="N68" s="17"/>
      <c r="O68" s="17"/>
      <c r="P68" s="17"/>
      <c r="Q68" s="13"/>
    </row>
    <row r="69" spans="1:18">
      <c r="A69" s="14"/>
      <c r="B69" s="21"/>
      <c r="C69" s="142"/>
      <c r="D69" s="21"/>
      <c r="E69" s="19"/>
      <c r="F69" s="17"/>
      <c r="G69" s="17"/>
      <c r="H69" s="17"/>
      <c r="I69" s="21"/>
      <c r="J69" s="17"/>
      <c r="K69" s="17"/>
      <c r="L69" s="17"/>
      <c r="M69" s="17"/>
      <c r="N69" s="17"/>
      <c r="O69" s="17"/>
      <c r="P69" s="17"/>
      <c r="Q69" s="13"/>
    </row>
    <row r="70" spans="1:18">
      <c r="A70" s="14"/>
      <c r="B70" s="21"/>
      <c r="C70" s="142"/>
      <c r="D70" s="21"/>
      <c r="E70" s="19"/>
      <c r="F70" s="17"/>
      <c r="G70" s="17"/>
      <c r="H70" s="17"/>
      <c r="I70" s="21"/>
      <c r="J70" s="17"/>
      <c r="K70" s="17"/>
      <c r="L70" s="17"/>
      <c r="M70" s="17"/>
      <c r="N70" s="17"/>
      <c r="O70" s="17"/>
      <c r="P70" s="17"/>
      <c r="Q70" s="13"/>
    </row>
    <row r="71" spans="1:18">
      <c r="A71" s="14"/>
      <c r="B71" s="15"/>
      <c r="C71" s="142"/>
      <c r="D71" s="15"/>
      <c r="E71" s="16"/>
      <c r="F71" s="17"/>
      <c r="G71" s="17"/>
      <c r="H71" s="17"/>
      <c r="I71" s="15"/>
      <c r="J71" s="17"/>
      <c r="K71" s="17"/>
      <c r="L71" s="17"/>
      <c r="M71" s="17"/>
      <c r="N71" s="17"/>
      <c r="O71" s="17"/>
      <c r="P71" s="17"/>
      <c r="Q71" s="13"/>
    </row>
    <row r="72" spans="1:18">
      <c r="A72" s="14"/>
      <c r="B72" s="15"/>
      <c r="C72" s="142"/>
      <c r="D72" s="15"/>
      <c r="E72" s="16"/>
      <c r="F72" s="17"/>
      <c r="G72" s="17"/>
      <c r="H72" s="17"/>
      <c r="I72" s="15"/>
      <c r="J72" s="17"/>
      <c r="K72" s="17"/>
      <c r="L72" s="17"/>
      <c r="M72" s="17"/>
      <c r="N72" s="17"/>
      <c r="O72" s="17"/>
      <c r="P72" s="17"/>
      <c r="Q72" s="13"/>
    </row>
    <row r="73" spans="1:18">
      <c r="A73" s="14"/>
      <c r="B73" s="15"/>
      <c r="C73" s="142"/>
      <c r="D73" s="15"/>
      <c r="E73" s="16"/>
      <c r="F73" s="17"/>
      <c r="G73" s="17"/>
      <c r="H73" s="17"/>
      <c r="I73" s="15"/>
      <c r="J73" s="17"/>
      <c r="K73" s="17"/>
      <c r="L73" s="17"/>
      <c r="M73" s="17"/>
      <c r="N73" s="17"/>
      <c r="O73" s="17"/>
      <c r="P73" s="17"/>
      <c r="Q73" s="13"/>
    </row>
    <row r="74" spans="1:18" ht="19.5" customHeight="1">
      <c r="A74" s="14"/>
      <c r="B74" s="15"/>
      <c r="C74" s="142"/>
      <c r="D74" s="15"/>
      <c r="E74" s="16"/>
      <c r="F74" s="17"/>
      <c r="G74" s="17"/>
      <c r="H74" s="17"/>
      <c r="I74" s="15"/>
      <c r="J74" s="17"/>
      <c r="K74" s="17"/>
      <c r="L74" s="17"/>
      <c r="M74" s="17"/>
      <c r="N74" s="17"/>
      <c r="O74" s="17"/>
      <c r="P74" s="17"/>
      <c r="Q74" s="13"/>
    </row>
    <row r="75" spans="1:18">
      <c r="A75" s="239"/>
      <c r="B75" s="240"/>
      <c r="C75" s="141"/>
      <c r="D75" s="240"/>
      <c r="E75" s="240"/>
      <c r="F75" s="240"/>
      <c r="G75" s="240"/>
      <c r="H75" s="240"/>
      <c r="I75" s="240"/>
      <c r="J75" s="240"/>
      <c r="K75" s="240"/>
      <c r="L75" s="240"/>
      <c r="M75" s="240"/>
      <c r="N75" s="20"/>
      <c r="O75" s="242" t="s">
        <v>20</v>
      </c>
      <c r="P75" s="242"/>
      <c r="Q75" s="243"/>
    </row>
    <row r="76" spans="1:18" s="24" customFormat="1" ht="14.25" customHeight="1">
      <c r="A76" s="22"/>
      <c r="B76" s="15" t="s">
        <v>21</v>
      </c>
      <c r="C76" s="142"/>
      <c r="D76" s="240"/>
      <c r="E76" s="240"/>
      <c r="F76" s="240"/>
      <c r="G76" s="240"/>
      <c r="H76" s="240"/>
      <c r="I76" s="240"/>
      <c r="J76" s="240"/>
      <c r="K76" s="240"/>
      <c r="L76" s="240"/>
      <c r="M76" s="240"/>
      <c r="N76" s="23"/>
      <c r="O76" s="242" t="s">
        <v>22</v>
      </c>
      <c r="P76" s="242"/>
      <c r="Q76" s="243"/>
      <c r="R76" s="1"/>
    </row>
    <row r="77" spans="1:18" ht="14.25" customHeight="1" thickBot="1">
      <c r="A77" s="25"/>
      <c r="B77" s="26" t="s">
        <v>23</v>
      </c>
      <c r="C77" s="143"/>
      <c r="D77" s="241"/>
      <c r="E77" s="241"/>
      <c r="F77" s="241"/>
      <c r="G77" s="244"/>
      <c r="H77" s="244"/>
      <c r="I77" s="244"/>
      <c r="J77" s="241"/>
      <c r="K77" s="241"/>
      <c r="L77" s="241"/>
      <c r="M77" s="241"/>
      <c r="N77" s="27"/>
      <c r="O77" s="245" t="s">
        <v>24</v>
      </c>
      <c r="P77" s="245"/>
      <c r="Q77" s="246"/>
      <c r="R77" s="17"/>
    </row>
  </sheetData>
  <mergeCells count="101">
    <mergeCell ref="N9:P9"/>
    <mergeCell ref="K11:M11"/>
    <mergeCell ref="N11:P11"/>
    <mergeCell ref="K13:M13"/>
    <mergeCell ref="N13:P13"/>
    <mergeCell ref="E9:G9"/>
    <mergeCell ref="H9:J9"/>
    <mergeCell ref="H11:J11"/>
    <mergeCell ref="H13:J13"/>
    <mergeCell ref="K9:M9"/>
    <mergeCell ref="N16:P16"/>
    <mergeCell ref="N18:P18"/>
    <mergeCell ref="N20:P20"/>
    <mergeCell ref="N22:P22"/>
    <mergeCell ref="K16:M16"/>
    <mergeCell ref="K18:M18"/>
    <mergeCell ref="K20:M20"/>
    <mergeCell ref="K22:M22"/>
    <mergeCell ref="C24:C25"/>
    <mergeCell ref="H16:J16"/>
    <mergeCell ref="E16:G16"/>
    <mergeCell ref="E18:G18"/>
    <mergeCell ref="H18:J18"/>
    <mergeCell ref="E20:G20"/>
    <mergeCell ref="H20:J20"/>
    <mergeCell ref="E22:G22"/>
    <mergeCell ref="H22:J22"/>
    <mergeCell ref="D24:D25"/>
    <mergeCell ref="D17:D18"/>
    <mergeCell ref="D19:D20"/>
    <mergeCell ref="A6:C7"/>
    <mergeCell ref="D8:D9"/>
    <mergeCell ref="D21:D22"/>
    <mergeCell ref="D15:D16"/>
    <mergeCell ref="D6:D7"/>
    <mergeCell ref="D10:D11"/>
    <mergeCell ref="A8:A13"/>
    <mergeCell ref="C8:C9"/>
    <mergeCell ref="C10:C11"/>
    <mergeCell ref="C12:C13"/>
    <mergeCell ref="B8:B13"/>
    <mergeCell ref="A15:A22"/>
    <mergeCell ref="C15:C16"/>
    <mergeCell ref="C17:C18"/>
    <mergeCell ref="C21:C22"/>
    <mergeCell ref="C19:C20"/>
    <mergeCell ref="B15:B22"/>
    <mergeCell ref="A1:A3"/>
    <mergeCell ref="B1:N3"/>
    <mergeCell ref="A5:G5"/>
    <mergeCell ref="H5:I5"/>
    <mergeCell ref="J5:M5"/>
    <mergeCell ref="N5:Q5"/>
    <mergeCell ref="O1:Q1"/>
    <mergeCell ref="O2:Q2"/>
    <mergeCell ref="O3:Q3"/>
    <mergeCell ref="O75:Q75"/>
    <mergeCell ref="O76:Q76"/>
    <mergeCell ref="G77:I77"/>
    <mergeCell ref="O77:Q77"/>
    <mergeCell ref="Q6:Q7"/>
    <mergeCell ref="D28:D29"/>
    <mergeCell ref="D12:D13"/>
    <mergeCell ref="E13:G13"/>
    <mergeCell ref="D35:D36"/>
    <mergeCell ref="E36:G36"/>
    <mergeCell ref="H36:J36"/>
    <mergeCell ref="D31:D32"/>
    <mergeCell ref="E32:G32"/>
    <mergeCell ref="H32:J32"/>
    <mergeCell ref="E6:P6"/>
    <mergeCell ref="E11:G11"/>
    <mergeCell ref="D26:D27"/>
    <mergeCell ref="K32:M32"/>
    <mergeCell ref="N32:P32"/>
    <mergeCell ref="K34:M34"/>
    <mergeCell ref="N34:P34"/>
    <mergeCell ref="K36:M36"/>
    <mergeCell ref="N36:P36"/>
    <mergeCell ref="D33:D34"/>
    <mergeCell ref="E29:G29"/>
    <mergeCell ref="H29:J29"/>
    <mergeCell ref="H27:J27"/>
    <mergeCell ref="E27:G27"/>
    <mergeCell ref="H25:J25"/>
    <mergeCell ref="E25:G25"/>
    <mergeCell ref="A75:B75"/>
    <mergeCell ref="D75:F77"/>
    <mergeCell ref="G75:I76"/>
    <mergeCell ref="J75:M77"/>
    <mergeCell ref="B24:B29"/>
    <mergeCell ref="E34:G34"/>
    <mergeCell ref="H34:J34"/>
    <mergeCell ref="C26:C27"/>
    <mergeCell ref="C28:C29"/>
    <mergeCell ref="A31:A36"/>
    <mergeCell ref="B31:B36"/>
    <mergeCell ref="C31:C32"/>
    <mergeCell ref="C33:C34"/>
    <mergeCell ref="C35:C36"/>
    <mergeCell ref="A24:A29"/>
  </mergeCells>
  <conditionalFormatting sqref="Q28">
    <cfRule type="iconSet" priority="373">
      <iconSet iconSet="3Arrows" showValue="0">
        <cfvo type="percent" val="0"/>
        <cfvo type="num" val="0"/>
        <cfvo type="num" val="0" gte="0"/>
      </iconSet>
    </cfRule>
  </conditionalFormatting>
  <conditionalFormatting sqref="Q35">
    <cfRule type="iconSet" priority="372">
      <iconSet iconSet="3Arrows" showValue="0" reverse="1">
        <cfvo type="percent" val="0"/>
        <cfvo type="num" val="0"/>
        <cfvo type="num" val="0" gte="0"/>
      </iconSet>
    </cfRule>
  </conditionalFormatting>
  <conditionalFormatting sqref="Q12">
    <cfRule type="iconSet" priority="365">
      <iconSet iconSet="3Arrows" showValue="0">
        <cfvo type="percent" val="0"/>
        <cfvo type="num" val="0"/>
        <cfvo type="num" val="0" gte="0"/>
      </iconSet>
    </cfRule>
  </conditionalFormatting>
  <conditionalFormatting sqref="Q21">
    <cfRule type="iconSet" priority="364">
      <iconSet iconSet="3Arrows" showValue="0" reverse="1">
        <cfvo type="percent" val="0"/>
        <cfvo type="num" val="0"/>
        <cfvo type="num" val="0" gte="0"/>
      </iconSet>
    </cfRule>
  </conditionalFormatting>
  <conditionalFormatting sqref="Q12">
    <cfRule type="iconSet" priority="357">
      <iconSet iconSet="3Arrows" showValue="0" reverse="1">
        <cfvo type="percent" val="0"/>
        <cfvo type="num" val="0"/>
        <cfvo type="num" val="0" gte="0"/>
      </iconSet>
    </cfRule>
  </conditionalFormatting>
  <conditionalFormatting sqref="Q8">
    <cfRule type="iconSet" priority="346">
      <iconSet iconSet="3Arrows" showValue="0">
        <cfvo type="percent" val="0"/>
        <cfvo type="num" val="0"/>
        <cfvo type="num" val="0" gte="0"/>
      </iconSet>
    </cfRule>
  </conditionalFormatting>
  <conditionalFormatting sqref="Q8">
    <cfRule type="iconSet" priority="342">
      <iconSet iconSet="3Arrows" showValue="0" reverse="1">
        <cfvo type="percent" val="0"/>
        <cfvo type="num" val="0"/>
        <cfvo type="num" val="0" gte="0"/>
      </iconSet>
    </cfRule>
  </conditionalFormatting>
  <conditionalFormatting sqref="Q10">
    <cfRule type="iconSet" priority="335">
      <iconSet iconSet="3Arrows" showValue="0">
        <cfvo type="percent" val="0"/>
        <cfvo type="num" val="0"/>
        <cfvo type="num" val="0" gte="0"/>
      </iconSet>
    </cfRule>
  </conditionalFormatting>
  <conditionalFormatting sqref="Q10">
    <cfRule type="iconSet" priority="331">
      <iconSet iconSet="3Arrows" showValue="0" reverse="1">
        <cfvo type="percent" val="0"/>
        <cfvo type="num" val="0"/>
        <cfvo type="num" val="0" gte="0"/>
      </iconSet>
    </cfRule>
  </conditionalFormatting>
  <conditionalFormatting sqref="Q15">
    <cfRule type="iconSet" priority="324">
      <iconSet iconSet="3Arrows" showValue="0" reverse="1">
        <cfvo type="percent" val="0"/>
        <cfvo type="num" val="0"/>
        <cfvo type="num" val="0" gte="0"/>
      </iconSet>
    </cfRule>
  </conditionalFormatting>
  <conditionalFormatting sqref="Q17">
    <cfRule type="iconSet" priority="313">
      <iconSet iconSet="3Arrows" showValue="0" reverse="1">
        <cfvo type="percent" val="0"/>
        <cfvo type="num" val="0"/>
        <cfvo type="num" val="0" gte="0"/>
      </iconSet>
    </cfRule>
  </conditionalFormatting>
  <conditionalFormatting sqref="Q19">
    <cfRule type="iconSet" priority="302">
      <iconSet iconSet="3Arrows" showValue="0" reverse="1">
        <cfvo type="percent" val="0"/>
        <cfvo type="num" val="0"/>
        <cfvo type="num" val="0" gte="0"/>
      </iconSet>
    </cfRule>
  </conditionalFormatting>
  <conditionalFormatting sqref="Q24">
    <cfRule type="iconSet" priority="291">
      <iconSet iconSet="3Arrows" showValue="0">
        <cfvo type="percent" val="0"/>
        <cfvo type="num" val="0"/>
        <cfvo type="num" val="0" gte="0"/>
      </iconSet>
    </cfRule>
  </conditionalFormatting>
  <conditionalFormatting sqref="Q26">
    <cfRule type="iconSet" priority="287">
      <iconSet iconSet="3Arrows" showValue="0">
        <cfvo type="percent" val="0"/>
        <cfvo type="num" val="0"/>
        <cfvo type="num" val="0" gte="0"/>
      </iconSet>
    </cfRule>
  </conditionalFormatting>
  <conditionalFormatting sqref="Q31">
    <cfRule type="iconSet" priority="283">
      <iconSet iconSet="3Arrows" showValue="0" reverse="1">
        <cfvo type="percent" val="0"/>
        <cfvo type="num" val="0"/>
        <cfvo type="num" val="0" gte="0"/>
      </iconSet>
    </cfRule>
  </conditionalFormatting>
  <conditionalFormatting sqref="Q33">
    <cfRule type="iconSet" priority="279">
      <iconSet iconSet="3Arrows" showValue="0" reverse="1">
        <cfvo type="percent" val="0"/>
        <cfvo type="num" val="0"/>
        <cfvo type="num" val="0" gte="0"/>
      </iconSet>
    </cfRule>
  </conditionalFormatting>
  <conditionalFormatting sqref="Q17">
    <cfRule type="iconSet" priority="268">
      <iconSet iconSet="3Arrows" showValue="0">
        <cfvo type="percent" val="0"/>
        <cfvo type="num" val="0"/>
        <cfvo type="num" val="0" gte="0"/>
      </iconSet>
    </cfRule>
  </conditionalFormatting>
  <conditionalFormatting sqref="Q19">
    <cfRule type="iconSet" priority="264">
      <iconSet iconSet="3Arrows" showValue="0">
        <cfvo type="percent" val="0"/>
        <cfvo type="num" val="0"/>
        <cfvo type="num" val="0" gte="0"/>
      </iconSet>
    </cfRule>
  </conditionalFormatting>
  <conditionalFormatting sqref="Q21">
    <cfRule type="iconSet" priority="258">
      <iconSet iconSet="3Arrows" showValue="0">
        <cfvo type="percent" val="0"/>
        <cfvo type="num" val="0"/>
        <cfvo type="num" val="0" gte="0"/>
      </iconSet>
    </cfRule>
  </conditionalFormatting>
  <conditionalFormatting sqref="Q26">
    <cfRule type="iconSet" priority="170">
      <iconSet iconSet="3Arrows" showValue="0" reverse="1">
        <cfvo type="percent" val="0"/>
        <cfvo type="num" val="0"/>
        <cfvo type="num" val="0" gte="0"/>
      </iconSet>
    </cfRule>
  </conditionalFormatting>
  <conditionalFormatting sqref="Q28">
    <cfRule type="iconSet" priority="165">
      <iconSet iconSet="3Arrows" showValue="0" reverse="1">
        <cfvo type="percent" val="0"/>
        <cfvo type="num" val="0"/>
        <cfvo type="num" val="0" gte="0"/>
      </iconSet>
    </cfRule>
  </conditionalFormatting>
  <conditionalFormatting sqref="Q31">
    <cfRule type="iconSet" priority="156">
      <iconSet iconSet="3Arrows" showValue="0">
        <cfvo type="percent" val="0"/>
        <cfvo type="num" val="0"/>
        <cfvo type="num" val="0" gte="0"/>
      </iconSet>
    </cfRule>
  </conditionalFormatting>
  <conditionalFormatting sqref="Q33">
    <cfRule type="iconSet" priority="151">
      <iconSet iconSet="3Arrows" showValue="0">
        <cfvo type="percent" val="0"/>
        <cfvo type="num" val="0"/>
        <cfvo type="num" val="0" gte="0"/>
      </iconSet>
    </cfRule>
  </conditionalFormatting>
  <conditionalFormatting sqref="O24 I24:M24 F24 I26:M26 F26 I28:M28 F28">
    <cfRule type="cellIs" dxfId="36" priority="23" operator="equal">
      <formula>$S$1</formula>
    </cfRule>
  </conditionalFormatting>
  <conditionalFormatting sqref="O25:P25">
    <cfRule type="cellIs" dxfId="35" priority="22" operator="equal">
      <formula>$S$1</formula>
    </cfRule>
  </conditionalFormatting>
  <conditionalFormatting sqref="O26">
    <cfRule type="cellIs" dxfId="34" priority="21" operator="equal">
      <formula>$S$1</formula>
    </cfRule>
  </conditionalFormatting>
  <conditionalFormatting sqref="P26">
    <cfRule type="cellIs" dxfId="33" priority="20" operator="equal">
      <formula>$S$1</formula>
    </cfRule>
  </conditionalFormatting>
  <conditionalFormatting sqref="O27:P27">
    <cfRule type="cellIs" dxfId="32" priority="19" operator="equal">
      <formula>$S$1</formula>
    </cfRule>
  </conditionalFormatting>
  <conditionalFormatting sqref="O28">
    <cfRule type="cellIs" dxfId="31" priority="18" operator="equal">
      <formula>$S$1</formula>
    </cfRule>
  </conditionalFormatting>
  <conditionalFormatting sqref="P28">
    <cfRule type="cellIs" dxfId="30" priority="17" operator="equal">
      <formula>$S$1</formula>
    </cfRule>
  </conditionalFormatting>
  <conditionalFormatting sqref="O29:P29">
    <cfRule type="cellIs" dxfId="29" priority="16" operator="equal">
      <formula>$S$1</formula>
    </cfRule>
  </conditionalFormatting>
  <conditionalFormatting sqref="N24:N29">
    <cfRule type="cellIs" dxfId="28" priority="15" operator="equal">
      <formula>$S$1</formula>
    </cfRule>
  </conditionalFormatting>
  <conditionalFormatting sqref="M24:M29">
    <cfRule type="cellIs" dxfId="27" priority="14" operator="equal">
      <formula>$S$1</formula>
    </cfRule>
  </conditionalFormatting>
  <conditionalFormatting sqref="E24">
    <cfRule type="cellIs" dxfId="26" priority="13" operator="equal">
      <formula>$S$1</formula>
    </cfRule>
  </conditionalFormatting>
  <conditionalFormatting sqref="N24:P24">
    <cfRule type="cellIs" dxfId="25" priority="11" operator="equal">
      <formula>$S$1</formula>
    </cfRule>
  </conditionalFormatting>
  <conditionalFormatting sqref="O26">
    <cfRule type="cellIs" dxfId="24" priority="10" operator="equal">
      <formula>$S$1</formula>
    </cfRule>
  </conditionalFormatting>
  <conditionalFormatting sqref="O27:P27">
    <cfRule type="cellIs" dxfId="23" priority="9" operator="equal">
      <formula>$S$1</formula>
    </cfRule>
  </conditionalFormatting>
  <conditionalFormatting sqref="E26">
    <cfRule type="cellIs" dxfId="22" priority="8" operator="equal">
      <formula>$S$1</formula>
    </cfRule>
  </conditionalFormatting>
  <conditionalFormatting sqref="N26:P26">
    <cfRule type="cellIs" dxfId="21" priority="6" operator="equal">
      <formula>$S$1</formula>
    </cfRule>
  </conditionalFormatting>
  <conditionalFormatting sqref="O28">
    <cfRule type="cellIs" dxfId="20" priority="5" operator="equal">
      <formula>$S$1</formula>
    </cfRule>
  </conditionalFormatting>
  <conditionalFormatting sqref="O29:P29">
    <cfRule type="cellIs" dxfId="19" priority="4" operator="equal">
      <formula>$S$1</formula>
    </cfRule>
  </conditionalFormatting>
  <conditionalFormatting sqref="E28">
    <cfRule type="cellIs" dxfId="18" priority="3" operator="equal">
      <formula>$S$1</formula>
    </cfRule>
  </conditionalFormatting>
  <conditionalFormatting sqref="N28:P28">
    <cfRule type="cellIs" dxfId="17" priority="1" operator="equal">
      <formula>$S$1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orientation="landscape" r:id="rId1"/>
  <drawing r:id="rId2"/>
  <legacyDrawing r:id="rId3"/>
  <oleObjects>
    <oleObject progId="Word.Picture.8" shapeId="1025" r:id="rId4"/>
    <oleObject progId="Word.Picture.8" shapeId="1026" r:id="rId5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B2:C14"/>
  <sheetViews>
    <sheetView topLeftCell="B1" workbookViewId="0">
      <selection activeCell="G11" sqref="G11"/>
    </sheetView>
  </sheetViews>
  <sheetFormatPr baseColWidth="10" defaultRowHeight="15"/>
  <cols>
    <col min="1" max="1" width="11.42578125" style="36"/>
    <col min="2" max="2" width="13" style="36" customWidth="1"/>
    <col min="3" max="16384" width="11.42578125" style="36"/>
  </cols>
  <sheetData>
    <row r="2" spans="2:3">
      <c r="B2" s="34" t="s">
        <v>26</v>
      </c>
      <c r="C2" s="35" t="str">
        <f>IF(ISERR('Plan d''Action MTN'!Q5*100),"",'Plan d''Action MTN'!Q5*100)</f>
        <v/>
      </c>
    </row>
    <row r="3" spans="2:3">
      <c r="B3" s="34" t="s">
        <v>27</v>
      </c>
      <c r="C3" s="34">
        <v>100</v>
      </c>
    </row>
    <row r="6" spans="2:3">
      <c r="B6" s="37" t="s">
        <v>28</v>
      </c>
      <c r="C6" s="38">
        <v>0.8</v>
      </c>
    </row>
    <row r="7" spans="2:3">
      <c r="B7" s="37" t="s">
        <v>29</v>
      </c>
      <c r="C7" s="38">
        <v>0.1</v>
      </c>
    </row>
    <row r="8" spans="2:3">
      <c r="B8" s="37" t="s">
        <v>30</v>
      </c>
      <c r="C8" s="38">
        <v>0.1</v>
      </c>
    </row>
    <row r="9" spans="2:3">
      <c r="B9" s="37" t="s">
        <v>31</v>
      </c>
      <c r="C9" s="38">
        <v>1</v>
      </c>
    </row>
    <row r="11" spans="2:3">
      <c r="B11" s="37" t="s">
        <v>32</v>
      </c>
      <c r="C11" s="38" t="e">
        <f>C2/C3</f>
        <v>#VALUE!</v>
      </c>
    </row>
    <row r="12" spans="2:3">
      <c r="B12" s="37" t="s">
        <v>33</v>
      </c>
      <c r="C12" s="38">
        <v>1.4999999999999999E-2</v>
      </c>
    </row>
    <row r="13" spans="2:3">
      <c r="B13" s="37" t="s">
        <v>34</v>
      </c>
      <c r="C13" s="38" t="e">
        <f>C14-(C12+C11)</f>
        <v>#VALUE!</v>
      </c>
    </row>
    <row r="14" spans="2:3">
      <c r="B14" s="37" t="s">
        <v>35</v>
      </c>
      <c r="C14" s="38">
        <v>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6"/>
  <sheetViews>
    <sheetView workbookViewId="0">
      <selection activeCell="E26" sqref="E26"/>
    </sheetView>
  </sheetViews>
  <sheetFormatPr baseColWidth="10" defaultRowHeight="15"/>
  <cols>
    <col min="1" max="1" width="31" bestFit="1" customWidth="1"/>
    <col min="2" max="2" width="14.140625" bestFit="1" customWidth="1"/>
    <col min="3" max="3" width="15.42578125" bestFit="1" customWidth="1"/>
    <col min="16" max="16" width="10.5703125" bestFit="1" customWidth="1"/>
  </cols>
  <sheetData>
    <row r="1" spans="1:16" ht="15.75" thickBot="1"/>
    <row r="2" spans="1:16">
      <c r="A2" s="317"/>
      <c r="B2" s="319" t="s">
        <v>198</v>
      </c>
      <c r="C2" s="320"/>
      <c r="D2" s="320"/>
      <c r="E2" s="320"/>
      <c r="F2" s="320"/>
      <c r="G2" s="320"/>
      <c r="H2" s="320"/>
      <c r="I2" s="320"/>
      <c r="J2" s="320"/>
      <c r="K2" s="320"/>
      <c r="L2" s="320"/>
      <c r="M2" s="320"/>
      <c r="N2" s="320"/>
      <c r="O2" s="320"/>
      <c r="P2" s="321"/>
    </row>
    <row r="3" spans="1:16" ht="15.75" thickBot="1">
      <c r="A3" s="317"/>
      <c r="B3" s="322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4"/>
    </row>
    <row r="4" spans="1:16" ht="15.75" thickBot="1">
      <c r="A4" s="318"/>
      <c r="B4" s="192" t="s">
        <v>197</v>
      </c>
      <c r="C4" s="191" t="s">
        <v>196</v>
      </c>
      <c r="D4" s="190">
        <v>44197</v>
      </c>
      <c r="E4" s="190">
        <v>44228</v>
      </c>
      <c r="F4" s="190">
        <v>44256</v>
      </c>
      <c r="G4" s="190">
        <v>44287</v>
      </c>
      <c r="H4" s="190">
        <v>44317</v>
      </c>
      <c r="I4" s="190">
        <v>44348</v>
      </c>
      <c r="J4" s="190">
        <v>44378</v>
      </c>
      <c r="K4" s="190">
        <v>44409</v>
      </c>
      <c r="L4" s="190">
        <v>44440</v>
      </c>
      <c r="M4" s="190">
        <v>44470</v>
      </c>
      <c r="N4" s="190">
        <v>44501</v>
      </c>
      <c r="O4" s="190">
        <v>44531</v>
      </c>
      <c r="P4" s="189" t="s">
        <v>195</v>
      </c>
    </row>
    <row r="5" spans="1:16" ht="15.75" thickBot="1">
      <c r="A5" s="188" t="s">
        <v>156</v>
      </c>
      <c r="B5" s="187">
        <v>90000</v>
      </c>
      <c r="C5" s="187">
        <v>7500</v>
      </c>
      <c r="D5" s="226">
        <v>19961.475999999999</v>
      </c>
      <c r="E5" s="226">
        <v>5614.1540000000005</v>
      </c>
      <c r="F5" s="226">
        <v>6096.6350000000002</v>
      </c>
      <c r="G5" s="226">
        <v>14332.556</v>
      </c>
      <c r="H5" s="186"/>
      <c r="I5" s="186"/>
      <c r="J5" s="186"/>
      <c r="K5" s="186"/>
      <c r="L5" s="186"/>
      <c r="M5" s="186"/>
      <c r="N5" s="186"/>
      <c r="O5" s="186"/>
      <c r="P5" s="183">
        <f t="shared" ref="P5:P10" si="0">B5-(D5+E5+F5+G5+H5+I5+J5+K5+L5+M5+N5+O5)</f>
        <v>43995.179000000004</v>
      </c>
    </row>
    <row r="6" spans="1:16" ht="15.75" thickBot="1">
      <c r="A6" s="188" t="s">
        <v>194</v>
      </c>
      <c r="B6" s="187">
        <v>40000</v>
      </c>
      <c r="C6" s="187">
        <v>3333.3330000000001</v>
      </c>
      <c r="D6" s="226">
        <v>5239.5950000000003</v>
      </c>
      <c r="E6" s="226">
        <v>5445.0770000000002</v>
      </c>
      <c r="F6" s="226">
        <v>14008.868</v>
      </c>
      <c r="G6" s="226">
        <v>3374.712</v>
      </c>
      <c r="H6" s="186"/>
      <c r="I6" s="186"/>
      <c r="J6" s="186"/>
      <c r="K6" s="186"/>
      <c r="L6" s="186"/>
      <c r="M6" s="186"/>
      <c r="N6" s="186"/>
      <c r="O6" s="186"/>
      <c r="P6" s="183">
        <f t="shared" si="0"/>
        <v>11931.748</v>
      </c>
    </row>
    <row r="7" spans="1:16" ht="15.75" thickBot="1">
      <c r="A7" s="188" t="s">
        <v>193</v>
      </c>
      <c r="B7" s="187">
        <v>120000</v>
      </c>
      <c r="C7" s="187"/>
      <c r="D7" s="226">
        <v>0</v>
      </c>
      <c r="E7" s="226">
        <v>0</v>
      </c>
      <c r="F7" s="226">
        <v>4514.6049999999996</v>
      </c>
      <c r="G7" s="226">
        <v>8731.7379999999994</v>
      </c>
      <c r="H7" s="186"/>
      <c r="I7" s="186"/>
      <c r="J7" s="186"/>
      <c r="K7" s="186"/>
      <c r="L7" s="186"/>
      <c r="M7" s="186"/>
      <c r="N7" s="186"/>
      <c r="O7" s="186"/>
      <c r="P7" s="183">
        <f t="shared" si="0"/>
        <v>106753.65700000001</v>
      </c>
    </row>
    <row r="8" spans="1:16" ht="15.75" thickBot="1">
      <c r="A8" s="188" t="s">
        <v>192</v>
      </c>
      <c r="B8" s="187">
        <v>50000</v>
      </c>
      <c r="C8" s="187"/>
      <c r="D8" s="226">
        <v>0</v>
      </c>
      <c r="E8" s="226">
        <v>0</v>
      </c>
      <c r="F8" s="226">
        <v>0</v>
      </c>
      <c r="G8" s="226">
        <v>0</v>
      </c>
      <c r="H8" s="186"/>
      <c r="I8" s="186"/>
      <c r="J8" s="186"/>
      <c r="K8" s="186"/>
      <c r="L8" s="186"/>
      <c r="M8" s="186"/>
      <c r="N8" s="186"/>
      <c r="O8" s="186"/>
      <c r="P8" s="183">
        <f t="shared" si="0"/>
        <v>50000</v>
      </c>
    </row>
    <row r="9" spans="1:16" ht="15.75" thickBot="1">
      <c r="A9" s="188" t="s">
        <v>191</v>
      </c>
      <c r="B9" s="187"/>
      <c r="C9" s="187"/>
      <c r="D9" s="226">
        <v>2537</v>
      </c>
      <c r="E9" s="226"/>
      <c r="F9" s="226">
        <v>0</v>
      </c>
      <c r="G9" s="226">
        <v>0</v>
      </c>
      <c r="H9" s="186"/>
      <c r="I9" s="186"/>
      <c r="J9" s="186"/>
      <c r="K9" s="186"/>
      <c r="L9" s="186"/>
      <c r="M9" s="186"/>
      <c r="N9" s="186"/>
      <c r="O9" s="186"/>
      <c r="P9" s="183">
        <f t="shared" si="0"/>
        <v>-2537</v>
      </c>
    </row>
    <row r="10" spans="1:16" ht="15.75" thickBot="1">
      <c r="A10" s="185" t="s">
        <v>190</v>
      </c>
      <c r="B10" s="184"/>
      <c r="C10" s="184"/>
      <c r="D10" s="193">
        <f>D5+D6+D7</f>
        <v>25201.071</v>
      </c>
      <c r="E10" s="193">
        <f>E5+E6+E7</f>
        <v>11059.231</v>
      </c>
      <c r="F10" s="193">
        <f>F5+F6+F7</f>
        <v>24620.108</v>
      </c>
      <c r="G10" s="193">
        <f>G5+G6+G7</f>
        <v>26439.006000000001</v>
      </c>
      <c r="H10" s="184"/>
      <c r="I10" s="184"/>
      <c r="J10" s="184"/>
      <c r="K10" s="184"/>
      <c r="L10" s="184"/>
      <c r="M10" s="184"/>
      <c r="N10" s="184"/>
      <c r="O10" s="184"/>
      <c r="P10" s="183">
        <f t="shared" si="0"/>
        <v>-87319.415999999997</v>
      </c>
    </row>
    <row r="14" spans="1:16">
      <c r="E14" t="s">
        <v>195</v>
      </c>
      <c r="F14">
        <f>F16-F15</f>
        <v>212680.584</v>
      </c>
    </row>
    <row r="15" spans="1:16">
      <c r="E15" t="s">
        <v>238</v>
      </c>
      <c r="F15">
        <f>SUM(D10:G10)</f>
        <v>87319.415999999997</v>
      </c>
    </row>
    <row r="16" spans="1:16">
      <c r="E16" t="s">
        <v>237</v>
      </c>
      <c r="F16">
        <f>SUM(B5:B8)</f>
        <v>300000</v>
      </c>
    </row>
  </sheetData>
  <mergeCells count="2">
    <mergeCell ref="A2:A4"/>
    <mergeCell ref="B2:P3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63"/>
  <sheetViews>
    <sheetView zoomScale="80" zoomScaleNormal="80" workbookViewId="0">
      <selection activeCell="Q35" sqref="Q35"/>
    </sheetView>
  </sheetViews>
  <sheetFormatPr baseColWidth="10" defaultRowHeight="12.75"/>
  <cols>
    <col min="1" max="1" width="7.42578125" style="39" customWidth="1"/>
    <col min="2" max="2" width="13.140625" style="39" customWidth="1"/>
    <col min="3" max="3" width="23.5703125" style="39" bestFit="1" customWidth="1"/>
    <col min="4" max="4" width="23.28515625" style="39" customWidth="1"/>
    <col min="5" max="5" width="34.28515625" style="39" customWidth="1"/>
    <col min="6" max="6" width="37.140625" style="39" customWidth="1"/>
    <col min="7" max="7" width="51.7109375" style="39" bestFit="1" customWidth="1"/>
    <col min="8" max="8" width="12.140625" style="39" customWidth="1"/>
    <col min="9" max="9" width="12.42578125" style="98" customWidth="1"/>
    <col min="10" max="10" width="11.85546875" style="50" customWidth="1"/>
    <col min="11" max="12" width="5" style="39" customWidth="1"/>
    <col min="13" max="13" width="5" style="99" customWidth="1"/>
    <col min="14" max="14" width="5" style="39" customWidth="1"/>
    <col min="15" max="15" width="15.42578125" style="39" customWidth="1"/>
    <col min="16" max="16" width="13.42578125" style="39" customWidth="1"/>
    <col min="17" max="17" width="24.28515625" style="39" customWidth="1"/>
    <col min="18" max="18" width="20.5703125" style="39" customWidth="1"/>
    <col min="19" max="19" width="16.42578125" style="39" customWidth="1"/>
    <col min="20" max="20" width="6.42578125" style="39" hidden="1" customWidth="1"/>
    <col min="21" max="21" width="18.42578125" style="39" hidden="1" customWidth="1"/>
    <col min="22" max="46" width="3.42578125" style="39" customWidth="1"/>
    <col min="47" max="16384" width="11.42578125" style="39"/>
  </cols>
  <sheetData>
    <row r="1" spans="1:30" ht="68.849999999999994" customHeight="1" thickBot="1">
      <c r="A1" s="344"/>
      <c r="B1" s="345"/>
      <c r="C1" s="345"/>
      <c r="D1" s="346"/>
      <c r="E1" s="347" t="s">
        <v>36</v>
      </c>
      <c r="F1" s="348"/>
      <c r="G1" s="348"/>
      <c r="H1" s="348"/>
      <c r="I1" s="348"/>
      <c r="J1" s="348"/>
      <c r="K1" s="348"/>
      <c r="L1" s="348"/>
      <c r="M1" s="348"/>
      <c r="N1" s="348"/>
      <c r="O1" s="349"/>
      <c r="P1" s="350"/>
      <c r="Q1" s="351"/>
      <c r="R1" s="352"/>
    </row>
    <row r="2" spans="1:30" ht="19.149999999999999" customHeight="1" thickBot="1">
      <c r="A2" s="40"/>
      <c r="B2" s="41"/>
      <c r="C2" s="41"/>
      <c r="D2" s="41"/>
      <c r="E2" s="41"/>
      <c r="F2" s="41"/>
      <c r="G2" s="42"/>
      <c r="H2" s="42"/>
      <c r="I2" s="43"/>
      <c r="J2" s="42"/>
      <c r="K2" s="42"/>
      <c r="L2" s="42"/>
      <c r="M2" s="42"/>
      <c r="N2" s="42"/>
      <c r="O2" s="42"/>
      <c r="P2" s="44"/>
      <c r="Q2" s="44"/>
      <c r="R2" s="45"/>
    </row>
    <row r="3" spans="1:30" ht="28.5" customHeight="1">
      <c r="A3" s="353" t="s">
        <v>37</v>
      </c>
      <c r="B3" s="354"/>
      <c r="C3" s="354"/>
      <c r="D3" s="354"/>
      <c r="E3" s="354"/>
      <c r="F3" s="354"/>
      <c r="G3" s="355"/>
      <c r="H3" s="356" t="s">
        <v>38</v>
      </c>
      <c r="I3" s="357"/>
      <c r="J3" s="358"/>
      <c r="K3" s="46"/>
      <c r="L3" s="47"/>
      <c r="M3" s="47"/>
      <c r="N3" s="48"/>
      <c r="O3" s="359" t="s">
        <v>39</v>
      </c>
      <c r="P3" s="360"/>
      <c r="Q3" s="49">
        <f>+Z8</f>
        <v>0</v>
      </c>
      <c r="R3" s="45"/>
      <c r="S3" s="50"/>
    </row>
    <row r="4" spans="1:30" ht="28.5" customHeight="1">
      <c r="A4" s="334" t="s">
        <v>107</v>
      </c>
      <c r="B4" s="335"/>
      <c r="C4" s="335"/>
      <c r="D4" s="335"/>
      <c r="E4" s="335"/>
      <c r="F4" s="335"/>
      <c r="G4" s="336"/>
      <c r="H4" s="337" t="s">
        <v>40</v>
      </c>
      <c r="I4" s="338"/>
      <c r="J4" s="339"/>
      <c r="K4" s="51"/>
      <c r="L4" s="52"/>
      <c r="M4" s="53"/>
      <c r="N4" s="54"/>
      <c r="O4" s="340" t="s">
        <v>41</v>
      </c>
      <c r="P4" s="341"/>
      <c r="Q4" s="55">
        <f>Y8</f>
        <v>0</v>
      </c>
      <c r="R4" s="45"/>
      <c r="S4" s="50"/>
    </row>
    <row r="5" spans="1:30" ht="28.5" customHeight="1">
      <c r="A5" s="334" t="s">
        <v>42</v>
      </c>
      <c r="B5" s="335"/>
      <c r="C5" s="335"/>
      <c r="D5" s="335"/>
      <c r="E5" s="335"/>
      <c r="F5" s="335"/>
      <c r="G5" s="336"/>
      <c r="H5" s="337" t="s">
        <v>87</v>
      </c>
      <c r="I5" s="338"/>
      <c r="J5" s="339"/>
      <c r="K5" s="51"/>
      <c r="L5" s="52"/>
      <c r="M5" s="52"/>
      <c r="N5" s="54"/>
      <c r="O5" s="342" t="s">
        <v>43</v>
      </c>
      <c r="P5" s="343"/>
      <c r="Q5" s="56" t="str">
        <f>IF(ISERR(Q4/(Q3+Q4)),"",(Q4/(Q3+Q4)))</f>
        <v/>
      </c>
      <c r="R5" s="45"/>
      <c r="S5" s="50"/>
    </row>
    <row r="6" spans="1:30" ht="40.5" customHeight="1" thickBot="1">
      <c r="A6" s="325"/>
      <c r="B6" s="326"/>
      <c r="C6" s="326"/>
      <c r="D6" s="326"/>
      <c r="E6" s="326"/>
      <c r="F6" s="326"/>
      <c r="G6" s="327"/>
      <c r="H6" s="328" t="s">
        <v>44</v>
      </c>
      <c r="I6" s="329"/>
      <c r="J6" s="330"/>
      <c r="K6" s="57"/>
      <c r="L6" s="58"/>
      <c r="M6" s="58"/>
      <c r="N6" s="59"/>
      <c r="O6" s="44"/>
      <c r="P6" s="44"/>
      <c r="Q6" s="44"/>
      <c r="R6" s="45"/>
    </row>
    <row r="7" spans="1:30" ht="30" customHeight="1">
      <c r="A7" s="60"/>
      <c r="B7" s="44"/>
      <c r="C7" s="44"/>
      <c r="D7" s="44"/>
      <c r="E7" s="44"/>
      <c r="F7" s="44"/>
      <c r="G7" s="44"/>
      <c r="H7" s="44"/>
      <c r="I7" s="61"/>
      <c r="J7" s="62"/>
      <c r="K7" s="63"/>
      <c r="L7" s="63"/>
      <c r="M7" s="63"/>
      <c r="N7" s="63"/>
      <c r="O7" s="44"/>
      <c r="P7" s="44"/>
      <c r="Q7" s="44"/>
      <c r="R7" s="45"/>
    </row>
    <row r="8" spans="1:30" ht="67.5" customHeight="1" thickBot="1">
      <c r="A8" s="64" t="s">
        <v>45</v>
      </c>
      <c r="B8" s="65" t="s">
        <v>46</v>
      </c>
      <c r="C8" s="65" t="s">
        <v>47</v>
      </c>
      <c r="D8" s="66" t="s">
        <v>48</v>
      </c>
      <c r="E8" s="66" t="s">
        <v>49</v>
      </c>
      <c r="F8" s="66" t="s">
        <v>50</v>
      </c>
      <c r="G8" s="66" t="s">
        <v>51</v>
      </c>
      <c r="H8" s="66" t="s">
        <v>52</v>
      </c>
      <c r="I8" s="66" t="s">
        <v>53</v>
      </c>
      <c r="J8" s="66" t="s">
        <v>54</v>
      </c>
      <c r="K8" s="331" t="s">
        <v>55</v>
      </c>
      <c r="L8" s="332"/>
      <c r="M8" s="332"/>
      <c r="N8" s="333"/>
      <c r="O8" s="66" t="s">
        <v>56</v>
      </c>
      <c r="P8" s="67" t="s">
        <v>57</v>
      </c>
      <c r="Q8" s="68" t="s">
        <v>58</v>
      </c>
      <c r="R8" s="66" t="s">
        <v>59</v>
      </c>
      <c r="Y8" s="69"/>
      <c r="Z8" s="69"/>
    </row>
    <row r="9" spans="1:30" s="80" customFormat="1" ht="43.5" hidden="1" customHeight="1" thickBot="1">
      <c r="A9" s="70">
        <v>1</v>
      </c>
      <c r="B9" s="71">
        <v>44053</v>
      </c>
      <c r="C9" s="72" t="s">
        <v>68</v>
      </c>
      <c r="D9" s="73" t="s">
        <v>88</v>
      </c>
      <c r="E9" s="73" t="s">
        <v>99</v>
      </c>
      <c r="F9" s="73" t="s">
        <v>69</v>
      </c>
      <c r="G9" s="74" t="s">
        <v>70</v>
      </c>
      <c r="H9" s="75" t="s">
        <v>67</v>
      </c>
      <c r="I9" s="76"/>
      <c r="J9" s="75" t="s">
        <v>62</v>
      </c>
      <c r="K9" s="75">
        <v>1</v>
      </c>
      <c r="L9" s="75">
        <v>1</v>
      </c>
      <c r="M9" s="75">
        <v>1</v>
      </c>
      <c r="N9" s="75">
        <v>1</v>
      </c>
      <c r="O9" s="77">
        <f t="shared" ref="O9:O27" si="0">(N9+K9+L9+M9)*0.25</f>
        <v>1</v>
      </c>
      <c r="P9" s="78"/>
      <c r="Q9" s="79"/>
      <c r="R9" s="137" t="s">
        <v>127</v>
      </c>
      <c r="Z9" s="81"/>
    </row>
    <row r="10" spans="1:30" ht="43.5" hidden="1" customHeight="1" thickBot="1">
      <c r="A10" s="70">
        <v>2</v>
      </c>
      <c r="B10" s="71">
        <v>44063</v>
      </c>
      <c r="C10" s="72" t="s">
        <v>71</v>
      </c>
      <c r="D10" s="73" t="s">
        <v>88</v>
      </c>
      <c r="E10" s="73" t="s">
        <v>72</v>
      </c>
      <c r="F10" s="73" t="s">
        <v>73</v>
      </c>
      <c r="G10" s="74" t="s">
        <v>74</v>
      </c>
      <c r="H10" s="75" t="s">
        <v>75</v>
      </c>
      <c r="I10" s="76"/>
      <c r="J10" s="75" t="s">
        <v>62</v>
      </c>
      <c r="K10" s="75">
        <v>1</v>
      </c>
      <c r="L10" s="75">
        <v>1</v>
      </c>
      <c r="M10" s="75">
        <v>1</v>
      </c>
      <c r="N10" s="75">
        <v>1</v>
      </c>
      <c r="O10" s="77">
        <f t="shared" si="0"/>
        <v>1</v>
      </c>
      <c r="P10" s="78"/>
      <c r="Q10" s="75"/>
      <c r="R10" s="137" t="s">
        <v>127</v>
      </c>
      <c r="Y10" s="80"/>
      <c r="Z10" s="81"/>
    </row>
    <row r="11" spans="1:30" ht="43.5" hidden="1" customHeight="1" thickBot="1">
      <c r="A11" s="70">
        <v>3</v>
      </c>
      <c r="B11" s="71">
        <v>44067</v>
      </c>
      <c r="C11" s="72" t="s">
        <v>76</v>
      </c>
      <c r="D11" s="73" t="s">
        <v>88</v>
      </c>
      <c r="E11" s="73" t="s">
        <v>77</v>
      </c>
      <c r="F11" s="73" t="s">
        <v>78</v>
      </c>
      <c r="G11" s="82" t="s">
        <v>79</v>
      </c>
      <c r="H11" s="75" t="s">
        <v>67</v>
      </c>
      <c r="I11" s="76"/>
      <c r="J11" s="75" t="s">
        <v>62</v>
      </c>
      <c r="K11" s="75">
        <v>1</v>
      </c>
      <c r="L11" s="75">
        <v>1</v>
      </c>
      <c r="M11" s="75">
        <v>1</v>
      </c>
      <c r="N11" s="75">
        <v>1</v>
      </c>
      <c r="O11" s="77">
        <f t="shared" si="0"/>
        <v>1</v>
      </c>
      <c r="P11" s="78"/>
      <c r="Q11" s="83"/>
      <c r="R11" s="137" t="s">
        <v>127</v>
      </c>
      <c r="Y11" s="80"/>
      <c r="Z11" s="81"/>
      <c r="AD11" s="69"/>
    </row>
    <row r="12" spans="1:30" ht="43.5" hidden="1" customHeight="1" thickBot="1">
      <c r="A12" s="70">
        <v>4</v>
      </c>
      <c r="B12" s="71">
        <v>44067</v>
      </c>
      <c r="C12" s="72" t="s">
        <v>80</v>
      </c>
      <c r="D12" s="73" t="s">
        <v>88</v>
      </c>
      <c r="E12" s="73" t="s">
        <v>81</v>
      </c>
      <c r="F12" s="73" t="s">
        <v>82</v>
      </c>
      <c r="G12" s="84" t="s">
        <v>108</v>
      </c>
      <c r="H12" s="75" t="s">
        <v>109</v>
      </c>
      <c r="I12" s="76"/>
      <c r="J12" s="75" t="s">
        <v>62</v>
      </c>
      <c r="K12" s="75">
        <v>1</v>
      </c>
      <c r="L12" s="75">
        <v>1</v>
      </c>
      <c r="M12" s="75">
        <v>1</v>
      </c>
      <c r="N12" s="75">
        <v>1</v>
      </c>
      <c r="O12" s="77">
        <f t="shared" si="0"/>
        <v>1</v>
      </c>
      <c r="P12" s="78"/>
      <c r="Q12" s="75"/>
      <c r="R12" s="137" t="s">
        <v>127</v>
      </c>
      <c r="Y12" s="80"/>
      <c r="Z12" s="81"/>
    </row>
    <row r="13" spans="1:30" ht="43.5" hidden="1" customHeight="1" thickBot="1">
      <c r="A13" s="70">
        <v>5</v>
      </c>
      <c r="B13" s="71">
        <v>44044</v>
      </c>
      <c r="C13" s="72" t="s">
        <v>83</v>
      </c>
      <c r="D13" s="73"/>
      <c r="E13" s="73" t="s">
        <v>84</v>
      </c>
      <c r="F13" s="73" t="s">
        <v>85</v>
      </c>
      <c r="G13" s="85" t="s">
        <v>86</v>
      </c>
      <c r="H13" s="104" t="s">
        <v>67</v>
      </c>
      <c r="I13" s="87"/>
      <c r="J13" s="75" t="s">
        <v>62</v>
      </c>
      <c r="K13" s="75">
        <v>1</v>
      </c>
      <c r="L13" s="86">
        <v>1</v>
      </c>
      <c r="M13" s="86">
        <v>1</v>
      </c>
      <c r="N13" s="86">
        <v>1</v>
      </c>
      <c r="O13" s="77">
        <f t="shared" si="0"/>
        <v>1</v>
      </c>
      <c r="P13" s="88"/>
      <c r="Q13" s="89"/>
      <c r="R13" s="137" t="s">
        <v>127</v>
      </c>
      <c r="Y13" s="80"/>
      <c r="Z13" s="81"/>
    </row>
    <row r="14" spans="1:30" ht="43.5" hidden="1" customHeight="1" thickBot="1">
      <c r="A14" s="70">
        <v>6</v>
      </c>
      <c r="B14" s="76">
        <v>44067</v>
      </c>
      <c r="C14" s="72" t="s">
        <v>89</v>
      </c>
      <c r="D14" s="73" t="s">
        <v>88</v>
      </c>
      <c r="E14" s="91" t="s">
        <v>90</v>
      </c>
      <c r="F14" s="91" t="s">
        <v>91</v>
      </c>
      <c r="G14" s="106" t="s">
        <v>92</v>
      </c>
      <c r="H14" s="75" t="s">
        <v>93</v>
      </c>
      <c r="I14" s="87"/>
      <c r="J14" s="75" t="s">
        <v>62</v>
      </c>
      <c r="K14" s="86">
        <v>1</v>
      </c>
      <c r="L14" s="86">
        <v>1</v>
      </c>
      <c r="M14" s="86">
        <v>1</v>
      </c>
      <c r="N14" s="86">
        <v>1</v>
      </c>
      <c r="O14" s="77">
        <f t="shared" si="0"/>
        <v>1</v>
      </c>
      <c r="P14" s="88"/>
      <c r="Q14" s="90"/>
      <c r="R14" s="137" t="s">
        <v>127</v>
      </c>
      <c r="Y14" s="80"/>
      <c r="Z14" s="81"/>
    </row>
    <row r="15" spans="1:30" ht="43.5" hidden="1" customHeight="1" thickBot="1">
      <c r="A15" s="70">
        <v>8</v>
      </c>
      <c r="B15" s="107">
        <v>44046</v>
      </c>
      <c r="C15" s="108" t="s">
        <v>94</v>
      </c>
      <c r="D15" s="73" t="s">
        <v>88</v>
      </c>
      <c r="E15" s="91" t="s">
        <v>95</v>
      </c>
      <c r="F15" s="91" t="s">
        <v>96</v>
      </c>
      <c r="G15" s="106" t="s">
        <v>97</v>
      </c>
      <c r="H15" s="75" t="s">
        <v>98</v>
      </c>
      <c r="I15" s="76">
        <v>44060</v>
      </c>
      <c r="J15" s="75" t="s">
        <v>60</v>
      </c>
      <c r="K15" s="105">
        <v>1</v>
      </c>
      <c r="L15" s="105">
        <v>1</v>
      </c>
      <c r="M15" s="105">
        <v>1</v>
      </c>
      <c r="N15" s="105">
        <v>1</v>
      </c>
      <c r="O15" s="77">
        <f t="shared" si="0"/>
        <v>1</v>
      </c>
      <c r="P15" s="88"/>
      <c r="Q15" s="90"/>
      <c r="R15" s="137" t="s">
        <v>127</v>
      </c>
      <c r="Y15" s="80"/>
      <c r="Z15" s="81"/>
    </row>
    <row r="16" spans="1:30" ht="43.5" hidden="1" customHeight="1" thickBot="1">
      <c r="A16" s="70">
        <v>9</v>
      </c>
      <c r="B16" s="94">
        <v>44062</v>
      </c>
      <c r="C16" s="108" t="s">
        <v>94</v>
      </c>
      <c r="D16" s="73" t="s">
        <v>88</v>
      </c>
      <c r="E16" s="97" t="s">
        <v>99</v>
      </c>
      <c r="F16" s="109" t="s">
        <v>100</v>
      </c>
      <c r="G16" s="92" t="s">
        <v>101</v>
      </c>
      <c r="H16" s="75" t="s">
        <v>98</v>
      </c>
      <c r="I16" s="110">
        <v>44068</v>
      </c>
      <c r="J16" s="75" t="s">
        <v>60</v>
      </c>
      <c r="K16" s="96">
        <v>1</v>
      </c>
      <c r="L16" s="96">
        <v>1</v>
      </c>
      <c r="M16" s="96">
        <v>1</v>
      </c>
      <c r="N16" s="96">
        <v>1</v>
      </c>
      <c r="O16" s="77">
        <f t="shared" si="0"/>
        <v>1</v>
      </c>
      <c r="P16" s="88"/>
      <c r="Q16" s="90"/>
      <c r="R16" s="137" t="s">
        <v>127</v>
      </c>
      <c r="Y16" s="80"/>
      <c r="Z16" s="81"/>
    </row>
    <row r="17" spans="1:26" ht="43.5" hidden="1" customHeight="1" thickBot="1">
      <c r="A17" s="70">
        <v>10</v>
      </c>
      <c r="B17" s="94">
        <v>44055</v>
      </c>
      <c r="C17" s="108" t="s">
        <v>102</v>
      </c>
      <c r="D17" s="114" t="s">
        <v>88</v>
      </c>
      <c r="E17" s="114" t="s">
        <v>103</v>
      </c>
      <c r="F17" s="114" t="s">
        <v>104</v>
      </c>
      <c r="G17" s="121" t="s">
        <v>105</v>
      </c>
      <c r="H17" s="122" t="s">
        <v>106</v>
      </c>
      <c r="I17" s="123">
        <v>44069</v>
      </c>
      <c r="J17" s="124" t="s">
        <v>60</v>
      </c>
      <c r="K17" s="122">
        <v>1</v>
      </c>
      <c r="L17" s="122">
        <v>1</v>
      </c>
      <c r="M17" s="122">
        <v>1</v>
      </c>
      <c r="N17" s="122">
        <v>1</v>
      </c>
      <c r="O17" s="125">
        <f t="shared" si="0"/>
        <v>1</v>
      </c>
      <c r="P17" s="126"/>
      <c r="Q17" s="127"/>
      <c r="R17" s="137" t="s">
        <v>127</v>
      </c>
      <c r="Y17" s="80"/>
      <c r="Z17" s="81"/>
    </row>
    <row r="18" spans="1:26" ht="46.5" hidden="1" customHeight="1" thickBot="1">
      <c r="A18" s="115">
        <v>11</v>
      </c>
      <c r="B18" s="120">
        <v>44112</v>
      </c>
      <c r="C18" s="128" t="s">
        <v>122</v>
      </c>
      <c r="D18" s="129" t="s">
        <v>111</v>
      </c>
      <c r="E18" s="129" t="s">
        <v>112</v>
      </c>
      <c r="F18" s="129" t="s">
        <v>113</v>
      </c>
      <c r="G18" s="129" t="s">
        <v>114</v>
      </c>
      <c r="H18" s="130" t="s">
        <v>115</v>
      </c>
      <c r="I18" s="131">
        <v>44134</v>
      </c>
      <c r="J18" s="132" t="s">
        <v>61</v>
      </c>
      <c r="K18" s="130">
        <v>1</v>
      </c>
      <c r="L18" s="113">
        <v>1</v>
      </c>
      <c r="M18" s="113">
        <v>1</v>
      </c>
      <c r="N18" s="113">
        <v>1</v>
      </c>
      <c r="O18" s="133">
        <f t="shared" si="0"/>
        <v>1</v>
      </c>
      <c r="P18" s="134"/>
      <c r="Q18" s="135"/>
      <c r="R18" s="137" t="s">
        <v>127</v>
      </c>
      <c r="Y18" s="80"/>
      <c r="Z18" s="81"/>
    </row>
    <row r="19" spans="1:26" ht="46.5" hidden="1" customHeight="1" thickBot="1">
      <c r="A19" s="115">
        <v>12</v>
      </c>
      <c r="B19" s="120">
        <v>44113</v>
      </c>
      <c r="C19" s="136" t="s">
        <v>116</v>
      </c>
      <c r="D19" s="116" t="s">
        <v>117</v>
      </c>
      <c r="E19" s="116" t="s">
        <v>118</v>
      </c>
      <c r="F19" s="116" t="s">
        <v>119</v>
      </c>
      <c r="G19" s="119" t="s">
        <v>120</v>
      </c>
      <c r="H19" s="117" t="s">
        <v>121</v>
      </c>
      <c r="I19" s="118">
        <v>44134</v>
      </c>
      <c r="J19" s="75" t="s">
        <v>61</v>
      </c>
      <c r="K19" s="112">
        <v>1</v>
      </c>
      <c r="L19" s="112">
        <v>1</v>
      </c>
      <c r="M19" s="112">
        <v>1</v>
      </c>
      <c r="N19" s="112">
        <v>1</v>
      </c>
      <c r="O19" s="77">
        <f t="shared" si="0"/>
        <v>1</v>
      </c>
      <c r="P19" s="88"/>
      <c r="Q19" s="90"/>
      <c r="R19" s="137" t="s">
        <v>127</v>
      </c>
      <c r="Y19" s="80"/>
      <c r="Z19" s="81"/>
    </row>
    <row r="20" spans="1:26" ht="46.5" hidden="1" customHeight="1">
      <c r="A20" s="115">
        <v>13</v>
      </c>
      <c r="B20" s="118">
        <v>44113</v>
      </c>
      <c r="C20" s="116" t="s">
        <v>116</v>
      </c>
      <c r="D20" s="116" t="s">
        <v>123</v>
      </c>
      <c r="E20" s="116" t="s">
        <v>124</v>
      </c>
      <c r="F20" s="116" t="s">
        <v>125</v>
      </c>
      <c r="G20" s="116" t="s">
        <v>126</v>
      </c>
      <c r="H20" s="117" t="s">
        <v>121</v>
      </c>
      <c r="I20" s="118">
        <v>44135</v>
      </c>
      <c r="J20" s="75" t="s">
        <v>60</v>
      </c>
      <c r="K20" s="93">
        <v>1</v>
      </c>
      <c r="L20" s="93">
        <v>1</v>
      </c>
      <c r="M20" s="93">
        <v>1</v>
      </c>
      <c r="N20" s="93">
        <v>1</v>
      </c>
      <c r="O20" s="77">
        <f t="shared" si="0"/>
        <v>1</v>
      </c>
      <c r="P20" s="94"/>
      <c r="Q20" s="95"/>
      <c r="R20" s="137" t="s">
        <v>127</v>
      </c>
      <c r="Y20" s="80"/>
      <c r="Z20" s="81"/>
    </row>
    <row r="21" spans="1:26" ht="39" hidden="1" customHeight="1" thickBot="1">
      <c r="A21" s="115">
        <v>14</v>
      </c>
      <c r="B21" s="118">
        <v>44137</v>
      </c>
      <c r="C21" s="116" t="s">
        <v>128</v>
      </c>
      <c r="D21" s="116" t="s">
        <v>129</v>
      </c>
      <c r="E21" s="116" t="s">
        <v>130</v>
      </c>
      <c r="F21" s="116" t="s">
        <v>131</v>
      </c>
      <c r="G21" s="116" t="s">
        <v>132</v>
      </c>
      <c r="H21" s="117" t="s">
        <v>121</v>
      </c>
      <c r="I21" s="118">
        <v>44150</v>
      </c>
      <c r="J21" s="75" t="s">
        <v>60</v>
      </c>
      <c r="K21" s="93">
        <v>1</v>
      </c>
      <c r="L21" s="93"/>
      <c r="M21" s="93"/>
      <c r="N21" s="93"/>
      <c r="O21" s="77">
        <f t="shared" si="0"/>
        <v>0.25</v>
      </c>
      <c r="P21" s="94"/>
      <c r="Q21" s="95"/>
      <c r="R21" s="153" t="s">
        <v>160</v>
      </c>
      <c r="Y21" s="80"/>
      <c r="Z21" s="81"/>
    </row>
    <row r="22" spans="1:26" ht="29.25" hidden="1" customHeight="1">
      <c r="A22" s="115">
        <v>16</v>
      </c>
      <c r="B22" s="118">
        <v>44137</v>
      </c>
      <c r="C22" s="116" t="s">
        <v>102</v>
      </c>
      <c r="D22" s="138" t="s">
        <v>137</v>
      </c>
      <c r="E22" s="116" t="s">
        <v>138</v>
      </c>
      <c r="F22" s="116" t="s">
        <v>139</v>
      </c>
      <c r="G22" s="116" t="s">
        <v>140</v>
      </c>
      <c r="H22" s="117" t="s">
        <v>121</v>
      </c>
      <c r="I22" s="118">
        <v>44165</v>
      </c>
      <c r="J22" s="75" t="s">
        <v>60</v>
      </c>
      <c r="K22" s="93">
        <v>1</v>
      </c>
      <c r="L22" s="93">
        <v>1</v>
      </c>
      <c r="M22" s="93">
        <v>1</v>
      </c>
      <c r="N22" s="93">
        <v>1</v>
      </c>
      <c r="O22" s="77">
        <f t="shared" si="0"/>
        <v>1</v>
      </c>
      <c r="P22" s="94"/>
      <c r="Q22" s="95"/>
      <c r="R22" s="137" t="s">
        <v>127</v>
      </c>
      <c r="Y22" s="80"/>
      <c r="Z22" s="81"/>
    </row>
    <row r="23" spans="1:26" ht="42" hidden="1" customHeight="1">
      <c r="A23" s="115">
        <v>17</v>
      </c>
      <c r="B23" s="118">
        <v>307</v>
      </c>
      <c r="C23" s="116" t="s">
        <v>141</v>
      </c>
      <c r="D23" s="116" t="s">
        <v>142</v>
      </c>
      <c r="E23" s="116" t="s">
        <v>143</v>
      </c>
      <c r="F23" s="116" t="s">
        <v>149</v>
      </c>
      <c r="G23" s="116" t="s">
        <v>150</v>
      </c>
      <c r="H23" s="117" t="s">
        <v>121</v>
      </c>
      <c r="I23" s="118">
        <v>44165</v>
      </c>
      <c r="J23" s="75" t="s">
        <v>60</v>
      </c>
      <c r="K23" s="93">
        <v>1</v>
      </c>
      <c r="L23" s="93"/>
      <c r="M23" s="93"/>
      <c r="N23" s="93"/>
      <c r="O23" s="77">
        <f t="shared" si="0"/>
        <v>0.25</v>
      </c>
      <c r="P23" s="94"/>
      <c r="Q23" s="95"/>
      <c r="R23" s="153" t="s">
        <v>160</v>
      </c>
      <c r="Y23" s="80"/>
      <c r="Z23" s="81"/>
    </row>
    <row r="24" spans="1:26" ht="42" hidden="1" customHeight="1">
      <c r="A24" s="115">
        <v>18</v>
      </c>
      <c r="B24" s="118">
        <v>307</v>
      </c>
      <c r="C24" s="116" t="s">
        <v>144</v>
      </c>
      <c r="D24" s="116" t="s">
        <v>146</v>
      </c>
      <c r="E24" s="116" t="s">
        <v>145</v>
      </c>
      <c r="F24" s="116" t="s">
        <v>147</v>
      </c>
      <c r="G24" s="116" t="s">
        <v>148</v>
      </c>
      <c r="H24" s="117" t="s">
        <v>121</v>
      </c>
      <c r="I24" s="118">
        <v>44165</v>
      </c>
      <c r="J24" s="75" t="s">
        <v>60</v>
      </c>
      <c r="K24" s="93">
        <v>1</v>
      </c>
      <c r="L24" s="93"/>
      <c r="M24" s="93"/>
      <c r="N24" s="93"/>
      <c r="O24" s="77">
        <f t="shared" si="0"/>
        <v>0.25</v>
      </c>
      <c r="P24" s="94"/>
      <c r="Q24" s="95"/>
      <c r="R24" s="152" t="s">
        <v>110</v>
      </c>
      <c r="Y24" s="80"/>
      <c r="Z24" s="81"/>
    </row>
    <row r="25" spans="1:26" ht="28.5" hidden="1">
      <c r="A25" s="117">
        <v>19</v>
      </c>
      <c r="B25" s="156">
        <v>44169</v>
      </c>
      <c r="C25" s="154" t="s">
        <v>102</v>
      </c>
      <c r="D25" s="154" t="s">
        <v>161</v>
      </c>
      <c r="E25" s="154" t="s">
        <v>162</v>
      </c>
      <c r="F25" s="154" t="s">
        <v>163</v>
      </c>
      <c r="G25" s="154" t="s">
        <v>164</v>
      </c>
      <c r="H25" s="117" t="s">
        <v>121</v>
      </c>
      <c r="I25" s="158">
        <v>44196</v>
      </c>
      <c r="J25" s="75" t="s">
        <v>60</v>
      </c>
      <c r="K25" s="159">
        <v>1</v>
      </c>
      <c r="L25" s="154"/>
      <c r="M25" s="155"/>
      <c r="N25" s="154"/>
      <c r="O25" s="77">
        <f t="shared" si="0"/>
        <v>0.25</v>
      </c>
      <c r="P25" s="154"/>
      <c r="Q25" s="154"/>
      <c r="R25" s="152" t="s">
        <v>110</v>
      </c>
      <c r="Y25" s="80"/>
      <c r="Z25" s="81"/>
    </row>
    <row r="26" spans="1:26" ht="29.25" hidden="1" thickBot="1">
      <c r="A26" s="117">
        <v>20</v>
      </c>
      <c r="B26" s="157">
        <v>44169</v>
      </c>
      <c r="C26" s="116" t="s">
        <v>102</v>
      </c>
      <c r="D26" s="116" t="s">
        <v>133</v>
      </c>
      <c r="E26" s="116" t="s">
        <v>134</v>
      </c>
      <c r="F26" s="116" t="s">
        <v>135</v>
      </c>
      <c r="G26" s="116" t="s">
        <v>136</v>
      </c>
      <c r="H26" s="117" t="s">
        <v>121</v>
      </c>
      <c r="I26" s="158">
        <v>44196</v>
      </c>
      <c r="J26" s="75" t="s">
        <v>60</v>
      </c>
      <c r="K26" s="159">
        <v>1</v>
      </c>
      <c r="L26" s="154"/>
      <c r="M26" s="155"/>
      <c r="N26" s="154"/>
      <c r="O26" s="77">
        <f t="shared" si="0"/>
        <v>0.25</v>
      </c>
      <c r="P26" s="154"/>
      <c r="Q26" s="154"/>
      <c r="R26" s="152" t="s">
        <v>110</v>
      </c>
      <c r="Y26" s="80"/>
      <c r="Z26" s="81"/>
    </row>
    <row r="27" spans="1:26" ht="28.5">
      <c r="A27" s="117">
        <v>21</v>
      </c>
      <c r="B27" s="94">
        <v>44202</v>
      </c>
      <c r="C27" s="160" t="s">
        <v>165</v>
      </c>
      <c r="D27" s="160" t="s">
        <v>166</v>
      </c>
      <c r="E27" s="160" t="s">
        <v>167</v>
      </c>
      <c r="F27" s="160" t="s">
        <v>168</v>
      </c>
      <c r="G27" s="160" t="s">
        <v>169</v>
      </c>
      <c r="H27" s="117" t="s">
        <v>121</v>
      </c>
      <c r="I27" s="158">
        <v>44226</v>
      </c>
      <c r="J27" s="132" t="s">
        <v>61</v>
      </c>
      <c r="K27" s="179">
        <v>1</v>
      </c>
      <c r="L27" s="179">
        <v>1</v>
      </c>
      <c r="M27" s="179">
        <v>1</v>
      </c>
      <c r="N27" s="179">
        <v>1</v>
      </c>
      <c r="O27" s="77">
        <f t="shared" si="0"/>
        <v>1</v>
      </c>
      <c r="P27" s="154"/>
      <c r="Q27" s="154"/>
      <c r="R27" s="180" t="s">
        <v>127</v>
      </c>
      <c r="Y27" s="80"/>
      <c r="Z27" s="81"/>
    </row>
    <row r="28" spans="1:26" ht="28.5">
      <c r="A28" s="117">
        <v>22</v>
      </c>
      <c r="B28" s="94">
        <v>44202</v>
      </c>
      <c r="C28" s="160" t="s">
        <v>170</v>
      </c>
      <c r="D28" s="160" t="s">
        <v>111</v>
      </c>
      <c r="E28" s="160" t="s">
        <v>171</v>
      </c>
      <c r="F28" s="160" t="s">
        <v>168</v>
      </c>
      <c r="G28" s="160" t="s">
        <v>172</v>
      </c>
      <c r="H28" s="117" t="s">
        <v>121</v>
      </c>
      <c r="I28" s="158">
        <v>44226</v>
      </c>
      <c r="J28" s="75" t="s">
        <v>60</v>
      </c>
      <c r="K28" s="179">
        <v>1</v>
      </c>
      <c r="L28" s="179">
        <v>1</v>
      </c>
      <c r="M28" s="179">
        <v>1</v>
      </c>
      <c r="N28" s="179">
        <v>1</v>
      </c>
      <c r="O28" s="77">
        <f t="shared" ref="O28" si="1">(N28+K28+L28+M28)*0.25</f>
        <v>1</v>
      </c>
      <c r="P28" s="154"/>
      <c r="Q28" s="154"/>
      <c r="R28" s="180" t="s">
        <v>127</v>
      </c>
      <c r="Y28" s="80"/>
      <c r="Z28" s="81"/>
    </row>
    <row r="29" spans="1:26" ht="28.5">
      <c r="A29" s="117">
        <v>23</v>
      </c>
      <c r="B29" s="94">
        <v>44202</v>
      </c>
      <c r="C29" s="160" t="s">
        <v>173</v>
      </c>
      <c r="D29" s="160" t="s">
        <v>166</v>
      </c>
      <c r="E29" s="160" t="s">
        <v>174</v>
      </c>
      <c r="F29" s="160" t="s">
        <v>175</v>
      </c>
      <c r="G29" s="160" t="s">
        <v>176</v>
      </c>
      <c r="H29" s="117" t="s">
        <v>121</v>
      </c>
      <c r="I29" s="158">
        <v>44211</v>
      </c>
      <c r="J29" s="75" t="s">
        <v>60</v>
      </c>
      <c r="K29" s="179">
        <v>1</v>
      </c>
      <c r="L29" s="179">
        <v>1</v>
      </c>
      <c r="M29" s="179">
        <v>1</v>
      </c>
      <c r="N29" s="179">
        <v>1</v>
      </c>
      <c r="O29" s="77">
        <f t="shared" ref="O29:O31" si="2">(N29+K29+L29+M29)*0.25</f>
        <v>1</v>
      </c>
      <c r="P29" s="154"/>
      <c r="Q29" s="154"/>
      <c r="R29" s="180" t="s">
        <v>127</v>
      </c>
      <c r="Y29" s="80"/>
      <c r="Z29" s="81"/>
    </row>
    <row r="30" spans="1:26" ht="28.5">
      <c r="A30" s="179">
        <v>24</v>
      </c>
      <c r="B30" s="94">
        <v>44229</v>
      </c>
      <c r="C30" s="160" t="s">
        <v>182</v>
      </c>
      <c r="D30" s="160" t="s">
        <v>166</v>
      </c>
      <c r="E30" s="160" t="s">
        <v>183</v>
      </c>
      <c r="F30" s="160" t="s">
        <v>184</v>
      </c>
      <c r="G30" s="160" t="s">
        <v>185</v>
      </c>
      <c r="H30" s="181" t="s">
        <v>121</v>
      </c>
      <c r="I30" s="158">
        <v>44255</v>
      </c>
      <c r="J30" s="75" t="s">
        <v>60</v>
      </c>
      <c r="K30" s="179">
        <v>1</v>
      </c>
      <c r="L30" s="179">
        <v>1</v>
      </c>
      <c r="M30" s="179">
        <v>1</v>
      </c>
      <c r="N30" s="179"/>
      <c r="O30" s="77">
        <f t="shared" si="2"/>
        <v>0.75</v>
      </c>
      <c r="P30" s="154"/>
      <c r="Q30" s="154"/>
      <c r="R30" s="152" t="s">
        <v>110</v>
      </c>
      <c r="Y30" s="80"/>
      <c r="Z30" s="81"/>
    </row>
    <row r="31" spans="1:26" ht="28.5">
      <c r="A31" s="117">
        <v>25</v>
      </c>
      <c r="B31" s="94">
        <v>44229</v>
      </c>
      <c r="C31" s="182" t="s">
        <v>186</v>
      </c>
      <c r="D31" s="182" t="s">
        <v>166</v>
      </c>
      <c r="E31" s="182" t="s">
        <v>187</v>
      </c>
      <c r="F31" s="182" t="s">
        <v>189</v>
      </c>
      <c r="G31" s="182" t="s">
        <v>188</v>
      </c>
      <c r="H31" s="181" t="s">
        <v>121</v>
      </c>
      <c r="I31" s="158">
        <v>44256</v>
      </c>
      <c r="J31" s="75" t="s">
        <v>60</v>
      </c>
      <c r="K31" s="179">
        <v>1</v>
      </c>
      <c r="L31" s="179">
        <v>1</v>
      </c>
      <c r="M31" s="179">
        <v>1</v>
      </c>
      <c r="N31" s="179">
        <v>1</v>
      </c>
      <c r="O31" s="77">
        <f t="shared" si="2"/>
        <v>1</v>
      </c>
      <c r="P31" s="154"/>
      <c r="Q31" s="154"/>
      <c r="R31" s="180" t="s">
        <v>127</v>
      </c>
      <c r="Y31" s="80"/>
      <c r="Z31" s="81"/>
    </row>
    <row r="32" spans="1:26">
      <c r="Y32" s="80"/>
      <c r="Z32" s="81"/>
    </row>
    <row r="33" spans="25:26">
      <c r="Y33" s="80"/>
      <c r="Z33" s="81"/>
    </row>
    <row r="34" spans="25:26">
      <c r="Y34" s="80"/>
      <c r="Z34" s="81"/>
    </row>
    <row r="35" spans="25:26">
      <c r="Y35" s="80"/>
      <c r="Z35" s="81"/>
    </row>
    <row r="36" spans="25:26">
      <c r="Y36" s="80"/>
      <c r="Z36" s="81"/>
    </row>
    <row r="37" spans="25:26">
      <c r="Y37" s="80"/>
      <c r="Z37" s="81"/>
    </row>
    <row r="38" spans="25:26">
      <c r="Y38" s="80"/>
      <c r="Z38" s="81"/>
    </row>
    <row r="39" spans="25:26">
      <c r="Y39" s="80"/>
      <c r="Z39" s="81"/>
    </row>
    <row r="40" spans="25:26">
      <c r="Y40" s="80"/>
      <c r="Z40" s="81"/>
    </row>
    <row r="41" spans="25:26">
      <c r="Y41" s="80"/>
      <c r="Z41" s="81"/>
    </row>
    <row r="42" spans="25:26">
      <c r="Y42" s="80"/>
      <c r="Z42" s="81"/>
    </row>
    <row r="43" spans="25:26">
      <c r="Y43" s="80"/>
      <c r="Z43" s="81"/>
    </row>
    <row r="44" spans="25:26">
      <c r="Y44" s="80"/>
      <c r="Z44" s="81"/>
    </row>
    <row r="45" spans="25:26">
      <c r="Y45" s="80"/>
      <c r="Z45" s="81"/>
    </row>
    <row r="46" spans="25:26">
      <c r="Y46" s="80"/>
      <c r="Z46" s="81"/>
    </row>
    <row r="47" spans="25:26">
      <c r="Y47" s="80"/>
      <c r="Z47" s="81"/>
    </row>
    <row r="48" spans="25:26">
      <c r="Y48" s="80"/>
      <c r="Z48" s="81"/>
    </row>
    <row r="49" spans="25:26">
      <c r="Y49" s="80"/>
      <c r="Z49" s="81"/>
    </row>
    <row r="50" spans="25:26">
      <c r="Y50" s="80"/>
      <c r="Z50" s="81"/>
    </row>
    <row r="51" spans="25:26">
      <c r="Y51" s="80"/>
      <c r="Z51" s="81"/>
    </row>
    <row r="52" spans="25:26">
      <c r="Y52" s="80"/>
      <c r="Z52" s="81"/>
    </row>
    <row r="53" spans="25:26">
      <c r="Y53" s="80"/>
      <c r="Z53" s="81"/>
    </row>
    <row r="54" spans="25:26">
      <c r="Y54" s="80"/>
      <c r="Z54" s="81"/>
    </row>
    <row r="55" spans="25:26">
      <c r="Y55" s="80"/>
      <c r="Z55" s="81"/>
    </row>
    <row r="56" spans="25:26">
      <c r="Y56" s="80"/>
      <c r="Z56" s="81"/>
    </row>
    <row r="57" spans="25:26">
      <c r="Y57" s="80"/>
      <c r="Z57" s="81"/>
    </row>
    <row r="58" spans="25:26">
      <c r="Y58" s="80" t="str">
        <f t="shared" ref="Y58:Y60" si="3">IF(L58=1,1,"")</f>
        <v/>
      </c>
      <c r="Z58" s="81" t="str">
        <f t="shared" ref="Z58:Z62" ca="1" si="4">IF(AND(TODAY()-I58&gt;0,L58="",I58&gt;0),1,"")</f>
        <v/>
      </c>
    </row>
    <row r="59" spans="25:26">
      <c r="Y59" s="80" t="str">
        <f t="shared" si="3"/>
        <v/>
      </c>
      <c r="Z59" s="81" t="str">
        <f t="shared" ca="1" si="4"/>
        <v/>
      </c>
    </row>
    <row r="60" spans="25:26">
      <c r="Y60" s="80" t="str">
        <f t="shared" si="3"/>
        <v/>
      </c>
      <c r="Z60" s="81" t="str">
        <f t="shared" ca="1" si="4"/>
        <v/>
      </c>
    </row>
    <row r="61" spans="25:26">
      <c r="Y61" s="80" t="str">
        <f t="shared" ref="Y61:Y63" si="5">IF(L61=1,1,"")</f>
        <v/>
      </c>
      <c r="Z61" s="81" t="str">
        <f t="shared" ca="1" si="4"/>
        <v/>
      </c>
    </row>
    <row r="62" spans="25:26">
      <c r="Y62" s="80" t="str">
        <f t="shared" si="5"/>
        <v/>
      </c>
      <c r="Z62" s="81" t="str">
        <f t="shared" ca="1" si="4"/>
        <v/>
      </c>
    </row>
    <row r="63" spans="25:26">
      <c r="Y63" s="80" t="str">
        <f t="shared" si="5"/>
        <v/>
      </c>
      <c r="Z63" s="81" t="str">
        <f t="shared" ref="Z63" ca="1" si="6">IF(AND(TODAY()-I63&gt;0,L63="",I63&gt;0),1,"")</f>
        <v/>
      </c>
    </row>
  </sheetData>
  <autoFilter ref="A8:R8">
    <filterColumn colId="10" showButton="0"/>
    <filterColumn colId="11" showButton="0"/>
    <filterColumn colId="12" showButton="0"/>
  </autoFilter>
  <mergeCells count="15">
    <mergeCell ref="O4:P4"/>
    <mergeCell ref="A5:G5"/>
    <mergeCell ref="H5:J5"/>
    <mergeCell ref="O5:P5"/>
    <mergeCell ref="A1:D1"/>
    <mergeCell ref="E1:O1"/>
    <mergeCell ref="P1:R1"/>
    <mergeCell ref="A3:G3"/>
    <mergeCell ref="H3:J3"/>
    <mergeCell ref="O3:P3"/>
    <mergeCell ref="A6:G6"/>
    <mergeCell ref="H6:J6"/>
    <mergeCell ref="K8:N8"/>
    <mergeCell ref="A4:G4"/>
    <mergeCell ref="H4:J4"/>
  </mergeCells>
  <conditionalFormatting sqref="I9:I22 I24:I365">
    <cfRule type="expression" dxfId="16" priority="15">
      <formula>Z9=1</formula>
    </cfRule>
  </conditionalFormatting>
  <conditionalFormatting sqref="I10">
    <cfRule type="expression" dxfId="15" priority="14">
      <formula>$Z$10="1"</formula>
    </cfRule>
  </conditionalFormatting>
  <conditionalFormatting sqref="I11:I22 I24:I68">
    <cfRule type="expression" dxfId="14" priority="13">
      <formula>Z11="1"</formula>
    </cfRule>
  </conditionalFormatting>
  <conditionalFormatting sqref="B14">
    <cfRule type="expression" dxfId="13" priority="12">
      <formula>S12=1</formula>
    </cfRule>
  </conditionalFormatting>
  <conditionalFormatting sqref="B14">
    <cfRule type="expression" dxfId="12" priority="11">
      <formula>S12="1"</formula>
    </cfRule>
  </conditionalFormatting>
  <conditionalFormatting sqref="I15:I17">
    <cfRule type="expression" dxfId="11" priority="7">
      <formula>#REF!="1"</formula>
    </cfRule>
  </conditionalFormatting>
  <conditionalFormatting sqref="I15:I17">
    <cfRule type="expression" dxfId="10" priority="6">
      <formula>#REF!=1</formula>
    </cfRule>
  </conditionalFormatting>
  <conditionalFormatting sqref="D22">
    <cfRule type="expression" dxfId="9" priority="25">
      <formula>Z23=1</formula>
    </cfRule>
  </conditionalFormatting>
  <conditionalFormatting sqref="D22">
    <cfRule type="expression" dxfId="8" priority="28">
      <formula>Z23="1"</formula>
    </cfRule>
  </conditionalFormatting>
  <conditionalFormatting sqref="I23">
    <cfRule type="expression" dxfId="7" priority="2">
      <formula>Z23=1</formula>
    </cfRule>
  </conditionalFormatting>
  <conditionalFormatting sqref="I23">
    <cfRule type="expression" dxfId="6" priority="1">
      <formula>Z23="1"</formula>
    </cfRule>
  </conditionalFormatting>
  <dataValidations count="6">
    <dataValidation showDropDown="1" showInputMessage="1" showErrorMessage="1" sqref="D22 H19:H29 I16:I24 I13:I14"/>
    <dataValidation type="list" allowBlank="1" showInputMessage="1" showErrorMessage="1" sqref="J9:J14 J18:J31">
      <formula1>#REF!</formula1>
    </dataValidation>
    <dataValidation allowBlank="1" showInputMessage="1" showErrorMessage="1" prompt="Indiquer la source du problème : Non atteinte objectif , NC lors d'un audit , Amélioration...Etc" sqref="D9:D17"/>
    <dataValidation allowBlank="1" showInputMessage="1" showErrorMessage="1" prompt="Procéder une analyse des causes basé sur l'outil 5M : _x000a_Main d'oeuvre _x000a_Machine _x000a_Méthode _x000a_Matière _x000a_Milieu" sqref="F9"/>
    <dataValidation allowBlank="1" showInputMessage="1" showErrorMessage="1" prompt="Indiquer le responsable de l'action" sqref="H9"/>
    <dataValidation type="list" allowBlank="1" showInputMessage="1" showErrorMessage="1" sqref="J15:J17">
      <formula1>$B$25:$B$27</formula1>
    </dataValidation>
  </dataValidations>
  <pageMargins left="0.34" right="0.28999999999999998" top="0.22" bottom="0.17" header="0.51" footer="0.19"/>
  <pageSetup paperSize="9" scale="110" orientation="landscape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F36"/>
  <sheetViews>
    <sheetView workbookViewId="0">
      <selection activeCell="D27" sqref="D27"/>
    </sheetView>
  </sheetViews>
  <sheetFormatPr baseColWidth="10" defaultRowHeight="12.75"/>
  <cols>
    <col min="1" max="1" width="5.140625" style="194" customWidth="1"/>
    <col min="2" max="2" width="48.7109375" style="194" bestFit="1" customWidth="1"/>
    <col min="3" max="3" width="8.85546875" style="194" bestFit="1" customWidth="1"/>
    <col min="4" max="4" width="32.140625" style="194" bestFit="1" customWidth="1"/>
    <col min="5" max="5" width="24.42578125" style="194" bestFit="1" customWidth="1"/>
    <col min="6" max="6" width="23.5703125" style="194" bestFit="1" customWidth="1"/>
    <col min="7" max="16384" width="11.42578125" style="194"/>
  </cols>
  <sheetData>
    <row r="1" spans="1:6" ht="13.5" thickBot="1"/>
    <row r="2" spans="1:6">
      <c r="A2" s="361" t="s">
        <v>199</v>
      </c>
      <c r="B2" s="362"/>
      <c r="C2" s="362"/>
      <c r="D2" s="362"/>
      <c r="E2" s="362"/>
      <c r="F2" s="363"/>
    </row>
    <row r="3" spans="1:6" ht="13.5" thickBot="1">
      <c r="A3" s="364"/>
      <c r="B3" s="365"/>
      <c r="C3" s="365"/>
      <c r="D3" s="365"/>
      <c r="E3" s="365"/>
      <c r="F3" s="366"/>
    </row>
    <row r="4" spans="1:6" ht="15">
      <c r="A4" s="195" t="s">
        <v>200</v>
      </c>
      <c r="B4" s="196" t="s">
        <v>201</v>
      </c>
      <c r="C4" s="196" t="s">
        <v>202</v>
      </c>
      <c r="D4" s="196" t="s">
        <v>203</v>
      </c>
      <c r="E4" s="196" t="s">
        <v>204</v>
      </c>
      <c r="F4" s="197" t="s">
        <v>205</v>
      </c>
    </row>
    <row r="5" spans="1:6">
      <c r="A5" s="198">
        <v>1</v>
      </c>
      <c r="B5" s="199" t="s">
        <v>206</v>
      </c>
      <c r="C5" s="200" t="s">
        <v>207</v>
      </c>
      <c r="D5" s="201" t="s">
        <v>208</v>
      </c>
      <c r="E5" s="202">
        <v>0.9</v>
      </c>
      <c r="F5" s="203">
        <v>44245</v>
      </c>
    </row>
    <row r="6" spans="1:6">
      <c r="A6" s="198">
        <v>2</v>
      </c>
      <c r="B6" s="199" t="s">
        <v>209</v>
      </c>
      <c r="C6" s="200" t="s">
        <v>210</v>
      </c>
      <c r="D6" s="201" t="s">
        <v>211</v>
      </c>
      <c r="E6" s="202">
        <v>0.5</v>
      </c>
      <c r="F6" s="203">
        <v>44237</v>
      </c>
    </row>
    <row r="7" spans="1:6">
      <c r="A7" s="198">
        <v>3</v>
      </c>
      <c r="B7" s="204" t="s">
        <v>212</v>
      </c>
      <c r="C7" s="205" t="s">
        <v>207</v>
      </c>
      <c r="D7" s="206" t="s">
        <v>213</v>
      </c>
      <c r="E7" s="202">
        <v>0.9</v>
      </c>
      <c r="F7" s="203">
        <v>44237</v>
      </c>
    </row>
    <row r="8" spans="1:6">
      <c r="A8" s="198">
        <v>4</v>
      </c>
      <c r="B8" s="204" t="s">
        <v>214</v>
      </c>
      <c r="C8" s="205" t="s">
        <v>207</v>
      </c>
      <c r="D8" s="206" t="s">
        <v>215</v>
      </c>
      <c r="E8" s="202">
        <v>0.8</v>
      </c>
      <c r="F8" s="203">
        <v>44255</v>
      </c>
    </row>
    <row r="9" spans="1:6">
      <c r="A9" s="198">
        <v>5</v>
      </c>
      <c r="B9" s="204" t="s">
        <v>216</v>
      </c>
      <c r="C9" s="205" t="s">
        <v>210</v>
      </c>
      <c r="D9" s="206" t="s">
        <v>217</v>
      </c>
      <c r="E9" s="202">
        <v>0.25</v>
      </c>
      <c r="F9" s="203">
        <v>44347</v>
      </c>
    </row>
    <row r="10" spans="1:6">
      <c r="A10" s="198">
        <v>6</v>
      </c>
      <c r="B10" s="204" t="s">
        <v>218</v>
      </c>
      <c r="C10" s="205" t="s">
        <v>207</v>
      </c>
      <c r="D10" s="206" t="s">
        <v>219</v>
      </c>
      <c r="E10" s="202">
        <v>0.3</v>
      </c>
      <c r="F10" s="203">
        <v>44347</v>
      </c>
    </row>
    <row r="11" spans="1:6">
      <c r="A11" s="198">
        <v>7</v>
      </c>
      <c r="B11" s="204" t="s">
        <v>220</v>
      </c>
      <c r="C11" s="205" t="s">
        <v>207</v>
      </c>
      <c r="D11" s="206" t="s">
        <v>219</v>
      </c>
      <c r="E11" s="202">
        <v>0.1</v>
      </c>
      <c r="F11" s="203">
        <v>44347</v>
      </c>
    </row>
    <row r="12" spans="1:6">
      <c r="A12" s="198">
        <v>8</v>
      </c>
      <c r="B12" s="204" t="s">
        <v>221</v>
      </c>
      <c r="C12" s="205" t="s">
        <v>207</v>
      </c>
      <c r="D12" s="206" t="s">
        <v>219</v>
      </c>
      <c r="E12" s="202">
        <v>0.7</v>
      </c>
      <c r="F12" s="203">
        <v>44347</v>
      </c>
    </row>
    <row r="13" spans="1:6">
      <c r="A13" s="198">
        <v>9</v>
      </c>
      <c r="B13" s="204" t="s">
        <v>222</v>
      </c>
      <c r="C13" s="205" t="s">
        <v>207</v>
      </c>
      <c r="D13" s="206" t="s">
        <v>219</v>
      </c>
      <c r="E13" s="202">
        <v>0.6</v>
      </c>
      <c r="F13" s="207">
        <v>44285</v>
      </c>
    </row>
    <row r="14" spans="1:6">
      <c r="A14" s="198">
        <v>10</v>
      </c>
      <c r="B14" s="204" t="s">
        <v>223</v>
      </c>
      <c r="C14" s="205" t="s">
        <v>210</v>
      </c>
      <c r="D14" s="206" t="s">
        <v>224</v>
      </c>
      <c r="E14" s="202">
        <v>0</v>
      </c>
      <c r="F14" s="203">
        <v>44347</v>
      </c>
    </row>
    <row r="15" spans="1:6">
      <c r="A15" s="198">
        <v>11</v>
      </c>
      <c r="B15" s="204" t="s">
        <v>225</v>
      </c>
      <c r="C15" s="205" t="s">
        <v>207</v>
      </c>
      <c r="D15" s="206" t="s">
        <v>226</v>
      </c>
      <c r="E15" s="202">
        <v>0.4</v>
      </c>
      <c r="F15" s="203">
        <v>44255</v>
      </c>
    </row>
    <row r="16" spans="1:6">
      <c r="A16" s="198">
        <v>12</v>
      </c>
      <c r="B16" s="204" t="s">
        <v>227</v>
      </c>
      <c r="C16" s="205" t="s">
        <v>207</v>
      </c>
      <c r="D16" s="206" t="s">
        <v>219</v>
      </c>
      <c r="E16" s="202">
        <v>1</v>
      </c>
      <c r="F16" s="203">
        <v>44255</v>
      </c>
    </row>
    <row r="17" spans="1:6">
      <c r="A17" s="198">
        <v>13</v>
      </c>
      <c r="B17" s="204" t="s">
        <v>228</v>
      </c>
      <c r="C17" s="205" t="s">
        <v>207</v>
      </c>
      <c r="D17" s="206" t="s">
        <v>219</v>
      </c>
      <c r="E17" s="202">
        <v>0.5</v>
      </c>
      <c r="F17" s="207">
        <v>44255</v>
      </c>
    </row>
    <row r="18" spans="1:6">
      <c r="A18" s="198">
        <v>14</v>
      </c>
      <c r="B18" s="204" t="s">
        <v>229</v>
      </c>
      <c r="C18" s="205" t="s">
        <v>210</v>
      </c>
      <c r="D18" s="206" t="s">
        <v>230</v>
      </c>
      <c r="E18" s="202">
        <v>0</v>
      </c>
      <c r="F18" s="203">
        <v>44347</v>
      </c>
    </row>
    <row r="19" spans="1:6">
      <c r="A19" s="198">
        <v>15</v>
      </c>
      <c r="B19" s="208" t="s">
        <v>231</v>
      </c>
      <c r="C19" s="200" t="s">
        <v>207</v>
      </c>
      <c r="D19" s="206" t="s">
        <v>232</v>
      </c>
      <c r="E19" s="202">
        <v>0.1</v>
      </c>
      <c r="F19" s="207">
        <v>44285</v>
      </c>
    </row>
    <row r="20" spans="1:6">
      <c r="A20" s="198">
        <v>16</v>
      </c>
      <c r="B20" s="209" t="s">
        <v>233</v>
      </c>
      <c r="C20" s="205" t="s">
        <v>207</v>
      </c>
      <c r="D20" s="206" t="s">
        <v>234</v>
      </c>
      <c r="E20" s="202">
        <v>1</v>
      </c>
      <c r="F20" s="228">
        <v>44287</v>
      </c>
    </row>
    <row r="21" spans="1:6">
      <c r="A21" s="198">
        <v>17</v>
      </c>
      <c r="B21" s="210" t="s">
        <v>235</v>
      </c>
      <c r="C21" s="211" t="s">
        <v>207</v>
      </c>
      <c r="D21" s="201" t="s">
        <v>219</v>
      </c>
      <c r="E21" s="202">
        <v>0</v>
      </c>
      <c r="F21" s="203">
        <v>44347</v>
      </c>
    </row>
    <row r="22" spans="1:6">
      <c r="A22" s="198">
        <v>18</v>
      </c>
      <c r="B22" s="204" t="s">
        <v>236</v>
      </c>
      <c r="C22" s="211" t="s">
        <v>207</v>
      </c>
      <c r="D22" s="212" t="s">
        <v>219</v>
      </c>
      <c r="E22" s="202">
        <v>0.4</v>
      </c>
      <c r="F22" s="203">
        <v>44347</v>
      </c>
    </row>
    <row r="23" spans="1:6">
      <c r="D23" s="213"/>
    </row>
    <row r="24" spans="1:6">
      <c r="D24" s="214"/>
    </row>
    <row r="25" spans="1:6">
      <c r="D25" s="214"/>
    </row>
    <row r="26" spans="1:6">
      <c r="D26" s="214"/>
    </row>
    <row r="27" spans="1:6">
      <c r="D27" s="214"/>
    </row>
    <row r="28" spans="1:6">
      <c r="D28" s="214"/>
    </row>
    <row r="29" spans="1:6">
      <c r="D29" s="215"/>
    </row>
    <row r="30" spans="1:6">
      <c r="D30" s="216"/>
    </row>
    <row r="31" spans="1:6">
      <c r="D31" s="215"/>
    </row>
    <row r="32" spans="1:6">
      <c r="D32" s="215"/>
    </row>
    <row r="33" spans="4:4">
      <c r="D33" s="215"/>
    </row>
    <row r="34" spans="4:4">
      <c r="D34" s="215"/>
    </row>
    <row r="35" spans="4:4">
      <c r="D35" s="216"/>
    </row>
    <row r="36" spans="4:4">
      <c r="D36" s="216"/>
    </row>
  </sheetData>
  <mergeCells count="1">
    <mergeCell ref="A2:F3"/>
  </mergeCells>
  <conditionalFormatting sqref="E5:E20">
    <cfRule type="cellIs" dxfId="5" priority="5" operator="greaterThan">
      <formula>0.5</formula>
    </cfRule>
    <cfRule type="cellIs" dxfId="4" priority="6" operator="equal">
      <formula>0.5</formula>
    </cfRule>
  </conditionalFormatting>
  <conditionalFormatting sqref="E5:E20">
    <cfRule type="cellIs" dxfId="3" priority="4" operator="lessThan">
      <formula>0.5</formula>
    </cfRule>
  </conditionalFormatting>
  <conditionalFormatting sqref="E21:E22">
    <cfRule type="cellIs" dxfId="2" priority="2" operator="greaterThan">
      <formula>0.5</formula>
    </cfRule>
    <cfRule type="cellIs" dxfId="1" priority="3" operator="equal">
      <formula>0.5</formula>
    </cfRule>
  </conditionalFormatting>
  <conditionalFormatting sqref="E21:E22">
    <cfRule type="cellIs" dxfId="0" priority="1" operator="lessThan">
      <formula>0.5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view="pageLayout" topLeftCell="A10" zoomScale="60" zoomScaleNormal="100" zoomScalePageLayoutView="60" workbookViewId="0">
      <selection activeCell="P19" sqref="P19"/>
    </sheetView>
  </sheetViews>
  <sheetFormatPr baseColWidth="10" defaultRowHeight="15"/>
  <sheetData/>
  <pageMargins left="0.25" right="0.25" top="0.75" bottom="0.75" header="0.3" footer="0.3"/>
  <pageSetup paperSize="9" orientation="landscape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view="pageLayout" topLeftCell="A16" zoomScaleNormal="100" workbookViewId="0">
      <selection activeCell="M13" sqref="M13"/>
    </sheetView>
  </sheetViews>
  <sheetFormatPr baseColWidth="10" defaultRowHeight="15"/>
  <cols>
    <col min="12" max="12" width="12.85546875" customWidth="1"/>
  </cols>
  <sheetData/>
  <pageMargins left="0.25" right="0.25" top="0.44791666666666669" bottom="0.75" header="0.3" footer="0.3"/>
  <pageSetup paperSize="9" orientation="landscape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view="pageLayout" topLeftCell="A18" zoomScaleNormal="100" workbookViewId="0">
      <selection activeCell="M25" sqref="M25"/>
    </sheetView>
  </sheetViews>
  <sheetFormatPr baseColWidth="10" defaultRowHeight="15"/>
  <sheetData/>
  <pageMargins left="0.25" right="0.25" top="0.5" bottom="0.55208333333333337" header="0.3" footer="0.3"/>
  <pageSetup paperSize="9" orientation="landscape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="60" zoomScalePageLayoutView="80" workbookViewId="0">
      <selection activeCell="P13" sqref="P13"/>
    </sheetView>
  </sheetViews>
  <sheetFormatPr baseColWidth="10" defaultRowHeight="15"/>
  <sheetData/>
  <pageMargins left="0.25" right="0.13020833333333334" top="0.26041666666666669" bottom="0.75" header="0.3" footer="0.3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TDB-PR11-Maint </vt:lpstr>
      <vt:lpstr>Réalisation</vt:lpstr>
      <vt:lpstr>Suivie Budgetaire 2021</vt:lpstr>
      <vt:lpstr>Plan d'Action MTN</vt:lpstr>
      <vt:lpstr>RECAP AVANCEMENT PROJET</vt:lpstr>
      <vt:lpstr>td</vt:lpstr>
      <vt:lpstr>Feuil3</vt:lpstr>
      <vt:lpstr>Feuil4</vt:lpstr>
      <vt:lpstr>Feuil4 (2)</vt:lpstr>
      <vt:lpstr>'Feuil4 (2)'!Zone_d_impression</vt:lpstr>
      <vt:lpstr>'Plan d''Action MTN'!Zone_d_impression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salima_hannachi</dc:creator>
  <cp:lastModifiedBy>sna_methode</cp:lastModifiedBy>
  <cp:lastPrinted>2021-05-10T09:17:04Z</cp:lastPrinted>
  <dcterms:created xsi:type="dcterms:W3CDTF">2020-07-29T12:38:11Z</dcterms:created>
  <dcterms:modified xsi:type="dcterms:W3CDTF">2021-07-08T07:04:29Z</dcterms:modified>
</cp:coreProperties>
</file>