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onbat-my.sharepoint.com/personal/achref_riahi_monbat_com/Documents/Documents/SNA/11.Documents/Certification/SASO/"/>
    </mc:Choice>
  </mc:AlternateContent>
  <xr:revisionPtr revIDLastSave="171" documentId="8_{3968F5AF-1848-406E-86D5-4423AB7DDD6A}" xr6:coauthVersionLast="47" xr6:coauthVersionMax="47" xr10:uidLastSave="{392104FB-B9CF-4FC8-A64F-FD86C456A5EB}"/>
  <bookViews>
    <workbookView xWindow="-120" yWindow="-120" windowWidth="29040" windowHeight="15720" activeTab="2" xr2:uid="{00000000-000D-0000-FFFF-FFFF00000000}"/>
  </bookViews>
  <sheets>
    <sheet name="Sheet1" sheetId="8" r:id="rId1"/>
    <sheet name="Feuil1" sheetId="14" r:id="rId2"/>
    <sheet name="Feuil2" sheetId="15" r:id="rId3"/>
    <sheet name="Bin Shihon" sheetId="6" r:id="rId4"/>
    <sheet name="Bahrein" sheetId="13" r:id="rId5"/>
    <sheet name="Need of material" sheetId="12" r:id="rId6"/>
    <sheet name="SOTCK" sheetId="9" state="hidden" r:id="rId7"/>
    <sheet name="CMD" sheetId="10" state="hidden" r:id="rId8"/>
    <sheet name="Recap CMD" sheetId="11" state="hidden" r:id="rId9"/>
  </sheets>
  <definedNames>
    <definedName name="_xlnm._FilterDatabase" localSheetId="3" hidden="1">'Bin Shihon'!$C$7:$AR$26</definedName>
    <definedName name="_xlnm._FilterDatabase" localSheetId="1" hidden="1">Feuil1!$A$4:$S$4</definedName>
    <definedName name="_xlnm._FilterDatabase" localSheetId="5" hidden="1">'Need of material'!$A$3:$E$23</definedName>
    <definedName name="_xlnm._FilterDatabase" localSheetId="0" hidden="1">Sheet1!$A$2:$I$33</definedName>
    <definedName name="_xlnm._FilterDatabase" localSheetId="6" hidden="1">SOTCK!$A$1:$H$649</definedName>
    <definedName name="_xlnm.Print_Area" localSheetId="4">Bahrein!$A$1:$R$66</definedName>
    <definedName name="_xlnm.Print_Area" localSheetId="3">'Bin Shihon'!$A$1:$T$66</definedName>
  </definedNames>
  <calcPr calcId="191029"/>
  <pivotCaches>
    <pivotCache cacheId="0" r:id="rId10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6" i="14" l="1"/>
  <c r="U7" i="14"/>
  <c r="U8" i="14"/>
  <c r="U9" i="14"/>
  <c r="U10" i="14"/>
  <c r="U11" i="14"/>
  <c r="U12" i="14"/>
  <c r="U13" i="14"/>
  <c r="U14" i="14"/>
  <c r="U15" i="14"/>
  <c r="U16" i="14"/>
  <c r="U17" i="14"/>
  <c r="U18" i="14"/>
  <c r="U19" i="14"/>
  <c r="U20" i="14"/>
  <c r="U21" i="14"/>
  <c r="U22" i="14"/>
  <c r="U23" i="14"/>
  <c r="U24" i="14"/>
  <c r="U25" i="14"/>
  <c r="U26" i="14"/>
  <c r="U27" i="14"/>
  <c r="U28" i="14"/>
  <c r="U29" i="14"/>
  <c r="U30" i="14"/>
  <c r="U31" i="14"/>
  <c r="U5" i="14"/>
  <c r="E31" i="8" l="1"/>
  <c r="E30" i="8"/>
  <c r="E28" i="8"/>
  <c r="E27" i="8"/>
  <c r="E26" i="8"/>
  <c r="E25" i="8"/>
  <c r="E24" i="8"/>
  <c r="E21" i="8"/>
  <c r="E19" i="8"/>
  <c r="E17" i="8"/>
  <c r="E16" i="8"/>
  <c r="E15" i="8"/>
  <c r="E14" i="8"/>
  <c r="E13" i="8"/>
  <c r="E12" i="8"/>
  <c r="E11" i="8"/>
  <c r="E10" i="8"/>
  <c r="E9" i="8"/>
  <c r="E8" i="8"/>
  <c r="G31" i="8"/>
  <c r="G30" i="8"/>
  <c r="G28" i="8"/>
  <c r="G27" i="8"/>
  <c r="G26" i="8"/>
  <c r="G25" i="8"/>
  <c r="G24" i="8"/>
  <c r="G21" i="8"/>
  <c r="G19" i="8"/>
  <c r="G17" i="8"/>
  <c r="G16" i="8"/>
  <c r="G15" i="8"/>
  <c r="G14" i="8"/>
  <c r="G13" i="8"/>
  <c r="G12" i="8"/>
  <c r="G11" i="8"/>
  <c r="G10" i="8"/>
  <c r="G9" i="8"/>
  <c r="G8" i="8"/>
  <c r="G7" i="8"/>
  <c r="E7" i="8"/>
  <c r="H5" i="8"/>
  <c r="I5" i="8"/>
  <c r="H6" i="8"/>
  <c r="I6" i="8"/>
  <c r="W32" i="6"/>
  <c r="X32" i="6" s="1"/>
  <c r="N67" i="12"/>
  <c r="N68" i="12"/>
  <c r="N69" i="12"/>
  <c r="N70" i="12"/>
  <c r="N71" i="12"/>
  <c r="N72" i="12"/>
  <c r="N73" i="12"/>
  <c r="N74" i="12"/>
  <c r="N75" i="12"/>
  <c r="N76" i="12"/>
  <c r="N77" i="12"/>
  <c r="N56" i="12"/>
  <c r="N57" i="12"/>
  <c r="N58" i="12"/>
  <c r="N59" i="12"/>
  <c r="N60" i="12"/>
  <c r="N61" i="12"/>
  <c r="L56" i="12"/>
  <c r="L57" i="12"/>
  <c r="L58" i="12"/>
  <c r="L59" i="12"/>
  <c r="L60" i="12"/>
  <c r="L61" i="12"/>
  <c r="N55" i="12"/>
  <c r="L67" i="12"/>
  <c r="L68" i="12"/>
  <c r="L69" i="12"/>
  <c r="L70" i="12"/>
  <c r="L71" i="12"/>
  <c r="L72" i="12"/>
  <c r="L73" i="12"/>
  <c r="L74" i="12"/>
  <c r="L75" i="12"/>
  <c r="L76" i="12"/>
  <c r="L77" i="12"/>
  <c r="L55" i="12"/>
  <c r="J47" i="12"/>
  <c r="L47" i="12" s="1"/>
  <c r="J46" i="12"/>
  <c r="L46" i="12" s="1"/>
  <c r="J45" i="12"/>
  <c r="N45" i="12" s="1"/>
  <c r="J39" i="12"/>
  <c r="L39" i="12" s="1"/>
  <c r="J38" i="12"/>
  <c r="N38" i="12" s="1"/>
  <c r="J37" i="12"/>
  <c r="L37" i="12" s="1"/>
  <c r="I36" i="12"/>
  <c r="I48" i="12" s="1"/>
  <c r="J35" i="12"/>
  <c r="N35" i="12" s="1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F7" i="12"/>
  <c r="S14" i="13"/>
  <c r="N39" i="12" l="1"/>
  <c r="N78" i="12"/>
  <c r="N37" i="12"/>
  <c r="L62" i="12"/>
  <c r="N62" i="12"/>
  <c r="L78" i="12"/>
  <c r="L38" i="12"/>
  <c r="N46" i="12"/>
  <c r="N47" i="12"/>
  <c r="L35" i="12"/>
  <c r="L45" i="12"/>
  <c r="J36" i="12"/>
  <c r="T55" i="13"/>
  <c r="T54" i="13"/>
  <c r="AG52" i="13"/>
  <c r="AF52" i="13"/>
  <c r="AH52" i="13" s="1"/>
  <c r="T51" i="13"/>
  <c r="W51" i="13" s="1"/>
  <c r="X51" i="13" s="1"/>
  <c r="T50" i="13"/>
  <c r="T48" i="13"/>
  <c r="AG47" i="13"/>
  <c r="AF47" i="13"/>
  <c r="AH47" i="13" s="1"/>
  <c r="AA47" i="13"/>
  <c r="Z47" i="13"/>
  <c r="AB47" i="13" s="1"/>
  <c r="T47" i="13"/>
  <c r="AN47" i="13" s="1"/>
  <c r="T45" i="13"/>
  <c r="AG44" i="13"/>
  <c r="AF44" i="13"/>
  <c r="AH44" i="13" s="1"/>
  <c r="T44" i="13"/>
  <c r="AN44" i="13" s="1"/>
  <c r="AG42" i="13"/>
  <c r="AF42" i="13"/>
  <c r="AA42" i="13"/>
  <c r="Z42" i="13"/>
  <c r="AG39" i="13"/>
  <c r="AF39" i="13"/>
  <c r="AH39" i="13" s="1"/>
  <c r="AG37" i="13"/>
  <c r="AF37" i="13"/>
  <c r="AA37" i="13"/>
  <c r="Z37" i="13"/>
  <c r="AM26" i="13"/>
  <c r="AG24" i="13"/>
  <c r="AF24" i="13"/>
  <c r="AA24" i="13"/>
  <c r="Z24" i="13"/>
  <c r="T24" i="13"/>
  <c r="AN22" i="13"/>
  <c r="T19" i="13"/>
  <c r="W19" i="13" s="1"/>
  <c r="X19" i="13" s="1"/>
  <c r="AG18" i="13"/>
  <c r="AF18" i="13"/>
  <c r="AA18" i="13"/>
  <c r="Z18" i="13"/>
  <c r="AG16" i="13"/>
  <c r="AF16" i="13"/>
  <c r="AH16" i="13" s="1"/>
  <c r="T16" i="13"/>
  <c r="AG14" i="13"/>
  <c r="AF14" i="13"/>
  <c r="AH14" i="13" s="1"/>
  <c r="AA14" i="13"/>
  <c r="Z14" i="13"/>
  <c r="T14" i="13"/>
  <c r="T12" i="13"/>
  <c r="AG11" i="13"/>
  <c r="AF11" i="13"/>
  <c r="AA11" i="13"/>
  <c r="Z11" i="13"/>
  <c r="AB11" i="13" s="1"/>
  <c r="L36" i="12" l="1"/>
  <c r="L40" i="12" s="1"/>
  <c r="N36" i="12"/>
  <c r="N40" i="12" s="1"/>
  <c r="J48" i="12"/>
  <c r="AH24" i="13"/>
  <c r="AH42" i="13"/>
  <c r="AH37" i="13"/>
  <c r="AH11" i="13"/>
  <c r="AH18" i="13"/>
  <c r="AB42" i="13"/>
  <c r="AI44" i="13"/>
  <c r="AB37" i="13"/>
  <c r="AB18" i="13"/>
  <c r="AB14" i="13"/>
  <c r="AN24" i="13"/>
  <c r="AK24" i="13"/>
  <c r="AL24" i="13"/>
  <c r="W24" i="13"/>
  <c r="X24" i="13" s="1"/>
  <c r="W12" i="13"/>
  <c r="X12" i="13" s="1"/>
  <c r="AL12" i="13"/>
  <c r="AK12" i="13"/>
  <c r="AN12" i="13"/>
  <c r="AI16" i="13"/>
  <c r="AJ16" i="13" s="1"/>
  <c r="W16" i="13"/>
  <c r="X16" i="13" s="1"/>
  <c r="AN16" i="13"/>
  <c r="AL16" i="13"/>
  <c r="AK16" i="13"/>
  <c r="AN14" i="13"/>
  <c r="AL14" i="13"/>
  <c r="AK14" i="13"/>
  <c r="W14" i="13"/>
  <c r="X14" i="13" s="1"/>
  <c r="AM44" i="13"/>
  <c r="W44" i="13"/>
  <c r="X44" i="13" s="1"/>
  <c r="AK44" i="13"/>
  <c r="AL19" i="13"/>
  <c r="W45" i="13"/>
  <c r="X45" i="13" s="1"/>
  <c r="AN45" i="13"/>
  <c r="AM45" i="13"/>
  <c r="AK45" i="13"/>
  <c r="T25" i="13"/>
  <c r="AN19" i="13"/>
  <c r="T43" i="13"/>
  <c r="AJ44" i="13"/>
  <c r="W48" i="13"/>
  <c r="X48" i="13" s="1"/>
  <c r="AN48" i="13"/>
  <c r="AM48" i="13"/>
  <c r="AK48" i="13"/>
  <c r="AK19" i="13"/>
  <c r="T15" i="13"/>
  <c r="T18" i="13"/>
  <c r="T20" i="13"/>
  <c r="W54" i="13"/>
  <c r="X54" i="13" s="1"/>
  <c r="AN54" i="13"/>
  <c r="AM54" i="13"/>
  <c r="AK54" i="13"/>
  <c r="T37" i="13"/>
  <c r="T39" i="13"/>
  <c r="T42" i="13"/>
  <c r="AK50" i="13"/>
  <c r="W50" i="13"/>
  <c r="X50" i="13" s="1"/>
  <c r="AN50" i="13"/>
  <c r="AB24" i="13"/>
  <c r="AM47" i="13"/>
  <c r="AK47" i="13"/>
  <c r="W47" i="13"/>
  <c r="X47" i="13" s="1"/>
  <c r="AM50" i="13"/>
  <c r="AN55" i="13"/>
  <c r="AM55" i="13"/>
  <c r="AK55" i="13"/>
  <c r="W55" i="13"/>
  <c r="X55" i="13" s="1"/>
  <c r="T49" i="13"/>
  <c r="AI47" i="13" s="1"/>
  <c r="AJ47" i="13" s="1"/>
  <c r="AN51" i="13"/>
  <c r="AM51" i="13"/>
  <c r="AK51" i="13"/>
  <c r="T52" i="13"/>
  <c r="T53" i="13"/>
  <c r="T38" i="13"/>
  <c r="B12" i="12"/>
  <c r="B13" i="12"/>
  <c r="B14" i="12"/>
  <c r="B15" i="12"/>
  <c r="B16" i="12"/>
  <c r="B17" i="12"/>
  <c r="B18" i="12"/>
  <c r="B20" i="12"/>
  <c r="B21" i="12"/>
  <c r="B22" i="12"/>
  <c r="B10" i="12"/>
  <c r="AN20" i="13" l="1"/>
  <c r="AL20" i="13"/>
  <c r="AK20" i="13"/>
  <c r="W20" i="13"/>
  <c r="X20" i="13" s="1"/>
  <c r="W25" i="13"/>
  <c r="X25" i="13" s="1"/>
  <c r="AN25" i="13"/>
  <c r="AL25" i="13"/>
  <c r="AK25" i="13"/>
  <c r="AN18" i="13"/>
  <c r="AL18" i="13"/>
  <c r="AC18" i="13"/>
  <c r="AD18" i="13" s="1"/>
  <c r="AK18" i="13"/>
  <c r="AI18" i="13"/>
  <c r="AJ18" i="13" s="1"/>
  <c r="W18" i="13"/>
  <c r="X18" i="13" s="1"/>
  <c r="S56" i="13"/>
  <c r="S57" i="13" s="1"/>
  <c r="T11" i="13"/>
  <c r="AM38" i="13"/>
  <c r="AK38" i="13"/>
  <c r="AN38" i="13"/>
  <c r="W38" i="13"/>
  <c r="X38" i="13" s="1"/>
  <c r="W37" i="13"/>
  <c r="AN37" i="13"/>
  <c r="AK37" i="13"/>
  <c r="AM37" i="13"/>
  <c r="AI37" i="13"/>
  <c r="AJ37" i="13" s="1"/>
  <c r="AC37" i="13"/>
  <c r="AD37" i="13" s="1"/>
  <c r="W15" i="13"/>
  <c r="X15" i="13" s="1"/>
  <c r="AN15" i="13"/>
  <c r="AK15" i="13"/>
  <c r="AL15" i="13"/>
  <c r="AI24" i="13"/>
  <c r="AJ24" i="13" s="1"/>
  <c r="AM49" i="13"/>
  <c r="AN49" i="13"/>
  <c r="W49" i="13"/>
  <c r="X49" i="13" s="1"/>
  <c r="AK49" i="13"/>
  <c r="AC47" i="13"/>
  <c r="AD47" i="13" s="1"/>
  <c r="AI14" i="13"/>
  <c r="AJ14" i="13" s="1"/>
  <c r="AC24" i="13"/>
  <c r="AD24" i="13" s="1"/>
  <c r="W42" i="13"/>
  <c r="X42" i="13" s="1"/>
  <c r="AN42" i="13"/>
  <c r="AK42" i="13"/>
  <c r="AI42" i="13"/>
  <c r="AJ42" i="13" s="1"/>
  <c r="AM42" i="13"/>
  <c r="AC42" i="13"/>
  <c r="AD42" i="13" s="1"/>
  <c r="AN53" i="13"/>
  <c r="AK53" i="13"/>
  <c r="AM53" i="13"/>
  <c r="W53" i="13"/>
  <c r="X53" i="13" s="1"/>
  <c r="AM39" i="13"/>
  <c r="W39" i="13"/>
  <c r="X39" i="13" s="1"/>
  <c r="AK39" i="13"/>
  <c r="AN39" i="13"/>
  <c r="AI39" i="13"/>
  <c r="AJ39" i="13" s="1"/>
  <c r="AM43" i="13"/>
  <c r="AK43" i="13"/>
  <c r="AN43" i="13"/>
  <c r="W43" i="13"/>
  <c r="X43" i="13" s="1"/>
  <c r="AC14" i="13"/>
  <c r="AD14" i="13" s="1"/>
  <c r="AN52" i="13"/>
  <c r="AM52" i="13"/>
  <c r="W52" i="13"/>
  <c r="X52" i="13" s="1"/>
  <c r="AK52" i="13"/>
  <c r="AI52" i="13"/>
  <c r="AJ52" i="13" s="1"/>
  <c r="AK52" i="6"/>
  <c r="AK47" i="6"/>
  <c r="AK44" i="6"/>
  <c r="AK42" i="6"/>
  <c r="AK39" i="6"/>
  <c r="AK37" i="6"/>
  <c r="AK24" i="6"/>
  <c r="AK18" i="6"/>
  <c r="AK16" i="6"/>
  <c r="AK14" i="6"/>
  <c r="AK11" i="6"/>
  <c r="AE47" i="6"/>
  <c r="AE42" i="6"/>
  <c r="AE37" i="6"/>
  <c r="AE18" i="6"/>
  <c r="AE14" i="6"/>
  <c r="AE11" i="6"/>
  <c r="AE24" i="6"/>
  <c r="AM56" i="13" l="1"/>
  <c r="AK62" i="13" s="1"/>
  <c r="AM62" i="13" s="1"/>
  <c r="AN11" i="13"/>
  <c r="AN26" i="13" s="1"/>
  <c r="AL11" i="13"/>
  <c r="AC11" i="13"/>
  <c r="AD11" i="13" s="1"/>
  <c r="T56" i="13"/>
  <c r="AK11" i="13"/>
  <c r="AK26" i="13" s="1"/>
  <c r="AI11" i="13"/>
  <c r="AJ11" i="13" s="1"/>
  <c r="W11" i="13"/>
  <c r="AK56" i="13"/>
  <c r="AN56" i="13"/>
  <c r="AK63" i="13" s="1"/>
  <c r="AM63" i="13" s="1"/>
  <c r="W56" i="13"/>
  <c r="X37" i="13"/>
  <c r="X56" i="13" s="1"/>
  <c r="AK65" i="13" s="1"/>
  <c r="AM65" i="13" s="1"/>
  <c r="AJ52" i="6"/>
  <c r="AL52" i="6" s="1"/>
  <c r="AJ47" i="6"/>
  <c r="AL47" i="6" s="1"/>
  <c r="AJ44" i="6"/>
  <c r="AL44" i="6" s="1"/>
  <c r="AJ42" i="6"/>
  <c r="AL42" i="6" s="1"/>
  <c r="AJ39" i="6"/>
  <c r="AL39" i="6" s="1"/>
  <c r="AJ37" i="6"/>
  <c r="AL37" i="6" s="1"/>
  <c r="AD47" i="6"/>
  <c r="AF47" i="6" s="1"/>
  <c r="AD42" i="6"/>
  <c r="AF42" i="6" s="1"/>
  <c r="AD37" i="6"/>
  <c r="AF37" i="6" s="1"/>
  <c r="AJ24" i="6"/>
  <c r="AL24" i="6" s="1"/>
  <c r="AJ18" i="6"/>
  <c r="AL18" i="6" s="1"/>
  <c r="AD24" i="6"/>
  <c r="AF24" i="6" s="1"/>
  <c r="AD18" i="6"/>
  <c r="AF18" i="6" s="1"/>
  <c r="AD14" i="6"/>
  <c r="AF14" i="6" s="1"/>
  <c r="AJ16" i="6"/>
  <c r="AL16" i="6" s="1"/>
  <c r="AJ14" i="6"/>
  <c r="AL14" i="6" s="1"/>
  <c r="AJ11" i="6"/>
  <c r="AL11" i="6" s="1"/>
  <c r="H17" i="9"/>
  <c r="AD11" i="6" s="1"/>
  <c r="AF11" i="6" s="1"/>
  <c r="H12" i="9"/>
  <c r="W26" i="13" l="1"/>
  <c r="W57" i="13" s="1"/>
  <c r="X11" i="13"/>
  <c r="X26" i="13" s="1"/>
  <c r="AK64" i="13" s="1"/>
  <c r="AM64" i="13" s="1"/>
  <c r="AL56" i="13"/>
  <c r="AK61" i="13" s="1"/>
  <c r="AM61" i="13" s="1"/>
  <c r="AL26" i="13"/>
  <c r="AK60" i="13"/>
  <c r="AM60" i="13" s="1"/>
  <c r="AQ26" i="6"/>
  <c r="E23" i="8" l="1"/>
  <c r="G23" i="8" s="1"/>
  <c r="I23" i="8" s="1"/>
  <c r="E22" i="8"/>
  <c r="G22" i="8" s="1"/>
  <c r="I22" i="8" s="1"/>
  <c r="I21" i="8"/>
  <c r="E20" i="8"/>
  <c r="G20" i="8" s="1"/>
  <c r="I20" i="8" s="1"/>
  <c r="I19" i="8"/>
  <c r="E18" i="8"/>
  <c r="I17" i="8"/>
  <c r="I16" i="8"/>
  <c r="I8" i="8"/>
  <c r="I7" i="8"/>
  <c r="G18" i="8" l="1"/>
  <c r="U33" i="6"/>
  <c r="V33" i="6" s="1"/>
  <c r="U34" i="6"/>
  <c r="V34" i="6" s="1"/>
  <c r="U35" i="6"/>
  <c r="V35" i="6" s="1"/>
  <c r="U37" i="6"/>
  <c r="V37" i="6" s="1"/>
  <c r="U39" i="6"/>
  <c r="V39" i="6" s="1"/>
  <c r="U38" i="6"/>
  <c r="V38" i="6" s="1"/>
  <c r="U42" i="6"/>
  <c r="V42" i="6" s="1"/>
  <c r="U44" i="6"/>
  <c r="V44" i="6" s="1"/>
  <c r="U43" i="6"/>
  <c r="V43" i="6" s="1"/>
  <c r="U45" i="6"/>
  <c r="V45" i="6" s="1"/>
  <c r="U47" i="6"/>
  <c r="V47" i="6" s="1"/>
  <c r="U52" i="6"/>
  <c r="V52" i="6" s="1"/>
  <c r="U48" i="6"/>
  <c r="V48" i="6" s="1"/>
  <c r="U49" i="6"/>
  <c r="V49" i="6" s="1"/>
  <c r="U53" i="6"/>
  <c r="V53" i="6" s="1"/>
  <c r="U50" i="6"/>
  <c r="V50" i="6" s="1"/>
  <c r="U54" i="6"/>
  <c r="V54" i="6" s="1"/>
  <c r="U51" i="6"/>
  <c r="V51" i="6" s="1"/>
  <c r="U55" i="6"/>
  <c r="V55" i="6" s="1"/>
  <c r="U31" i="6"/>
  <c r="V31" i="6" s="1"/>
  <c r="U12" i="6"/>
  <c r="V12" i="6" s="1"/>
  <c r="U14" i="6"/>
  <c r="V14" i="6" s="1"/>
  <c r="U15" i="6"/>
  <c r="V15" i="6" s="1"/>
  <c r="U16" i="6"/>
  <c r="V16" i="6" s="1"/>
  <c r="U18" i="6"/>
  <c r="V18" i="6" s="1"/>
  <c r="U19" i="6"/>
  <c r="V19" i="6" s="1"/>
  <c r="U20" i="6"/>
  <c r="V20" i="6" s="1"/>
  <c r="U22" i="6"/>
  <c r="V22" i="6" s="1"/>
  <c r="U24" i="6"/>
  <c r="V24" i="6" s="1"/>
  <c r="U25" i="6"/>
  <c r="V25" i="6" s="1"/>
  <c r="U11" i="6"/>
  <c r="V11" i="6" s="1"/>
  <c r="S33" i="6"/>
  <c r="S34" i="6"/>
  <c r="S35" i="6"/>
  <c r="S37" i="6"/>
  <c r="S39" i="6"/>
  <c r="S38" i="6"/>
  <c r="S42" i="6"/>
  <c r="S44" i="6"/>
  <c r="S43" i="6"/>
  <c r="S45" i="6"/>
  <c r="S47" i="6"/>
  <c r="S52" i="6"/>
  <c r="T52" i="6" s="1"/>
  <c r="S48" i="6"/>
  <c r="T48" i="6" s="1"/>
  <c r="S49" i="6"/>
  <c r="T49" i="6" s="1"/>
  <c r="S53" i="6"/>
  <c r="T53" i="6" s="1"/>
  <c r="S50" i="6"/>
  <c r="T50" i="6" s="1"/>
  <c r="S54" i="6"/>
  <c r="T54" i="6" s="1"/>
  <c r="S51" i="6"/>
  <c r="T51" i="6" s="1"/>
  <c r="S55" i="6"/>
  <c r="T55" i="6" s="1"/>
  <c r="S31" i="6"/>
  <c r="S12" i="6"/>
  <c r="S14" i="6"/>
  <c r="T14" i="6" s="1"/>
  <c r="S15" i="6"/>
  <c r="T15" i="6" s="1"/>
  <c r="S16" i="6"/>
  <c r="T16" i="6" s="1"/>
  <c r="S18" i="6"/>
  <c r="T18" i="6" s="1"/>
  <c r="S19" i="6"/>
  <c r="T19" i="6" s="1"/>
  <c r="S20" i="6"/>
  <c r="T20" i="6" s="1"/>
  <c r="S22" i="6"/>
  <c r="S24" i="6"/>
  <c r="T24" i="6" s="1"/>
  <c r="S25" i="6"/>
  <c r="T25" i="6" s="1"/>
  <c r="S11" i="6"/>
  <c r="T11" i="6" s="1"/>
  <c r="F32" i="8"/>
  <c r="F33" i="8" s="1"/>
  <c r="D32" i="8"/>
  <c r="D33" i="8" s="1"/>
  <c r="H31" i="8"/>
  <c r="H30" i="8"/>
  <c r="I30" i="8"/>
  <c r="H29" i="8"/>
  <c r="G29" i="8"/>
  <c r="E29" i="8"/>
  <c r="E32" i="8" s="1"/>
  <c r="H28" i="8"/>
  <c r="H27" i="8"/>
  <c r="H26" i="8"/>
  <c r="H25" i="8"/>
  <c r="H24" i="8"/>
  <c r="I18" i="8" l="1"/>
  <c r="G32" i="8"/>
  <c r="I10" i="8"/>
  <c r="I9" i="8"/>
  <c r="I13" i="8"/>
  <c r="I14" i="8"/>
  <c r="I11" i="8"/>
  <c r="I15" i="8"/>
  <c r="I12" i="8"/>
  <c r="W33" i="6"/>
  <c r="X33" i="6" s="1"/>
  <c r="W39" i="6"/>
  <c r="X39" i="6" s="1"/>
  <c r="AR39" i="6" s="1"/>
  <c r="T42" i="6"/>
  <c r="W42" i="6"/>
  <c r="X42" i="6" s="1"/>
  <c r="T43" i="6"/>
  <c r="W43" i="6"/>
  <c r="X43" i="6" s="1"/>
  <c r="AR43" i="6" s="1"/>
  <c r="W44" i="6"/>
  <c r="X44" i="6" s="1"/>
  <c r="AR44" i="6" s="1"/>
  <c r="T38" i="6"/>
  <c r="W38" i="6"/>
  <c r="X38" i="6" s="1"/>
  <c r="AR38" i="6" s="1"/>
  <c r="T22" i="6"/>
  <c r="W22" i="6"/>
  <c r="X22" i="6" s="1"/>
  <c r="AR22" i="6" s="1"/>
  <c r="T31" i="6"/>
  <c r="W31" i="6"/>
  <c r="X31" i="6" s="1"/>
  <c r="T37" i="6"/>
  <c r="W37" i="6"/>
  <c r="X37" i="6" s="1"/>
  <c r="T35" i="6"/>
  <c r="W35" i="6"/>
  <c r="X35" i="6" s="1"/>
  <c r="T45" i="6"/>
  <c r="W45" i="6"/>
  <c r="X45" i="6" s="1"/>
  <c r="AR45" i="6" s="1"/>
  <c r="T34" i="6"/>
  <c r="W34" i="6"/>
  <c r="X34" i="6" s="1"/>
  <c r="I24" i="8"/>
  <c r="I28" i="8"/>
  <c r="I27" i="8"/>
  <c r="I31" i="8"/>
  <c r="I29" i="8"/>
  <c r="I25" i="8"/>
  <c r="I26" i="8"/>
  <c r="W47" i="6"/>
  <c r="X47" i="6" s="1"/>
  <c r="T47" i="6"/>
  <c r="W12" i="6"/>
  <c r="X12" i="6" s="1"/>
  <c r="AR12" i="6" s="1"/>
  <c r="W49" i="6"/>
  <c r="X49" i="6" s="1"/>
  <c r="AR49" i="6" s="1"/>
  <c r="T39" i="6"/>
  <c r="W20" i="6"/>
  <c r="X20" i="6" s="1"/>
  <c r="AR20" i="6" s="1"/>
  <c r="W52" i="6"/>
  <c r="X52" i="6" s="1"/>
  <c r="W19" i="6"/>
  <c r="X19" i="6" s="1"/>
  <c r="AR19" i="6" s="1"/>
  <c r="W50" i="6"/>
  <c r="X50" i="6" s="1"/>
  <c r="AR50" i="6" s="1"/>
  <c r="T33" i="6"/>
  <c r="W18" i="6"/>
  <c r="X18" i="6" s="1"/>
  <c r="W16" i="6"/>
  <c r="X16" i="6" s="1"/>
  <c r="W53" i="6"/>
  <c r="X53" i="6" s="1"/>
  <c r="AR53" i="6" s="1"/>
  <c r="W11" i="6"/>
  <c r="W15" i="6"/>
  <c r="X15" i="6" s="1"/>
  <c r="AR15" i="6" s="1"/>
  <c r="W55" i="6"/>
  <c r="X55" i="6" s="1"/>
  <c r="AR55" i="6" s="1"/>
  <c r="W25" i="6"/>
  <c r="X25" i="6" s="1"/>
  <c r="AR25" i="6" s="1"/>
  <c r="W14" i="6"/>
  <c r="X14" i="6" s="1"/>
  <c r="T44" i="6"/>
  <c r="W24" i="6"/>
  <c r="X24" i="6" s="1"/>
  <c r="W51" i="6"/>
  <c r="X51" i="6" s="1"/>
  <c r="AR51" i="6" s="1"/>
  <c r="W48" i="6"/>
  <c r="X48" i="6" s="1"/>
  <c r="AR48" i="6" s="1"/>
  <c r="W54" i="6"/>
  <c r="X54" i="6" s="1"/>
  <c r="AR54" i="6" s="1"/>
  <c r="H32" i="8"/>
  <c r="H33" i="8" s="1"/>
  <c r="V56" i="6"/>
  <c r="U56" i="6"/>
  <c r="S56" i="6"/>
  <c r="T12" i="6"/>
  <c r="AM39" i="6" l="1"/>
  <c r="AN39" i="6" s="1"/>
  <c r="AM47" i="6"/>
  <c r="AN47" i="6" s="1"/>
  <c r="AR47" i="6"/>
  <c r="AG47" i="6"/>
  <c r="AH47" i="6" s="1"/>
  <c r="AR37" i="6"/>
  <c r="AG37" i="6"/>
  <c r="AH37" i="6" s="1"/>
  <c r="AM44" i="6"/>
  <c r="AN44" i="6" s="1"/>
  <c r="AM16" i="6"/>
  <c r="AN16" i="6" s="1"/>
  <c r="AR16" i="6"/>
  <c r="AR42" i="6"/>
  <c r="AG42" i="6"/>
  <c r="AH42" i="6" s="1"/>
  <c r="AR18" i="6"/>
  <c r="AG18" i="6"/>
  <c r="AH18" i="6" s="1"/>
  <c r="AM14" i="6"/>
  <c r="AN14" i="6" s="1"/>
  <c r="AR14" i="6"/>
  <c r="AG14" i="6"/>
  <c r="AH14" i="6" s="1"/>
  <c r="AM52" i="6"/>
  <c r="AN52" i="6" s="1"/>
  <c r="AR52" i="6"/>
  <c r="AM24" i="6"/>
  <c r="AN24" i="6" s="1"/>
  <c r="AR24" i="6"/>
  <c r="AG24" i="6"/>
  <c r="AH24" i="6" s="1"/>
  <c r="AM42" i="6"/>
  <c r="AN42" i="6" s="1"/>
  <c r="AM18" i="6"/>
  <c r="AN18" i="6" s="1"/>
  <c r="AM37" i="6"/>
  <c r="AN37" i="6" s="1"/>
  <c r="AA51" i="6"/>
  <c r="AB51" i="6" s="1"/>
  <c r="AO51" i="6"/>
  <c r="AQ51" i="6"/>
  <c r="AA19" i="6"/>
  <c r="AB19" i="6" s="1"/>
  <c r="AP19" i="6"/>
  <c r="AO19" i="6"/>
  <c r="AA38" i="6"/>
  <c r="AB38" i="6" s="1"/>
  <c r="AO38" i="6"/>
  <c r="AQ38" i="6"/>
  <c r="AA52" i="6"/>
  <c r="AB52" i="6" s="1"/>
  <c r="AQ52" i="6"/>
  <c r="AO52" i="6"/>
  <c r="AA47" i="6"/>
  <c r="AB47" i="6" s="1"/>
  <c r="AQ47" i="6"/>
  <c r="AO47" i="6"/>
  <c r="AA53" i="6"/>
  <c r="AB53" i="6" s="1"/>
  <c r="AO53" i="6"/>
  <c r="AQ53" i="6"/>
  <c r="AA45" i="6"/>
  <c r="AB45" i="6" s="1"/>
  <c r="AO45" i="6"/>
  <c r="AQ45" i="6"/>
  <c r="AA43" i="6"/>
  <c r="AB43" i="6" s="1"/>
  <c r="AO43" i="6"/>
  <c r="AQ43" i="6"/>
  <c r="AA16" i="6"/>
  <c r="AB16" i="6" s="1"/>
  <c r="AP16" i="6"/>
  <c r="AO16" i="6"/>
  <c r="AA14" i="6"/>
  <c r="AB14" i="6" s="1"/>
  <c r="AO14" i="6"/>
  <c r="AP14" i="6"/>
  <c r="AA18" i="6"/>
  <c r="AB18" i="6" s="1"/>
  <c r="AO18" i="6"/>
  <c r="AP18" i="6"/>
  <c r="AA20" i="6"/>
  <c r="AB20" i="6" s="1"/>
  <c r="AP20" i="6"/>
  <c r="AO20" i="6"/>
  <c r="AA44" i="6"/>
  <c r="AB44" i="6" s="1"/>
  <c r="AO44" i="6"/>
  <c r="AQ44" i="6"/>
  <c r="AA37" i="6"/>
  <c r="AB37" i="6" s="1"/>
  <c r="AQ37" i="6"/>
  <c r="AO37" i="6"/>
  <c r="AA25" i="6"/>
  <c r="AB25" i="6" s="1"/>
  <c r="AP25" i="6"/>
  <c r="AO25" i="6"/>
  <c r="AA49" i="6"/>
  <c r="AB49" i="6" s="1"/>
  <c r="AO49" i="6"/>
  <c r="AQ49" i="6"/>
  <c r="AA39" i="6"/>
  <c r="AB39" i="6" s="1"/>
  <c r="AQ39" i="6"/>
  <c r="AO39" i="6"/>
  <c r="AA24" i="6"/>
  <c r="AB24" i="6" s="1"/>
  <c r="AO24" i="6"/>
  <c r="AP24" i="6"/>
  <c r="AA54" i="6"/>
  <c r="AB54" i="6" s="1"/>
  <c r="AO54" i="6"/>
  <c r="AQ54" i="6"/>
  <c r="AA55" i="6"/>
  <c r="AB55" i="6" s="1"/>
  <c r="AQ55" i="6"/>
  <c r="AO55" i="6"/>
  <c r="AA42" i="6"/>
  <c r="AB42" i="6" s="1"/>
  <c r="AO42" i="6"/>
  <c r="AQ42" i="6"/>
  <c r="AA48" i="6"/>
  <c r="AB48" i="6" s="1"/>
  <c r="AQ48" i="6"/>
  <c r="AO48" i="6"/>
  <c r="AA15" i="6"/>
  <c r="AB15" i="6" s="1"/>
  <c r="AP15" i="6"/>
  <c r="AO15" i="6"/>
  <c r="AA50" i="6"/>
  <c r="AB50" i="6" s="1"/>
  <c r="AQ50" i="6"/>
  <c r="AO50" i="6"/>
  <c r="AA12" i="6"/>
  <c r="AB12" i="6" s="1"/>
  <c r="AP12" i="6"/>
  <c r="AO12" i="6"/>
  <c r="I32" i="8"/>
  <c r="T56" i="6"/>
  <c r="X11" i="6"/>
  <c r="W56" i="6"/>
  <c r="W57" i="6" s="1"/>
  <c r="AM11" i="6" l="1"/>
  <c r="AN11" i="6" s="1"/>
  <c r="AR11" i="6"/>
  <c r="AR26" i="6" s="1"/>
  <c r="AG11" i="6"/>
  <c r="AH11" i="6" s="1"/>
  <c r="AA11" i="6"/>
  <c r="AB11" i="6" s="1"/>
  <c r="AB26" i="6" s="1"/>
  <c r="AO64" i="6" s="1"/>
  <c r="AQ64" i="6" s="1"/>
  <c r="AO11" i="6"/>
  <c r="AO26" i="6" s="1"/>
  <c r="AP11" i="6"/>
  <c r="AB56" i="6"/>
  <c r="AO65" i="6" s="1"/>
  <c r="AQ65" i="6" s="1"/>
  <c r="AA56" i="6"/>
  <c r="AQ56" i="6"/>
  <c r="AO62" i="6" s="1"/>
  <c r="AQ62" i="6" s="1"/>
  <c r="AO56" i="6"/>
  <c r="X56" i="6"/>
  <c r="AO60" i="6" l="1"/>
  <c r="AQ60" i="6" s="1"/>
  <c r="AR56" i="6"/>
  <c r="AO63" i="6" s="1"/>
  <c r="AQ63" i="6" s="1"/>
  <c r="AA26" i="6"/>
  <c r="AA57" i="6" s="1"/>
  <c r="AP56" i="6"/>
  <c r="AO61" i="6" s="1"/>
  <c r="AQ61" i="6" s="1"/>
  <c r="AP26" i="6"/>
  <c r="N48" i="12"/>
  <c r="L48" i="12"/>
</calcChain>
</file>

<file path=xl/sharedStrings.xml><?xml version="1.0" encoding="utf-8"?>
<sst xmlns="http://schemas.openxmlformats.org/spreadsheetml/2006/main" count="6463" uniqueCount="2524">
  <si>
    <t>Dimensions</t>
  </si>
  <si>
    <t>L</t>
  </si>
  <si>
    <t>W</t>
  </si>
  <si>
    <t>H</t>
  </si>
  <si>
    <t>L1</t>
  </si>
  <si>
    <t>L2</t>
  </si>
  <si>
    <t>L3</t>
  </si>
  <si>
    <t>L5</t>
  </si>
  <si>
    <t>Layout</t>
  </si>
  <si>
    <t>BHD</t>
  </si>
  <si>
    <t>Qty per pallet</t>
  </si>
  <si>
    <t>kg</t>
  </si>
  <si>
    <t>pcs</t>
  </si>
  <si>
    <t>B1</t>
  </si>
  <si>
    <t>B13</t>
  </si>
  <si>
    <t/>
  </si>
  <si>
    <t>BOX</t>
  </si>
  <si>
    <t>Capacity, C20 (Ah)</t>
  </si>
  <si>
    <t>AUTOMOTIVE RANGE</t>
  </si>
  <si>
    <t xml:space="preserve">Weight </t>
  </si>
  <si>
    <t>D23</t>
  </si>
  <si>
    <t>Terminal</t>
  </si>
  <si>
    <t>Qty per pallet with box (pcs)</t>
  </si>
  <si>
    <t>MONBAT       code</t>
  </si>
  <si>
    <t>CCA            A (SAE)</t>
  </si>
  <si>
    <t>RC, min</t>
  </si>
  <si>
    <t>MONBAT PREMIUM DIN series (High Temperature Execution)</t>
  </si>
  <si>
    <t>MONBAT FORMULA JIS series (High Temperature Execution)</t>
  </si>
  <si>
    <t>L4</t>
  </si>
  <si>
    <t>DIN                         code</t>
  </si>
  <si>
    <t>MF40B19L</t>
  </si>
  <si>
    <t>MF50B24LS</t>
  </si>
  <si>
    <t>MF50B24RS</t>
  </si>
  <si>
    <t>MF50B24R</t>
  </si>
  <si>
    <t>MF75D23L</t>
  </si>
  <si>
    <t>MF48D26L</t>
  </si>
  <si>
    <t>MF48D26R</t>
  </si>
  <si>
    <t>MF80D26L</t>
  </si>
  <si>
    <t>MF80D26R</t>
  </si>
  <si>
    <t>MF65D31L</t>
  </si>
  <si>
    <t>MF65D31R</t>
  </si>
  <si>
    <t>MF75D31L</t>
  </si>
  <si>
    <t>MF95D31L</t>
  </si>
  <si>
    <t>MF95D31R</t>
  </si>
  <si>
    <t>MF105D31L</t>
  </si>
  <si>
    <t>MF105D31R</t>
  </si>
  <si>
    <t>MF115D31L</t>
  </si>
  <si>
    <t>MF115D31R</t>
  </si>
  <si>
    <t>D26</t>
  </si>
  <si>
    <t>D31</t>
  </si>
  <si>
    <t>TH</t>
  </si>
  <si>
    <t>B0</t>
  </si>
  <si>
    <t>MF55D23L</t>
  </si>
  <si>
    <t>MF55D23R</t>
  </si>
  <si>
    <t>new</t>
  </si>
  <si>
    <t>A145L1P4_1</t>
  </si>
  <si>
    <t>A155L1P4_1</t>
  </si>
  <si>
    <t>A156L2P4_1</t>
  </si>
  <si>
    <t>A166L2P4_1</t>
  </si>
  <si>
    <t>A167L3P4_1</t>
  </si>
  <si>
    <t>A177L3P4_1</t>
  </si>
  <si>
    <t>A178L3P4_1</t>
  </si>
  <si>
    <t>A188L4P4_1</t>
  </si>
  <si>
    <t>A189L5P4_1</t>
  </si>
  <si>
    <t>A190L5P4_1</t>
  </si>
  <si>
    <t>K134J3X4_1</t>
  </si>
  <si>
    <t>K145J4XB4_1</t>
  </si>
  <si>
    <t>K145J4X4_1</t>
  </si>
  <si>
    <t>G255J6X4_1</t>
  </si>
  <si>
    <t>G256J6X4_1</t>
  </si>
  <si>
    <t>G245J7X4_1</t>
  </si>
  <si>
    <t>G266J7X4_1</t>
  </si>
  <si>
    <t>G266J0X4_1</t>
  </si>
  <si>
    <t>G267J0X4_1</t>
  </si>
  <si>
    <t>G277J0X4_1</t>
  </si>
  <si>
    <t>G278J0X4_1</t>
  </si>
  <si>
    <t>G288J0X4_1</t>
  </si>
  <si>
    <t>High Heat range for Bin Shihon KSA -  01.02.2022 rev7</t>
  </si>
  <si>
    <t>NOUR
code</t>
  </si>
  <si>
    <t>JEDDAH</t>
    <phoneticPr fontId="0" type="noConversion"/>
  </si>
  <si>
    <t>Nour</t>
  </si>
  <si>
    <t>Pltts.</t>
    <phoneticPr fontId="0" type="noConversion"/>
  </si>
  <si>
    <t>Pcs.</t>
    <phoneticPr fontId="0" type="noConversion"/>
  </si>
  <si>
    <t>Riyadh</t>
  </si>
  <si>
    <t>SIZE</t>
  </si>
  <si>
    <t>QTY/PLT</t>
  </si>
  <si>
    <t>GRAND TOTAL</t>
    <phoneticPr fontId="0" type="noConversion"/>
  </si>
  <si>
    <t>Old</t>
    <phoneticPr fontId="0" type="noConversion"/>
  </si>
  <si>
    <t>Yours</t>
    <phoneticPr fontId="0" type="noConversion"/>
  </si>
  <si>
    <t>NS40ZLMF</t>
  </si>
  <si>
    <t>N40MF</t>
  </si>
  <si>
    <t>N50MF</t>
  </si>
  <si>
    <t>N50LMF</t>
  </si>
  <si>
    <t>55D23RMF</t>
  </si>
  <si>
    <t>55D23LMF</t>
  </si>
  <si>
    <t>NS60MF</t>
  </si>
  <si>
    <t>NS60LSMF</t>
  </si>
  <si>
    <t>MF50B24LS</t>
    <phoneticPr fontId="0" type="noConversion"/>
  </si>
  <si>
    <t>55559MF</t>
  </si>
  <si>
    <t>MF55559</t>
  </si>
  <si>
    <t>56638MF</t>
  </si>
  <si>
    <t>MF56638</t>
  </si>
  <si>
    <t>MF56219</t>
  </si>
  <si>
    <t>57220MF (48-7MF)</t>
  </si>
  <si>
    <t>58043MF</t>
  </si>
  <si>
    <t>MF58043</t>
  </si>
  <si>
    <t>58827MF</t>
  </si>
  <si>
    <t>MF58827</t>
  </si>
  <si>
    <t>60038MF</t>
  </si>
  <si>
    <t>MF60038</t>
  </si>
  <si>
    <t xml:space="preserve">TOTAL </t>
  </si>
  <si>
    <t>MF54459</t>
  </si>
  <si>
    <t>MF55027</t>
  </si>
  <si>
    <t>MF56221</t>
  </si>
  <si>
    <t>MF57220</t>
  </si>
  <si>
    <t>MF57512</t>
  </si>
  <si>
    <t>Total</t>
  </si>
  <si>
    <t>NS40</t>
  </si>
  <si>
    <t>NS60</t>
  </si>
  <si>
    <t>CODE</t>
  </si>
  <si>
    <t>400L0118</t>
  </si>
  <si>
    <t>400L0218</t>
  </si>
  <si>
    <t>400L0318</t>
  </si>
  <si>
    <t>400L0518</t>
  </si>
  <si>
    <t>Stock</t>
  </si>
  <si>
    <t>CMD</t>
  </si>
  <si>
    <t>400L0119</t>
  </si>
  <si>
    <t>400L0120</t>
  </si>
  <si>
    <t>400L0121</t>
  </si>
  <si>
    <t>Plaque</t>
  </si>
  <si>
    <t>Plaque 
+</t>
  </si>
  <si>
    <t>Plaque 
-</t>
  </si>
  <si>
    <t>Total PLQ</t>
  </si>
  <si>
    <t>M2</t>
  </si>
  <si>
    <r>
      <t>M</t>
    </r>
    <r>
      <rPr>
        <b/>
        <vertAlign val="superscript"/>
        <sz val="12"/>
        <color theme="1"/>
        <rFont val="Arial"/>
        <family val="2"/>
      </rPr>
      <t>2</t>
    </r>
  </si>
  <si>
    <t>400D2304</t>
  </si>
  <si>
    <t>400N5003</t>
  </si>
  <si>
    <t>400N7002</t>
  </si>
  <si>
    <t>Rest a cmdé</t>
  </si>
  <si>
    <t>LID</t>
  </si>
  <si>
    <t>420L0142</t>
  </si>
  <si>
    <t>420L0243</t>
  </si>
  <si>
    <t>420L0343</t>
  </si>
  <si>
    <t>420L0542</t>
  </si>
  <si>
    <t>420L0244</t>
  </si>
  <si>
    <t>420D2304</t>
  </si>
  <si>
    <t>420D2305</t>
  </si>
  <si>
    <t>420N5005</t>
  </si>
  <si>
    <t>420N5006</t>
  </si>
  <si>
    <t>420N7005</t>
  </si>
  <si>
    <t>420N7006</t>
  </si>
  <si>
    <t>pasting paper 103mm</t>
  </si>
  <si>
    <t>Total LB</t>
  </si>
  <si>
    <t>Total M</t>
  </si>
  <si>
    <t>430P1022</t>
  </si>
  <si>
    <t>SEP. 162X1.0X0.2 SEPARATOR CELL FORCE ULR HH</t>
  </si>
  <si>
    <t>460D1843</t>
  </si>
  <si>
    <t>Magic eye 19.16 / 72.3 MM (P) L1-L5 HH</t>
  </si>
  <si>
    <t>460D1845</t>
  </si>
  <si>
    <t>Magic eye  19.16 / 60 MM (X &amp; W) B1-B5 SMF &amp; JIS LIDS</t>
  </si>
  <si>
    <t>690X0029</t>
  </si>
  <si>
    <t>COLLE HOTMELET SWIFT THERM 9042</t>
  </si>
  <si>
    <t>Kg</t>
  </si>
  <si>
    <t>ld_site</t>
  </si>
  <si>
    <t>ld_loc</t>
  </si>
  <si>
    <t>Code</t>
  </si>
  <si>
    <t>Désignation 1</t>
  </si>
  <si>
    <t>Désignation 2</t>
  </si>
  <si>
    <t>UN</t>
  </si>
  <si>
    <t>Quantité</t>
  </si>
  <si>
    <t>007</t>
  </si>
  <si>
    <t>400L0111</t>
  </si>
  <si>
    <t>400L0115</t>
  </si>
  <si>
    <t>400L0116</t>
  </si>
  <si>
    <t>400L0117</t>
  </si>
  <si>
    <t>400L0211</t>
  </si>
  <si>
    <t>400L0212</t>
  </si>
  <si>
    <t>400L0213</t>
  </si>
  <si>
    <t>400L0214</t>
  </si>
  <si>
    <t>400L0304</t>
  </si>
  <si>
    <t>400L0312</t>
  </si>
  <si>
    <t>400L0313</t>
  </si>
  <si>
    <t>400L0314</t>
  </si>
  <si>
    <t>400L0503</t>
  </si>
  <si>
    <t>BAC L5 C45 P0 OPAQUE</t>
  </si>
  <si>
    <t>400L0509</t>
  </si>
  <si>
    <t>400L0511</t>
  </si>
  <si>
    <t>420L0109</t>
  </si>
  <si>
    <t>420L0111</t>
  </si>
  <si>
    <t>COUV L1 EK DROITE NOIR</t>
  </si>
  <si>
    <t>AKUMSAN</t>
  </si>
  <si>
    <t>COUVERCLE L1 NOIR P NOIR T-AKUMSAN</t>
  </si>
  <si>
    <t>420L0211</t>
  </si>
  <si>
    <t>420L0228</t>
  </si>
  <si>
    <t>420L0233</t>
  </si>
  <si>
    <t>420L0234</t>
  </si>
  <si>
    <t>COUV COUVERCLE  L2 NOIR</t>
  </si>
  <si>
    <t>420L0235</t>
  </si>
  <si>
    <t>420L0236</t>
  </si>
  <si>
    <t>420L0321</t>
  </si>
  <si>
    <t>420L0325</t>
  </si>
  <si>
    <t>COUV COUVERCLE L3 NOIR</t>
  </si>
  <si>
    <t>420L0327</t>
  </si>
  <si>
    <t>COUVERCLE L3 NOIR P NOIR T-AKUMSAN</t>
  </si>
  <si>
    <t>420L0518</t>
  </si>
  <si>
    <t>COUV COUVERCLE L5 88T10 AKUM</t>
  </si>
  <si>
    <t>420L0521</t>
  </si>
  <si>
    <t>420L0523</t>
  </si>
  <si>
    <t>COUVERCLE L5 NOIR P NOIR T-AKUMSAN</t>
  </si>
  <si>
    <t>430P1004</t>
  </si>
  <si>
    <t>SEPARATEUR 161X1.2X0.2</t>
  </si>
  <si>
    <t>490D0002</t>
  </si>
  <si>
    <t>BOUCHON ANGULAIRE KAM</t>
  </si>
  <si>
    <t>600A0007</t>
  </si>
  <si>
    <t>KG</t>
  </si>
  <si>
    <t>600P0004</t>
  </si>
  <si>
    <t>PB SB 3.2</t>
  </si>
  <si>
    <t>690X0003</t>
  </si>
  <si>
    <t>840LUB037</t>
  </si>
  <si>
    <t>420L0113</t>
  </si>
  <si>
    <t>420L0123</t>
  </si>
  <si>
    <t>COUV COUVERCLE L1 44T10</t>
  </si>
  <si>
    <t>AKUM</t>
  </si>
  <si>
    <t>420L0124</t>
  </si>
  <si>
    <t>COUV COUVERCLE L1 NOIR</t>
  </si>
  <si>
    <t>450C0002</t>
  </si>
  <si>
    <t>POIGNEE CORDE/ SUPPORT</t>
  </si>
  <si>
    <t>460D1801</t>
  </si>
  <si>
    <t>BOUCHON D18 NOIR</t>
  </si>
  <si>
    <t>PRESS</t>
  </si>
  <si>
    <t>460d1810</t>
  </si>
  <si>
    <t>BOUCHON KAMINA D18 ROUGE</t>
  </si>
  <si>
    <t>BOUCHON KAM D18 JAUNE</t>
  </si>
  <si>
    <t>460D1812</t>
  </si>
  <si>
    <t>BOUCHON KAM D18</t>
  </si>
  <si>
    <t>460D1813</t>
  </si>
  <si>
    <t>OEIL MAGIC NOIR D57.2</t>
  </si>
  <si>
    <t>460d1817</t>
  </si>
  <si>
    <t>460D1819</t>
  </si>
  <si>
    <t>490D0001</t>
  </si>
  <si>
    <t>DISPOSITIF ANTIDEFLAG. K</t>
  </si>
  <si>
    <t>490D0003</t>
  </si>
  <si>
    <t>GOMITO COP. KAM</t>
  </si>
  <si>
    <t>490R0001</t>
  </si>
  <si>
    <t>RONDELLE NEG. BLANCHE</t>
  </si>
  <si>
    <t>RONDELLE POSITIVE ROUGE</t>
  </si>
  <si>
    <t>ETIQ BAC STARTER PF</t>
  </si>
  <si>
    <t>ETIQ BAC STARTER MF</t>
  </si>
  <si>
    <t>520X0002</t>
  </si>
  <si>
    <t>ETIQUETTE NORME TUNISIENNE</t>
  </si>
  <si>
    <t>520X0026</t>
  </si>
  <si>
    <t>ETIQ PORTANT LA LETTRE G</t>
  </si>
  <si>
    <t>(gauche)</t>
  </si>
  <si>
    <t>520X0027</t>
  </si>
  <si>
    <t>ETIQ PORTANT LA LETTRE D</t>
  </si>
  <si>
    <t>521X0002</t>
  </si>
  <si>
    <t>ETIQ MADE IN TUNISIA</t>
  </si>
  <si>
    <t>521X0005</t>
  </si>
  <si>
    <t>ETIQUETTE TUV</t>
  </si>
  <si>
    <t>(EN)</t>
  </si>
  <si>
    <t>ETIQ COUV M10 STARTER</t>
  </si>
  <si>
    <t>521X0167</t>
  </si>
  <si>
    <t>ETIQ INSTALL/DANGER GRIS</t>
  </si>
  <si>
    <t>140X40</t>
  </si>
  <si>
    <t>521X0179</t>
  </si>
  <si>
    <t>ETIQ COUV POW EXP GRIS</t>
  </si>
  <si>
    <t>PL2 55AH 30/90</t>
  </si>
  <si>
    <t>521X0180</t>
  </si>
  <si>
    <t>PL2 60AH 30/90</t>
  </si>
  <si>
    <t>PL3 70AH 30/90</t>
  </si>
  <si>
    <t>521X0187</t>
  </si>
  <si>
    <t>PM10 60AH 30/90</t>
  </si>
  <si>
    <t>530P0021</t>
  </si>
  <si>
    <t>CARTE GARANTIE NOUR</t>
  </si>
  <si>
    <t>580F0003</t>
  </si>
  <si>
    <t>580F0012</t>
  </si>
  <si>
    <t>580F0013</t>
  </si>
  <si>
    <t>FILM THERMORETRAC.</t>
  </si>
  <si>
    <t>580F0019</t>
  </si>
  <si>
    <t>FILM THERMORETRA.</t>
  </si>
  <si>
    <t>580L0007</t>
  </si>
  <si>
    <t>PALETTE BOIS 112/72 SANS</t>
  </si>
  <si>
    <t>TRAVERSE</t>
  </si>
  <si>
    <t>712MEC028</t>
  </si>
  <si>
    <t>RLX FEUILLARD 15</t>
  </si>
  <si>
    <t>430P1014</t>
  </si>
  <si>
    <t>600A0003</t>
  </si>
  <si>
    <t>600A0004</t>
  </si>
  <si>
    <t>NOIR DE FUMEE</t>
  </si>
  <si>
    <t>600A0006</t>
  </si>
  <si>
    <t>VANISPERSE</t>
  </si>
  <si>
    <t>840PNA094</t>
  </si>
  <si>
    <t>SCOTCH 3M TYPE 8981</t>
  </si>
  <si>
    <t>430P1005</t>
  </si>
  <si>
    <t>SEPARATEUR 161X1.0X0.2</t>
  </si>
  <si>
    <t>520X0001</t>
  </si>
  <si>
    <t>ETIQ PRODUIT CONTROLE</t>
  </si>
  <si>
    <t>580P0008</t>
  </si>
  <si>
    <t>POLYST.112/72/2CM D16</t>
  </si>
  <si>
    <t>600P0016</t>
  </si>
  <si>
    <t>PLOMB CALCIUM  POSITIF</t>
  </si>
  <si>
    <t>600P0020</t>
  </si>
  <si>
    <t>610M0005</t>
  </si>
  <si>
    <t>690X0007</t>
  </si>
  <si>
    <t>KLEEN KOTE</t>
  </si>
  <si>
    <t>690X0012</t>
  </si>
  <si>
    <t>BOUT.SILICATE SODIUM</t>
  </si>
  <si>
    <t>690X0014</t>
  </si>
  <si>
    <t>EX-TEND</t>
  </si>
  <si>
    <t>MPA</t>
  </si>
  <si>
    <t>400L0202</t>
  </si>
  <si>
    <t>C34</t>
  </si>
  <si>
    <t>400L0306</t>
  </si>
  <si>
    <t>NOIR</t>
  </si>
  <si>
    <t>420L0307</t>
  </si>
  <si>
    <t>COUV. L3 EURO KAM DROITE</t>
  </si>
  <si>
    <t>420L0522</t>
  </si>
  <si>
    <t>COUV COUVERCLE L5 NOIR</t>
  </si>
  <si>
    <t>460D1811</t>
  </si>
  <si>
    <t>521X0183</t>
  </si>
  <si>
    <t>PL3 66AH 30/90</t>
  </si>
  <si>
    <t>521X0184</t>
  </si>
  <si>
    <t>PL3B 60AH 30/90</t>
  </si>
  <si>
    <t>521X0185</t>
  </si>
  <si>
    <t>PL5 88AH 30/90</t>
  </si>
  <si>
    <t>521X0186</t>
  </si>
  <si>
    <t>PL5 100AH 30/90</t>
  </si>
  <si>
    <t>521X0196</t>
  </si>
  <si>
    <t>ETIQ COUV POW EXP NOIR</t>
  </si>
  <si>
    <t>PL1 50AH 30/90</t>
  </si>
  <si>
    <t>521X0197</t>
  </si>
  <si>
    <t>460D1818</t>
  </si>
  <si>
    <t>400E0203</t>
  </si>
  <si>
    <t>BAC E2B P0 OPAQUE</t>
  </si>
  <si>
    <t>400M1005</t>
  </si>
  <si>
    <t>BAC M10 BASSE P0 C33</t>
  </si>
  <si>
    <t>400M1008</t>
  </si>
  <si>
    <t>BAC M10 P15,4 C33 GRIS</t>
  </si>
  <si>
    <t>400M1110</t>
  </si>
  <si>
    <t>BAC M11 P8,5 C46 GRIS</t>
  </si>
  <si>
    <t>400M1203</t>
  </si>
  <si>
    <t>400M1409</t>
  </si>
  <si>
    <t>400M1606</t>
  </si>
  <si>
    <t>420M1013</t>
  </si>
  <si>
    <t>COUV M10 G FLAT GRIS</t>
  </si>
  <si>
    <t>420M1213</t>
  </si>
  <si>
    <t>420M1413</t>
  </si>
  <si>
    <t>420M1611</t>
  </si>
  <si>
    <t>430P1001</t>
  </si>
  <si>
    <t>460D2709</t>
  </si>
  <si>
    <t>BOUCHON D27 ROUGE</t>
  </si>
  <si>
    <t>521X0188</t>
  </si>
  <si>
    <t>PM11 90AH 30/90</t>
  </si>
  <si>
    <t>OPAQUE</t>
  </si>
  <si>
    <t>GRIS</t>
  </si>
  <si>
    <t>400L0201</t>
  </si>
  <si>
    <t>420L0507</t>
  </si>
  <si>
    <t>400M1001</t>
  </si>
  <si>
    <t>400M1009</t>
  </si>
  <si>
    <t>420M1014</t>
  </si>
  <si>
    <t>400M1102</t>
  </si>
  <si>
    <t>400M1104</t>
  </si>
  <si>
    <t>400M1202</t>
  </si>
  <si>
    <t>420M1208</t>
  </si>
  <si>
    <t>400M1410</t>
  </si>
  <si>
    <t>420M1406</t>
  </si>
  <si>
    <t>400M1509</t>
  </si>
  <si>
    <t>420M1515</t>
  </si>
  <si>
    <t>Désignation 3</t>
  </si>
  <si>
    <t>COUV M10 +D NOIR POIGNEE</t>
  </si>
  <si>
    <t>430P2009</t>
  </si>
  <si>
    <t>460D1822</t>
  </si>
  <si>
    <t>BOUCHON D18 BLEU</t>
  </si>
  <si>
    <t>FILETAGE POUR GAMME M</t>
  </si>
  <si>
    <t>COUVERCLE  L2 GAUCHE NOIR</t>
  </si>
  <si>
    <t>COUVERCLE  L2 NOIR P NOIR</t>
  </si>
  <si>
    <t>400L0207</t>
  </si>
  <si>
    <t>BAC L2 GRIS P0 C34 -TAXI</t>
  </si>
  <si>
    <t>400L0316</t>
  </si>
  <si>
    <t>521X0204</t>
  </si>
  <si>
    <t>ETIQ BORNE (+) ROUGE</t>
  </si>
  <si>
    <t>17/25</t>
  </si>
  <si>
    <t>521X0205</t>
  </si>
  <si>
    <t>ETIQ BORNE (+) NOIR 17/25</t>
  </si>
  <si>
    <t>521X0206</t>
  </si>
  <si>
    <t>ETIQ BORNE (-) BLEU</t>
  </si>
  <si>
    <t>521X0207</t>
  </si>
  <si>
    <t>ETIQ BORNE (-) NOIR</t>
  </si>
  <si>
    <t>ETIQ.REF.60AH 12V 480 A</t>
  </si>
  <si>
    <t>600P0013</t>
  </si>
  <si>
    <t>CALCIUM METAL</t>
  </si>
  <si>
    <t>520X0018</t>
  </si>
  <si>
    <t>FICHE SUIVEUSE BAT NF</t>
  </si>
  <si>
    <t>BAC L2 BASSE PRISME 0 OP</t>
  </si>
  <si>
    <t>690X0011</t>
  </si>
  <si>
    <t>500E0198</t>
  </si>
  <si>
    <t>430P2010</t>
  </si>
  <si>
    <t>712MEC021</t>
  </si>
  <si>
    <t>AGRAFE POUR SERRE CABLE</t>
  </si>
  <si>
    <t>PALETTE</t>
  </si>
  <si>
    <t>mpa</t>
  </si>
  <si>
    <t>400M1111</t>
  </si>
  <si>
    <t>580F0016</t>
  </si>
  <si>
    <t>850CHA005</t>
  </si>
  <si>
    <t>CHARGE BOUTEILLE OXYGENE</t>
  </si>
  <si>
    <t>BAC L1 B PO GRIS C22</t>
  </si>
  <si>
    <t>BAC L1 GRIS P0 C26</t>
  </si>
  <si>
    <t>BAC L2 C28 P0 OPAQUE</t>
  </si>
  <si>
    <t>BAC L3 C33 P0 OPAQUE</t>
  </si>
  <si>
    <t>BAC L3 GRIS P0 C40 GRIS - TAXI</t>
  </si>
  <si>
    <t>BAC L5 GRIS P0 C45</t>
  </si>
  <si>
    <t>430P1018</t>
  </si>
  <si>
    <t>SEPARATEUR 161X1.3X0.2</t>
  </si>
  <si>
    <t>520X0032</t>
  </si>
  <si>
    <t>FICHE SUIVEUSE PLAQUE</t>
  </si>
  <si>
    <t>(VERT)</t>
  </si>
  <si>
    <t>520X0033</t>
  </si>
  <si>
    <t>(BLANC)</t>
  </si>
  <si>
    <t>520X0034</t>
  </si>
  <si>
    <t>520X0035</t>
  </si>
  <si>
    <t>(BLEU)</t>
  </si>
  <si>
    <t>520X0036</t>
  </si>
  <si>
    <t>ETIQ BOBINE AUTOCOLLANT</t>
  </si>
  <si>
    <t>2 COULEURS (+)</t>
  </si>
  <si>
    <t>520X0037</t>
  </si>
  <si>
    <t>2 COULEURS (-)</t>
  </si>
  <si>
    <t>520X0025</t>
  </si>
  <si>
    <t>ETIQ AUTOCOLLANTE</t>
  </si>
  <si>
    <t>IDENTIFICATION PALETTE</t>
  </si>
  <si>
    <t>420l0125</t>
  </si>
  <si>
    <t>490r0002</t>
  </si>
  <si>
    <t>420L0238</t>
  </si>
  <si>
    <t>COUV L2 D NOIR MFP</t>
  </si>
  <si>
    <t>420L0338</t>
  </si>
  <si>
    <t>COUV L3 D NOIR MFP</t>
  </si>
  <si>
    <t>420L0538</t>
  </si>
  <si>
    <t>COUV L5 D NOIR MFP</t>
  </si>
  <si>
    <t>460D2101</t>
  </si>
  <si>
    <t>BOUCHON PRESSION D21</t>
  </si>
  <si>
    <t>NOIR MFP</t>
  </si>
  <si>
    <t>460D1825</t>
  </si>
  <si>
    <t>420L0131</t>
  </si>
  <si>
    <t>COUV L1 EK D NOIR FAI</t>
  </si>
  <si>
    <t>420L0231</t>
  </si>
  <si>
    <t>420L0331</t>
  </si>
  <si>
    <t>COUV L3 EK  D NOIR FAI</t>
  </si>
  <si>
    <t>490B0006</t>
  </si>
  <si>
    <t>COUVRE BORNE D+ NOIR</t>
  </si>
  <si>
    <t>CACHE BORNE POS. ROUGE POULIE</t>
  </si>
  <si>
    <t>490B0012</t>
  </si>
  <si>
    <t>490B0007</t>
  </si>
  <si>
    <t>COUVRE BORNE G- NOIR</t>
  </si>
  <si>
    <t>CACHE BORNE NEG.BLANC POULIE</t>
  </si>
  <si>
    <t>BAC L2 GRIS PO C28</t>
  </si>
  <si>
    <t>BAC L3 GRIS P0 C33</t>
  </si>
  <si>
    <t>COUV L2 EK D NOIR FAI</t>
  </si>
  <si>
    <t>SEPARATEUR LV 160X1.3X0.2</t>
  </si>
  <si>
    <t>FILM ETIRABLE MACHINE</t>
  </si>
  <si>
    <t>OEIL MAGIQUE S2-A2 </t>
  </si>
  <si>
    <t>460D1828</t>
  </si>
  <si>
    <t>580F0002</t>
  </si>
  <si>
    <t>FILM ETIRABLE MANUEL</t>
  </si>
  <si>
    <t>BAC L3 BASSE GRIS  P0 C34</t>
  </si>
  <si>
    <t>460d1815</t>
  </si>
  <si>
    <t>COUV M14 GAUCHE GRIS</t>
  </si>
  <si>
    <t>PLAQUE DECOUPEE LIMEE</t>
  </si>
  <si>
    <t>400D2302</t>
  </si>
  <si>
    <t>BAC D23 P0 C33 B01 NOIR</t>
  </si>
  <si>
    <t>400L0103</t>
  </si>
  <si>
    <t>BAC L1B PO NOIR C22</t>
  </si>
  <si>
    <t>BAC L2 NOIR PO C28</t>
  </si>
  <si>
    <t>BAC L3 NOIR P0 C33</t>
  </si>
  <si>
    <t>BAC M10 P15.8 C33 OP</t>
  </si>
  <si>
    <t>BAC M10 P15,4 C33 NOIR</t>
  </si>
  <si>
    <t>BAC M11 P8.5 C46.5 OP</t>
  </si>
  <si>
    <t>BAC M11 P8.5 C46,3 NOIR</t>
  </si>
  <si>
    <t>BAC M12 P12.5 C49 NOIR</t>
  </si>
  <si>
    <t>BAC M12 GRIS C49 P12,5</t>
  </si>
  <si>
    <t>420L0217</t>
  </si>
  <si>
    <t>COUV L2 EK G NOIR</t>
  </si>
  <si>
    <t>COUV M10 G FLAT NOIR</t>
  </si>
  <si>
    <t>440M1001</t>
  </si>
  <si>
    <t>RAMPE E2/M10 NOIR</t>
  </si>
  <si>
    <t>460D1830</t>
  </si>
  <si>
    <t>BOUCHON D18 ROUGE PRESS</t>
  </si>
  <si>
    <t>460D2204</t>
  </si>
  <si>
    <t>BOUCHON/JIS NOIR AKUM</t>
  </si>
  <si>
    <t>490b0011</t>
  </si>
  <si>
    <t>500E0196</t>
  </si>
  <si>
    <t>ETIQ BAC PREMIUM L1 NOUVEAU DESIGN</t>
  </si>
  <si>
    <t xml:space="preserve"> 170/95</t>
  </si>
  <si>
    <t>500E0197</t>
  </si>
  <si>
    <t>ETIQ BAC PREMIUM L1B NOUVEAU DESIGN</t>
  </si>
  <si>
    <t>170/85</t>
  </si>
  <si>
    <t>ETIQ BAC PREMIUM L2 NOUVEAU DESIGN</t>
  </si>
  <si>
    <t>210/95</t>
  </si>
  <si>
    <t>500E0199</t>
  </si>
  <si>
    <t>ETIQ BAC PREMIUM L2B NOUVEAU DESIGN</t>
  </si>
  <si>
    <t>210/85</t>
  </si>
  <si>
    <t>500E0200</t>
  </si>
  <si>
    <t>ETIQ BAC PREMIUM L3 NOUVEAU DESIGN</t>
  </si>
  <si>
    <t xml:space="preserve"> 240/95</t>
  </si>
  <si>
    <t>500E0201</t>
  </si>
  <si>
    <t>ETIQ BAC PREMIUM L3B  NOUVEAU DESIGN</t>
  </si>
  <si>
    <t>240/85</t>
  </si>
  <si>
    <t>500E0202</t>
  </si>
  <si>
    <t>ETIQ BAC PREMIUM M10 NOUVEAU DESIGN</t>
  </si>
  <si>
    <t>115/230</t>
  </si>
  <si>
    <t>ETIQ BAC PREMIUM M11  NOUVEAU DESIGN</t>
  </si>
  <si>
    <t xml:space="preserve"> 115/270</t>
  </si>
  <si>
    <t>ETIQ BAC HEAVU DUTY HD2  210/95</t>
  </si>
  <si>
    <t>500E0206</t>
  </si>
  <si>
    <t>ETIQ BAC HEAVY DUTY HD3  240/95</t>
  </si>
  <si>
    <t>500E0207</t>
  </si>
  <si>
    <t>ETIQ BAC HEAVY DUTY HD10  230/115</t>
  </si>
  <si>
    <t>500E0208</t>
  </si>
  <si>
    <t>ETIQ BAC HD11 270/115</t>
  </si>
  <si>
    <t>500E0209</t>
  </si>
  <si>
    <t>ETIQ BAC SMART  S1 170/95</t>
  </si>
  <si>
    <t>500E0210</t>
  </si>
  <si>
    <t>ETIQ BAC SMART S2 210/95</t>
  </si>
  <si>
    <t>500E0211</t>
  </si>
  <si>
    <t>ETIQ BAC SMART S3 240/95</t>
  </si>
  <si>
    <t>500E0212</t>
  </si>
  <si>
    <t>ETIQ BAC SMART S5 315/95</t>
  </si>
  <si>
    <t>500E0217</t>
  </si>
  <si>
    <t>ETIQ BAC NOUR POWER PL1</t>
  </si>
  <si>
    <t>44AH 92/170</t>
  </si>
  <si>
    <t>ETIQ BAC NOUR POWER PL1B</t>
  </si>
  <si>
    <t>500E0219</t>
  </si>
  <si>
    <t>ETIQ BAC NOUR POWER PL2</t>
  </si>
  <si>
    <t>55 AH 92/205</t>
  </si>
  <si>
    <t>ETIQ BAC NOUR POWER PL2B</t>
  </si>
  <si>
    <t>500E0221</t>
  </si>
  <si>
    <t>ETIQ BAC NOUR POWER PL3</t>
  </si>
  <si>
    <t>66AH 92/235</t>
  </si>
  <si>
    <t>ETIQ BAC NOUR POWER PL3B</t>
  </si>
  <si>
    <t>ETIQ BAC NOUR POWER PL5</t>
  </si>
  <si>
    <t>88AH 95/280</t>
  </si>
  <si>
    <t>500e0223</t>
  </si>
  <si>
    <t>500E0224</t>
  </si>
  <si>
    <t>ETIQ BAC NOUR POWER PM10</t>
  </si>
  <si>
    <t>60AH 115/230</t>
  </si>
  <si>
    <t>500E0225</t>
  </si>
  <si>
    <t>ETIQ BAC NOUR POWER PM11</t>
  </si>
  <si>
    <t>90AH 115/270</t>
  </si>
  <si>
    <t>500X0278</t>
  </si>
  <si>
    <t>ETIQ BAC M10 POWER LYBIE</t>
  </si>
  <si>
    <t>NOUV DESIGN 230/95</t>
  </si>
  <si>
    <t>500X0291</t>
  </si>
  <si>
    <t>ETIQ BAC M10 STARTER</t>
  </si>
  <si>
    <t>LYBIE  230/95</t>
  </si>
  <si>
    <t>180/90</t>
  </si>
  <si>
    <t>230/95</t>
  </si>
  <si>
    <t>310/135</t>
  </si>
  <si>
    <t>500X0302</t>
  </si>
  <si>
    <t>ETIQ BAC POWER DIVERS PF</t>
  </si>
  <si>
    <t>500X0303</t>
  </si>
  <si>
    <t>ETIQ BAC POWER DIVERS MF</t>
  </si>
  <si>
    <t>500X0304</t>
  </si>
  <si>
    <t>ETIQ BAC POWER DIVERS GF</t>
  </si>
  <si>
    <t>510HDL03</t>
  </si>
  <si>
    <t>ETIQ COUV HEAVY DUTY HD3 110/30</t>
  </si>
  <si>
    <t>510HDM10</t>
  </si>
  <si>
    <t>ETIQ COUV HEAVY DUTY HDM10 210/40</t>
  </si>
  <si>
    <t>510HDM11</t>
  </si>
  <si>
    <t>ETIQ COUV HEAVY DUTY HDM11 210/40</t>
  </si>
  <si>
    <t>ETIQ COUV NOUR POWER PL1</t>
  </si>
  <si>
    <t>44 AH 30/110 NOUV DESIGN</t>
  </si>
  <si>
    <t>510pl0109</t>
  </si>
  <si>
    <t>ETIQ COUV NOUR POWE PL1B</t>
  </si>
  <si>
    <t>510PL0209</t>
  </si>
  <si>
    <t>ETIQ COUV NOUR POWER PL2</t>
  </si>
  <si>
    <t>55AH 30/110 NOUV DESIGN</t>
  </si>
  <si>
    <t>ETIQ COUV NOUR POWER PL3</t>
  </si>
  <si>
    <t>66AH 30/110 NOUV DESIGN</t>
  </si>
  <si>
    <t>510pl0310</t>
  </si>
  <si>
    <t>ETIQ COUV NOUR POWER</t>
  </si>
  <si>
    <t>ETIQ COUV NOUR POWER PL5</t>
  </si>
  <si>
    <t>88AH 30/110 NOUV DESIGN</t>
  </si>
  <si>
    <t>510pl0505</t>
  </si>
  <si>
    <t>510PM1005</t>
  </si>
  <si>
    <t>ETIQ COUV NOUR POWER PM10</t>
  </si>
  <si>
    <t>60AH 40/210 NOUV DESIGN</t>
  </si>
  <si>
    <t>510PM1105</t>
  </si>
  <si>
    <t>PM11 90AH 40/210 NOUV DESIGN</t>
  </si>
  <si>
    <t>ETIQ COUV NOUVEAU DESIGN PRL1B</t>
  </si>
  <si>
    <t>118/50</t>
  </si>
  <si>
    <t>510PRL1H</t>
  </si>
  <si>
    <t>ETIQ COUV NOUVEAU DESIGN PRL1</t>
  </si>
  <si>
    <t>510PRL2B</t>
  </si>
  <si>
    <t>ETIQ COUV NOUVEAU</t>
  </si>
  <si>
    <t>DESIGN PRL2B 138/50</t>
  </si>
  <si>
    <t>510PRL2H</t>
  </si>
  <si>
    <t>DESIGN PRL2 138/50</t>
  </si>
  <si>
    <t>510PRL3B</t>
  </si>
  <si>
    <t>ETIQ COUV NOUVEAU DESIGN</t>
  </si>
  <si>
    <t>PRL3B 115/50</t>
  </si>
  <si>
    <t>510PRL3H</t>
  </si>
  <si>
    <t>PREMIUM L3 115/50</t>
  </si>
  <si>
    <t>510PRM10</t>
  </si>
  <si>
    <t>PRM10 210/40</t>
  </si>
  <si>
    <t>PRM11 210/40</t>
  </si>
  <si>
    <t>510SML01</t>
  </si>
  <si>
    <t>ETIQ COUV S1 126/70</t>
  </si>
  <si>
    <t>510SML02</t>
  </si>
  <si>
    <t>ETIQ COUV S2 148/70</t>
  </si>
  <si>
    <t>510SML03</t>
  </si>
  <si>
    <t>ETIQ COUV S3 125/69</t>
  </si>
  <si>
    <t>510SML05</t>
  </si>
  <si>
    <t>ETIQ COUV S5 160/70</t>
  </si>
  <si>
    <t>510TCP01</t>
  </si>
  <si>
    <t>ETIQ COUV MIXTE CATEGORIE ET INSTALL DANGER</t>
  </si>
  <si>
    <t>PREMIUM NOUVEAU DESIGN  PRL1 56/50</t>
  </si>
  <si>
    <t>510TCP02</t>
  </si>
  <si>
    <t>ETIQ COUV MIXTE CATEGORIE ET INSTALL ADANGER</t>
  </si>
  <si>
    <t>PREMIUM NOUVEAU DESIGN PRL2 66/50</t>
  </si>
  <si>
    <t>510TCP03</t>
  </si>
  <si>
    <t>ETIQ COUV MIXTE CATEGORIE ET INTSALL DANGER</t>
  </si>
  <si>
    <t>PREMIUM NOUVEAU DESIGN PRL3 115/50</t>
  </si>
  <si>
    <t>510TCP1B</t>
  </si>
  <si>
    <t>PREMIUM NOUVEAU DESIGN PRL1B 56/50</t>
  </si>
  <si>
    <t>PREMIUM NOUVEAU DESIGN PRL2B 66/50</t>
  </si>
  <si>
    <t>510TCP3B</t>
  </si>
  <si>
    <t>ETIQ COUV MIXTE CATEGORIEET INSTAL DANGER PREMIUM</t>
  </si>
  <si>
    <t>NOUVEAU DESIGN PRL3B 115/50</t>
  </si>
  <si>
    <t>510TCS01</t>
  </si>
  <si>
    <t>SMART S1 67/70</t>
  </si>
  <si>
    <t>510TCS02</t>
  </si>
  <si>
    <t>SMART S2 78/70</t>
  </si>
  <si>
    <t>510TCS03</t>
  </si>
  <si>
    <t>ETIQ COUV MIXTE CATEGORIE ET INSTALL DANGER SMART</t>
  </si>
  <si>
    <t>S3 125/69</t>
  </si>
  <si>
    <t>510TCS05</t>
  </si>
  <si>
    <t>S5 160/70</t>
  </si>
  <si>
    <t>520X0038</t>
  </si>
  <si>
    <t>FICHE SUIVEUSE</t>
  </si>
  <si>
    <t>ENVELOPPEUSE</t>
  </si>
  <si>
    <t>520X0039</t>
  </si>
  <si>
    <t>521X0209</t>
  </si>
  <si>
    <t>ETIQ COUV  EXP GRIS PL2S</t>
  </si>
  <si>
    <t>62AH 30/90</t>
  </si>
  <si>
    <t>521X0211</t>
  </si>
  <si>
    <t>ETIQ COUV D23 POWER LYBIE</t>
  </si>
  <si>
    <t>NOUV DESIGN 60AH 110/30</t>
  </si>
  <si>
    <t>ETIQ COUV L1POWER LYBIE</t>
  </si>
  <si>
    <t>NOUV DESIGN 45AH 110/30</t>
  </si>
  <si>
    <t>521x0213</t>
  </si>
  <si>
    <t>521X0215</t>
  </si>
  <si>
    <t>ETIQ COUV L2 POWER LYBIE</t>
  </si>
  <si>
    <t>NOUV DESIGN 55AH 110/30</t>
  </si>
  <si>
    <t>521X0219</t>
  </si>
  <si>
    <t>ETIQ COUV M10 POWER</t>
  </si>
  <si>
    <t>LYBIE NOUV 60AH 210/40</t>
  </si>
  <si>
    <t>521X0224</t>
  </si>
  <si>
    <t>ETIQ COUV D23 STARTER</t>
  </si>
  <si>
    <t>LYBI NOUV DESIGN 60AH 110/30</t>
  </si>
  <si>
    <t>521X0226</t>
  </si>
  <si>
    <t>ETIQ COUV L1STARTER</t>
  </si>
  <si>
    <t>LYBIE  45AH 110/30</t>
  </si>
  <si>
    <t>ETIQ COUV L2</t>
  </si>
  <si>
    <t>521x0228</t>
  </si>
  <si>
    <t>521X0232</t>
  </si>
  <si>
    <t>ETIQ COUV  L1B JUMBO LYBIE 45AH 110/30</t>
  </si>
  <si>
    <t>521x0237</t>
  </si>
  <si>
    <t>521x0238</t>
  </si>
  <si>
    <t>521x0239</t>
  </si>
  <si>
    <t>521X0240</t>
  </si>
  <si>
    <t>530P0022</t>
  </si>
  <si>
    <t>CARTE GARANTIE SANS</t>
  </si>
  <si>
    <t>ENTRETIEN</t>
  </si>
  <si>
    <t>580C0006</t>
  </si>
  <si>
    <t>CAISSON EN BOIS</t>
  </si>
  <si>
    <t>106x72x70</t>
  </si>
  <si>
    <t>600A0010</t>
  </si>
  <si>
    <t>SULFATE D'ALUMINE</t>
  </si>
  <si>
    <t>690X0024</t>
  </si>
  <si>
    <t>SEL ADOUCISSEUR</t>
  </si>
  <si>
    <t>521x0182</t>
  </si>
  <si>
    <t>521X0212</t>
  </si>
  <si>
    <t>ETIQ COUV E2 POWER LYBIE</t>
  </si>
  <si>
    <t>NOUV DESIGN 40AH 110/30</t>
  </si>
  <si>
    <t>ETIQ COUV L1 MF POWER</t>
  </si>
  <si>
    <t>LYBIE NOUV DESIGN 45AH 110/30</t>
  </si>
  <si>
    <t>521X0216</t>
  </si>
  <si>
    <t>ETIQ COUV L3 POWER LYBIE</t>
  </si>
  <si>
    <t>NOUV DESIGN 70AH 110/30</t>
  </si>
  <si>
    <t>LYBIE NOUV DESIGN 70AH 110/30</t>
  </si>
  <si>
    <t>521X0218</t>
  </si>
  <si>
    <t>ETIQ COUV L5 POWER LYBIE</t>
  </si>
  <si>
    <t>NOUV DESIGN 100AH 110/30</t>
  </si>
  <si>
    <t>521X0220</t>
  </si>
  <si>
    <t>ETIQ COUV M11 POWER</t>
  </si>
  <si>
    <t>LYBIE NOUV DESIGN 90Ah 210/40</t>
  </si>
  <si>
    <t>521X0225</t>
  </si>
  <si>
    <t>ETIQ COUV E2 STARTER</t>
  </si>
  <si>
    <t>LYBIE NOUV DESIGN 40AH 110/30</t>
  </si>
  <si>
    <t>521X0229</t>
  </si>
  <si>
    <t>ETIQ COUV L3 STARTER</t>
  </si>
  <si>
    <t>521X0231</t>
  </si>
  <si>
    <t>521X0233</t>
  </si>
  <si>
    <t>ETIQ COUV M11 STARTER</t>
  </si>
  <si>
    <t>521x0214</t>
  </si>
  <si>
    <t>500e0203</t>
  </si>
  <si>
    <t>510prm11</t>
  </si>
  <si>
    <t>521X0241</t>
  </si>
  <si>
    <t>510hdl02</t>
  </si>
  <si>
    <t>510tcp2b</t>
  </si>
  <si>
    <t>500e0205</t>
  </si>
  <si>
    <t>510prl1b</t>
  </si>
  <si>
    <t>78/70</t>
  </si>
  <si>
    <t>580P0015</t>
  </si>
  <si>
    <t>600P0030</t>
  </si>
  <si>
    <t>ETIQ COUV L2 JUMBO EXP 55AH 110/30</t>
  </si>
  <si>
    <t>ETIQ COUV L3  JUMBO  EXP 70AH 110/30</t>
  </si>
  <si>
    <t>ETIQ COUV  M10 JUMBO EXP 60AH 210/40</t>
  </si>
  <si>
    <t>ETIQ COUV  M11 JUMBO EXP 90AH 210/40</t>
  </si>
  <si>
    <t>500X0310</t>
  </si>
  <si>
    <t>ETIQ BAC JUMBO  PF</t>
  </si>
  <si>
    <t>420M1124</t>
  </si>
  <si>
    <t>COUV M11 G FLAT GRIS M18</t>
  </si>
  <si>
    <t>420M1125</t>
  </si>
  <si>
    <t>COUV M11 G FLAT NOIR M18</t>
  </si>
  <si>
    <t>420M1126</t>
  </si>
  <si>
    <t>500X0311</t>
  </si>
  <si>
    <t>ETIQ BAC JUMBO MF 230/95</t>
  </si>
  <si>
    <t>500X0313</t>
  </si>
  <si>
    <t xml:space="preserve"> DESIGN2014 180/90</t>
  </si>
  <si>
    <t>500X0314</t>
  </si>
  <si>
    <t xml:space="preserve"> DESIGN2014 230/95</t>
  </si>
  <si>
    <t>COUV M11 D FLAT NOIR M18</t>
  </si>
  <si>
    <t>580F0018</t>
  </si>
  <si>
    <t>420M1016</t>
  </si>
  <si>
    <t>400M1011</t>
  </si>
  <si>
    <t>BAC M10B P5,5 C38 NOIR</t>
  </si>
  <si>
    <t>610M0004</t>
  </si>
  <si>
    <t>600A0005</t>
  </si>
  <si>
    <t>580L0005</t>
  </si>
  <si>
    <t>PALETTE BOIS 120/80</t>
  </si>
  <si>
    <t>690X0005</t>
  </si>
  <si>
    <t>ACIDE CHLORHYDRIQUE</t>
  </si>
  <si>
    <t>CACHE BORNE NEG. BLEU</t>
  </si>
  <si>
    <t>521X0014</t>
  </si>
  <si>
    <t>OIL MAGIQUE 40 MM AKUMSA</t>
  </si>
  <si>
    <t>D=22,9mm M=20,77mm L=68m</t>
  </si>
  <si>
    <t>420M1017</t>
  </si>
  <si>
    <t>COUV M10 D FLAT NOIR</t>
  </si>
  <si>
    <t>400M1107</t>
  </si>
  <si>
    <t>BAC M11B P0 C46,6 NOIR</t>
  </si>
  <si>
    <t>400N5001</t>
  </si>
  <si>
    <t>400N7001</t>
  </si>
  <si>
    <t>BAC N70 P7,5 C44,3</t>
  </si>
  <si>
    <t>420N5001</t>
  </si>
  <si>
    <t>COUV N50 D+ TERMINAL:13</t>
  </si>
  <si>
    <t>TYPE:D BUTTERFLY NOIR</t>
  </si>
  <si>
    <t>420N5002</t>
  </si>
  <si>
    <t>COUV N50 G+ TERMINAL:13</t>
  </si>
  <si>
    <t>420N7001</t>
  </si>
  <si>
    <t>COUV N70 D+ TERMINAL:13</t>
  </si>
  <si>
    <t>TYPE:F BUTTERFLY NOIR</t>
  </si>
  <si>
    <t>420N7002</t>
  </si>
  <si>
    <t>COUV N70 G+ TERMINAL:13</t>
  </si>
  <si>
    <t>BAC N50 P11 C33 OPAQUE</t>
  </si>
  <si>
    <t>460D2205</t>
  </si>
  <si>
    <t>BOUCHON M22 D NOIR</t>
  </si>
  <si>
    <t>POUR N50 ET N70</t>
  </si>
  <si>
    <t>POULIE</t>
  </si>
  <si>
    <t>BAC L1 OPAQUE P0 C26</t>
  </si>
  <si>
    <t>460D1836</t>
  </si>
  <si>
    <t>BOUCHON KAMINA D18 NOIR</t>
  </si>
  <si>
    <t>BAC L2 BASSE P0 NOIR C34</t>
  </si>
  <si>
    <t>COUVRE COUVERCLE</t>
  </si>
  <si>
    <t>ETIQ COUV HEAVY DUTY HD2</t>
  </si>
  <si>
    <t>490R0004</t>
  </si>
  <si>
    <t>400L0203</t>
  </si>
  <si>
    <t>400L0315</t>
  </si>
  <si>
    <t>521X0013</t>
  </si>
  <si>
    <t>521X0011</t>
  </si>
  <si>
    <t>460d1816</t>
  </si>
  <si>
    <t>520X0016</t>
  </si>
  <si>
    <t>FICHE SUIVEUSE GRILLE</t>
  </si>
  <si>
    <t>610L0002</t>
  </si>
  <si>
    <t>460D2711</t>
  </si>
  <si>
    <t>430P0001</t>
  </si>
  <si>
    <t>460D2710</t>
  </si>
  <si>
    <t>440M1101</t>
  </si>
  <si>
    <t>RAMPE M11 NOIR</t>
  </si>
  <si>
    <t>690X0018</t>
  </si>
  <si>
    <t>500E0195</t>
  </si>
  <si>
    <t>510PRM12</t>
  </si>
  <si>
    <t>350B14</t>
  </si>
  <si>
    <t>690X0004</t>
  </si>
  <si>
    <t>400NAT001</t>
  </si>
  <si>
    <t>420NAT001</t>
  </si>
  <si>
    <t>460D1824</t>
  </si>
  <si>
    <t>460D2706</t>
  </si>
  <si>
    <t>690X0008</t>
  </si>
  <si>
    <t>COUV.M14 DROITE NOIR</t>
  </si>
  <si>
    <t>420M1407</t>
  </si>
  <si>
    <t>COUV.M14 GAUCHE NOIR</t>
  </si>
  <si>
    <t>420M1502</t>
  </si>
  <si>
    <t>COUV.M15 GAUCHE NOIR</t>
  </si>
  <si>
    <t>420M1604</t>
  </si>
  <si>
    <t>COUV. M16 GAUCHE NOIR</t>
  </si>
  <si>
    <t>420M1606</t>
  </si>
  <si>
    <t>COUV. M16 DROITE NOIR</t>
  </si>
  <si>
    <t>460D2702</t>
  </si>
  <si>
    <t>BOUCHON D27 NOIR</t>
  </si>
  <si>
    <t>BAC L3 OPAQUE P0 C40</t>
  </si>
  <si>
    <t>BAC NATO OPAQUE P11.6</t>
  </si>
  <si>
    <t>610P0002</t>
  </si>
  <si>
    <t>ANTIMOINE</t>
  </si>
  <si>
    <t>610M0002</t>
  </si>
  <si>
    <t>400M1411</t>
  </si>
  <si>
    <t>400M1513</t>
  </si>
  <si>
    <t>400M1607</t>
  </si>
  <si>
    <t>420M1414</t>
  </si>
  <si>
    <t>420M1516</t>
  </si>
  <si>
    <t>420M1612</t>
  </si>
  <si>
    <t>520X0040</t>
  </si>
  <si>
    <t>ETIQ RECYCLAGE PLOMB</t>
  </si>
  <si>
    <t>COUV. NATO OPAQUE B032</t>
  </si>
  <si>
    <t>GRANDE BUSSELURE</t>
  </si>
  <si>
    <t>400MAT13201</t>
  </si>
  <si>
    <t>400L0401</t>
  </si>
  <si>
    <t>BAC L4 NOIR P0 C46,5</t>
  </si>
  <si>
    <t>400L0402</t>
  </si>
  <si>
    <t>BAC L4B NOIR P0 C46,5</t>
  </si>
  <si>
    <t>420L0404</t>
  </si>
  <si>
    <t>COUV L4 EK DROITE NOIR</t>
  </si>
  <si>
    <t>400L0512</t>
  </si>
  <si>
    <t>BAC L5 NOIR P0 C54,4 RENFORCE</t>
  </si>
  <si>
    <t xml:space="preserve"> DIN - GEL</t>
  </si>
  <si>
    <t>420L0525</t>
  </si>
  <si>
    <t>COUV L5 D+ NOIR GEL</t>
  </si>
  <si>
    <t>400NAT002</t>
  </si>
  <si>
    <t>420NAT002</t>
  </si>
  <si>
    <t>420NAT004</t>
  </si>
  <si>
    <t>420NAT003</t>
  </si>
  <si>
    <t>COUV. NATO OPAQUE B031</t>
  </si>
  <si>
    <t>COUV. NATO NOIR B031</t>
  </si>
  <si>
    <t>420MAT13201</t>
  </si>
  <si>
    <t>COUV. MAT132 DROITE NOIR</t>
  </si>
  <si>
    <t>400M1112</t>
  </si>
  <si>
    <t>420M1127</t>
  </si>
  <si>
    <t>COUV M11/K FAI D+ NOIR</t>
  </si>
  <si>
    <t>460D1837</t>
  </si>
  <si>
    <t>BOUCHON M18 VRLA BLANC 70Mbar</t>
  </si>
  <si>
    <t>490b0016</t>
  </si>
  <si>
    <t>SELENIUM</t>
  </si>
  <si>
    <t>BAC M15 GRIS PO C78</t>
  </si>
  <si>
    <t>COUV M15 GAUCHE GRIS</t>
  </si>
  <si>
    <t>420L0106</t>
  </si>
  <si>
    <t>COUV L1 KAM  G NOIR</t>
  </si>
  <si>
    <t>400L0404</t>
  </si>
  <si>
    <t>BAC L4B OPAQUE P0 C46,5</t>
  </si>
  <si>
    <t>400L0405</t>
  </si>
  <si>
    <t>BAC L4 OPAQUE P0 C46,5</t>
  </si>
  <si>
    <t>BAC NATO NOIR P11.6</t>
  </si>
  <si>
    <t>400M1201</t>
  </si>
  <si>
    <t>BAC M12 P12.5 C49 OPAQUE</t>
  </si>
  <si>
    <t>400M1510</t>
  </si>
  <si>
    <t>BAC M15 NOIR PO C78</t>
  </si>
  <si>
    <t>SEPARATEUR 123X1.0X0.25</t>
  </si>
  <si>
    <t>400M1113</t>
  </si>
  <si>
    <t>RONDELLE NEG. BLEU</t>
  </si>
  <si>
    <t>400MAC110</t>
  </si>
  <si>
    <t>BAC 110MAC P0 C78 OPAQUE</t>
  </si>
  <si>
    <t>420MAC110</t>
  </si>
  <si>
    <t>COUV 110MAC DROITE NOIR</t>
  </si>
  <si>
    <t>BAC L5 P0 C52 OPAQUE</t>
  </si>
  <si>
    <t>400L0513</t>
  </si>
  <si>
    <t>BAC L5 C45 P0 NOIR</t>
  </si>
  <si>
    <t>COUV. L5 EK DROITE NOIR</t>
  </si>
  <si>
    <t>110/30</t>
  </si>
  <si>
    <t>50/35</t>
  </si>
  <si>
    <t>(droite) 10/10</t>
  </si>
  <si>
    <t>60/10</t>
  </si>
  <si>
    <t>STARTER LYBIE NOUV DESIGN</t>
  </si>
  <si>
    <t>490C0003</t>
  </si>
  <si>
    <t>CALE PLASTIC EP/8,5MM</t>
  </si>
  <si>
    <t>521X0284</t>
  </si>
  <si>
    <t>521X0285</t>
  </si>
  <si>
    <t>521X0286</t>
  </si>
  <si>
    <t>521X0287</t>
  </si>
  <si>
    <t>521X0288</t>
  </si>
  <si>
    <t>521X0289</t>
  </si>
  <si>
    <t>521X0290</t>
  </si>
  <si>
    <t>STARTER LYBIE MF 118/50</t>
  </si>
  <si>
    <t>521X0291</t>
  </si>
  <si>
    <t>STARTER LYBIE MF 138/50</t>
  </si>
  <si>
    <t>521X0292</t>
  </si>
  <si>
    <t>STARTER LYBIE MF 115/50</t>
  </si>
  <si>
    <t>521X0293</t>
  </si>
  <si>
    <t>STARTER LYBIE MF 56/50</t>
  </si>
  <si>
    <t>521X0294</t>
  </si>
  <si>
    <t>STARTER LYBIE MF 66/50</t>
  </si>
  <si>
    <t>521X0295</t>
  </si>
  <si>
    <t>690X0025</t>
  </si>
  <si>
    <t>LIEGE PREPARE AC23#5</t>
  </si>
  <si>
    <t>GLOBE SUPERKOTE MOLD</t>
  </si>
  <si>
    <t>521X0298</t>
  </si>
  <si>
    <t>ETIQ BAC  ENERGY BATTERY  PF 176/88</t>
  </si>
  <si>
    <t>521X0299</t>
  </si>
  <si>
    <t>ETIQ BAC ENERGY BATTERY MF 238/88</t>
  </si>
  <si>
    <t>420L0531</t>
  </si>
  <si>
    <t>COUV L5 EK D NOIR FAI</t>
  </si>
  <si>
    <t>420L0239</t>
  </si>
  <si>
    <t>COUV L2 EK G NOIR FAI</t>
  </si>
  <si>
    <t>ETIQ COUV1</t>
  </si>
  <si>
    <t>L2 POWER EXP 138/50</t>
  </si>
  <si>
    <t>ETIQ COUV1 L3</t>
  </si>
  <si>
    <t>POWER EXP 115/50</t>
  </si>
  <si>
    <t>ETIQ COUV2 L1 POWER</t>
  </si>
  <si>
    <t>STANDARD LYBIE ALG 56/50</t>
  </si>
  <si>
    <t>ETIQ COUV2 L2</t>
  </si>
  <si>
    <t>POWER EXP 66/50</t>
  </si>
  <si>
    <t>ETIQ COUV2 L3</t>
  </si>
  <si>
    <t>ETIQ COUV1 L1</t>
  </si>
  <si>
    <t>ETIQ COUV1 L2</t>
  </si>
  <si>
    <t>ETIQ COUV2 L1</t>
  </si>
  <si>
    <t>490C0013</t>
  </si>
  <si>
    <t>BAGUE D 17mm 10,5x10mm</t>
  </si>
  <si>
    <t>490D0004</t>
  </si>
  <si>
    <t>FLAME ARRESTOR 2959</t>
  </si>
  <si>
    <t>BATTERIES ABC/K</t>
  </si>
  <si>
    <t>SIMPLE ONDULATION</t>
  </si>
  <si>
    <t>580C0008</t>
  </si>
  <si>
    <t>PLAQUE CARTON 1050x120mm</t>
  </si>
  <si>
    <t>690x0027</t>
  </si>
  <si>
    <t>EXPANDER HE-631 DC -6 KG</t>
  </si>
  <si>
    <t>490B0008</t>
  </si>
  <si>
    <t>COUVRE BORNE G+ NOIR</t>
  </si>
  <si>
    <t>COUVERCLE GAUCHE</t>
  </si>
  <si>
    <t>490B0009</t>
  </si>
  <si>
    <t>COUVRE BORNE D- NOIR</t>
  </si>
  <si>
    <t>COUVRECLE GAUCHE</t>
  </si>
  <si>
    <t>COUV L1 EK D+ ROUGE</t>
  </si>
  <si>
    <t>COLLE HOTMELET</t>
  </si>
  <si>
    <t>SWIFT THERM 9042</t>
  </si>
  <si>
    <t>44AH-380A  83/170</t>
  </si>
  <si>
    <t>500E0231</t>
  </si>
  <si>
    <t>510PL0111</t>
  </si>
  <si>
    <t>44AH 30/110 NOUV DESIGN</t>
  </si>
  <si>
    <t>510PL0312</t>
  </si>
  <si>
    <t>PL3B 66AH 30/110 NOUV DE</t>
  </si>
  <si>
    <t>COUV.M12 GAUCHE NOIR</t>
  </si>
  <si>
    <t>500E0232</t>
  </si>
  <si>
    <t>55AH 83/205</t>
  </si>
  <si>
    <t>500E0233</t>
  </si>
  <si>
    <t>66AH 83/235</t>
  </si>
  <si>
    <t>510PL0211</t>
  </si>
  <si>
    <t>55AH</t>
  </si>
  <si>
    <t>521X0309</t>
  </si>
  <si>
    <t>L3B 63AH 600A 30/90</t>
  </si>
  <si>
    <t>521X0310</t>
  </si>
  <si>
    <t>M11 80AH 640A 30/90</t>
  </si>
  <si>
    <t>490c0001</t>
  </si>
  <si>
    <t>CALE PLASTIC EP/4MM</t>
  </si>
  <si>
    <t>490C0002</t>
  </si>
  <si>
    <t>CALE PLASTIC EP/6MM</t>
  </si>
  <si>
    <t>580B0002</t>
  </si>
  <si>
    <t>BAC M14 GRIS PO C60</t>
  </si>
  <si>
    <t>440B9002</t>
  </si>
  <si>
    <t>RAMPE B90 COMPACT NOIR</t>
  </si>
  <si>
    <t>BAC L1 GRIS P0 C22</t>
  </si>
  <si>
    <t>BAC L1 NOIR P0 C22</t>
  </si>
  <si>
    <t>400D2301</t>
  </si>
  <si>
    <t>BAC D23 P15.5 NOIR</t>
  </si>
  <si>
    <t>ETIQ.REF.45AH 12V 340A</t>
  </si>
  <si>
    <t>521X0012</t>
  </si>
  <si>
    <t>ETIQ.REF.50AH 12V 380A (EN)</t>
  </si>
  <si>
    <t>ETIQ.REF.55AH 12V 450A</t>
  </si>
  <si>
    <t>EN</t>
  </si>
  <si>
    <t>521X0311</t>
  </si>
  <si>
    <t>ETIQ COUV POW EXP L5 SE</t>
  </si>
  <si>
    <t>521X0312</t>
  </si>
  <si>
    <t>100 AH 820 A</t>
  </si>
  <si>
    <t>BOUCHON KAMINA D18</t>
  </si>
  <si>
    <t>OPAQUE AKU</t>
  </si>
  <si>
    <t>OEIL M. S2-A2  D=22,9mm</t>
  </si>
  <si>
    <t>M=20,77mm L=57,7mm</t>
  </si>
  <si>
    <t>460d1838</t>
  </si>
  <si>
    <t>510SML011</t>
  </si>
  <si>
    <t>510SML031</t>
  </si>
  <si>
    <t>510SML021</t>
  </si>
  <si>
    <t>510TCS011</t>
  </si>
  <si>
    <t>ETIQ COUV MIXTE CATEGORI</t>
  </si>
  <si>
    <t>510TCS021</t>
  </si>
  <si>
    <t>510TCS031</t>
  </si>
  <si>
    <t>500X0315</t>
  </si>
  <si>
    <t>ETIQ BAC STARTER GF</t>
  </si>
  <si>
    <t xml:space="preserve"> DESIGN2014 310/95</t>
  </si>
  <si>
    <t>510SML051</t>
  </si>
  <si>
    <t>510TCS051</t>
  </si>
  <si>
    <t>ETIQ COUV S1 118/50 FAI</t>
  </si>
  <si>
    <t>ETIQ COUV S3 115/50 FAI</t>
  </si>
  <si>
    <t>ETIQ COUV S2 138/50 FAI</t>
  </si>
  <si>
    <t>SMART S1 56/50 FAI</t>
  </si>
  <si>
    <t>SMART S2 66/50 FAI</t>
  </si>
  <si>
    <t>S3 115/50 FAI</t>
  </si>
  <si>
    <t>S5 148/50 FAI</t>
  </si>
  <si>
    <t>520X0042</t>
  </si>
  <si>
    <t>ETIQ DEMARRAGE BATTERIE</t>
  </si>
  <si>
    <t>610D0009</t>
  </si>
  <si>
    <t>DECHET PLAQUE BATTERIE</t>
  </si>
  <si>
    <t>610X0012</t>
  </si>
  <si>
    <t>COKE ANTHRACITE</t>
  </si>
  <si>
    <t>491BB001</t>
  </si>
  <si>
    <t>400L0618</t>
  </si>
  <si>
    <t>BAC L6 NOIR P0 C58,8</t>
  </si>
  <si>
    <t>420L0631</t>
  </si>
  <si>
    <t>COUV L6 EK D NOIR FAI</t>
  </si>
  <si>
    <t>400B9001</t>
  </si>
  <si>
    <t>BAC COMPACT B90 C49</t>
  </si>
  <si>
    <t>400M1114</t>
  </si>
  <si>
    <t>BAC M11K P0 C46,3 NOIR AL</t>
  </si>
  <si>
    <t>SANS TALON</t>
  </si>
  <si>
    <t>BAC M14 K NOIR C60 P7</t>
  </si>
  <si>
    <t>BAC M15 K NOIR C78,5 P7</t>
  </si>
  <si>
    <t>400M1516</t>
  </si>
  <si>
    <t>BAC M15 NOIR PO C78 B01</t>
  </si>
  <si>
    <t>400M1517</t>
  </si>
  <si>
    <t>400N5002</t>
  </si>
  <si>
    <t>BAC N50 P0 C38 B00 NOIR</t>
  </si>
  <si>
    <t>BAC N70 P0 C46,5 B01</t>
  </si>
  <si>
    <t>400NS4002</t>
  </si>
  <si>
    <t>420B9002</t>
  </si>
  <si>
    <t>COUVB90 COMPACT DROITE</t>
  </si>
  <si>
    <t>420D2303</t>
  </si>
  <si>
    <t>COUV D23 T-AKUMSAN D+</t>
  </si>
  <si>
    <t>420L0216</t>
  </si>
  <si>
    <t>COUV L2 EK DROITE ROUGE</t>
  </si>
  <si>
    <t>COUV/K M14 GAUCHE NOIR</t>
  </si>
  <si>
    <t>COUV/K M15 GAUCHE NOIR</t>
  </si>
  <si>
    <t>420N5003</t>
  </si>
  <si>
    <t>COUV N50 T-AKUMSAN D+</t>
  </si>
  <si>
    <t>420N5004</t>
  </si>
  <si>
    <t>COUV N50 T-AKUMSAN G+</t>
  </si>
  <si>
    <t>420N7003</t>
  </si>
  <si>
    <t>COUV N70 T-AKUMSAN D+</t>
  </si>
  <si>
    <t>420N7004</t>
  </si>
  <si>
    <t>COUV N70 T-AKUMSAN G+</t>
  </si>
  <si>
    <t>420NS4002</t>
  </si>
  <si>
    <t>420NS4003</t>
  </si>
  <si>
    <t>SEP PAPIER laize 127mm</t>
  </si>
  <si>
    <t>12.5 g/m²</t>
  </si>
  <si>
    <t>12,5 g/m²</t>
  </si>
  <si>
    <t>450C0007</t>
  </si>
  <si>
    <t>INSERT FIXATION POIGNEE</t>
  </si>
  <si>
    <t>COMPACT B90 NOIR</t>
  </si>
  <si>
    <t>450C0008</t>
  </si>
  <si>
    <t>POIGNEE COUV COMPACT B90</t>
  </si>
  <si>
    <t>450L0101</t>
  </si>
  <si>
    <t>POIGNEE COUV L2 FAI NOIR</t>
  </si>
  <si>
    <t>BOUCHON D27 JAUNE</t>
  </si>
  <si>
    <t>490T2301</t>
  </si>
  <si>
    <t>COUVRE COUVERCLE D23</t>
  </si>
  <si>
    <t>T-AKUMSAN NOIR</t>
  </si>
  <si>
    <t>490T5001</t>
  </si>
  <si>
    <t>COUVRE COUVERCLE N50</t>
  </si>
  <si>
    <t>490T7001</t>
  </si>
  <si>
    <t>COUVRE COUVERCLE N70</t>
  </si>
  <si>
    <t>500E0204</t>
  </si>
  <si>
    <t>ETIQ BAC PREMIUM M12 NOUVEAU DESIGN</t>
  </si>
  <si>
    <t>115/310</t>
  </si>
  <si>
    <t>500E0213</t>
  </si>
  <si>
    <t>ETIQ BAC NOUR JUMBO M14</t>
  </si>
  <si>
    <t>120AH 135/310</t>
  </si>
  <si>
    <t>500E0214</t>
  </si>
  <si>
    <t>ETIQ BAC NOUR JUMBO M15</t>
  </si>
  <si>
    <t>135AH 135/310</t>
  </si>
  <si>
    <t>500E0215</t>
  </si>
  <si>
    <t>ETIQ BAC NOUR JUMBO M15S</t>
  </si>
  <si>
    <t>170AH 135/310</t>
  </si>
  <si>
    <t>500E0226</t>
  </si>
  <si>
    <t>ETIQ BAC NOUR POWER PM12</t>
  </si>
  <si>
    <t>95AH 115/300</t>
  </si>
  <si>
    <t>500E0234</t>
  </si>
  <si>
    <t>ETIQ BAC SMART S6 315/95</t>
  </si>
  <si>
    <t>500X0312</t>
  </si>
  <si>
    <t>ETIQ BAC JUMBO GF</t>
  </si>
  <si>
    <t>510J1402</t>
  </si>
  <si>
    <t>ETIQ COUV NOUR JUMBO M14</t>
  </si>
  <si>
    <t>40/210 NOUV DESIGN</t>
  </si>
  <si>
    <t>510J1503</t>
  </si>
  <si>
    <t>ETIQ COUV NOUR JUMBO M15</t>
  </si>
  <si>
    <t>510J1504</t>
  </si>
  <si>
    <t>ETIQ COUV NOUR JUMBO</t>
  </si>
  <si>
    <t>M15S 40/210 NOUV DESIGN</t>
  </si>
  <si>
    <t>510PM1206</t>
  </si>
  <si>
    <t>ETIQ COUV NOUR POWER PM12</t>
  </si>
  <si>
    <t>95AH 40/210 NOUV DESIGN</t>
  </si>
  <si>
    <t>PRM12 210/40</t>
  </si>
  <si>
    <t>510SML06</t>
  </si>
  <si>
    <t>ETIQ COUV S6 170/50</t>
  </si>
  <si>
    <t>510TCP110</t>
  </si>
  <si>
    <t>ETIQ COUV MIXTE CATE ET INSTALL DANG</t>
  </si>
  <si>
    <t>PREMIUM 110 130x40</t>
  </si>
  <si>
    <t>510TCS06</t>
  </si>
  <si>
    <t>SMART S6 170/50</t>
  </si>
  <si>
    <t>ETIQ INSTALL DANGER PR POWER CATEGORIEA 30x55</t>
  </si>
  <si>
    <t>520X0045</t>
  </si>
  <si>
    <t>ETIQUETTE REFUS</t>
  </si>
  <si>
    <t>110x152mm</t>
  </si>
  <si>
    <t>520X0046</t>
  </si>
  <si>
    <t>ETIQ MIXTE HD  CAT B POUR HD 30*55</t>
  </si>
  <si>
    <t>521X0242</t>
  </si>
  <si>
    <t>ETIQ COUV  JUMBO M15 LYBIE 150AH 210/40</t>
  </si>
  <si>
    <t>521X0281</t>
  </si>
  <si>
    <t>ETIQ COUV PRM110 130/40</t>
  </si>
  <si>
    <t>521X0313</t>
  </si>
  <si>
    <t>ETIQ COUV M15S JUMBO</t>
  </si>
  <si>
    <t>188AH-1100A 210/40</t>
  </si>
  <si>
    <t>BLANC FIXE EXTRA</t>
  </si>
  <si>
    <t>sulfate de baryum brillant</t>
  </si>
  <si>
    <t>NITRATE DE SODIUM</t>
  </si>
  <si>
    <t>TECHNIQUE</t>
  </si>
  <si>
    <t>BAC M15 NOIR C78,5 P0 NERVURES FLEXIBLES</t>
  </si>
  <si>
    <t>B14 N/148 F</t>
  </si>
  <si>
    <t>BAC NS40 P0 NOIR</t>
  </si>
  <si>
    <t>490C0010</t>
  </si>
  <si>
    <t>BAGUE D 22mm 15x10mm</t>
  </si>
  <si>
    <t>500X0301</t>
  </si>
  <si>
    <t>ETIQ BAC M15 JUMBO LYBIE</t>
  </si>
  <si>
    <t>500X0319</t>
  </si>
  <si>
    <t>ETIQ BAC PREMIUM 110</t>
  </si>
  <si>
    <t>NOUV DESIGN 204/135</t>
  </si>
  <si>
    <t>521X0222</t>
  </si>
  <si>
    <t>ETIQ COUV M15 POWER</t>
  </si>
  <si>
    <t>LYBIE NOUV 150Ah 210/40</t>
  </si>
  <si>
    <t>521X0235</t>
  </si>
  <si>
    <t>ETIQ COUV M15 STARTER</t>
  </si>
  <si>
    <t>CARTON DE KLEEN WASH</t>
  </si>
  <si>
    <t>BOUCHON D27 BLEU</t>
  </si>
  <si>
    <t>490B0013</t>
  </si>
  <si>
    <t>CACHE BORNE ROUGE " + "</t>
  </si>
  <si>
    <t>B. 153 POULIE</t>
  </si>
  <si>
    <t>490B0014</t>
  </si>
  <si>
    <t>CACHE BORNE BLANCHE " -"</t>
  </si>
  <si>
    <t>B.  153 POULIE</t>
  </si>
  <si>
    <t>490R0005</t>
  </si>
  <si>
    <t>RONDELLE BLANCHE " - "</t>
  </si>
  <si>
    <t>B.153</t>
  </si>
  <si>
    <t>490R0006</t>
  </si>
  <si>
    <t>RONDELLE ROUGE " + "</t>
  </si>
  <si>
    <t>ETIQ BAC NOUR MARINE GF</t>
  </si>
  <si>
    <t>140/300</t>
  </si>
  <si>
    <t>500E0216</t>
  </si>
  <si>
    <t>ETIQ BAC NOUR JUMBO M16</t>
  </si>
  <si>
    <t>180AH 140/310</t>
  </si>
  <si>
    <t>510J1602</t>
  </si>
  <si>
    <t>ETIQ COUV NOUR JUMBO M16</t>
  </si>
  <si>
    <t>ETIQ COUV NOUR MARINE</t>
  </si>
  <si>
    <t>(JAUNE)</t>
  </si>
  <si>
    <t>VASELINE BLANCHE 4 KG</t>
  </si>
  <si>
    <t>420M1504</t>
  </si>
  <si>
    <t>COUV J15 DROITE OPAQUE</t>
  </si>
  <si>
    <t>BAC L1 NOIR P0 C28</t>
  </si>
  <si>
    <t>25341044B70</t>
  </si>
  <si>
    <t>BAC L2 NOIR P0 C34,3</t>
  </si>
  <si>
    <t>BAC L3 NOIR P0 C40</t>
  </si>
  <si>
    <t>2B331002B74</t>
  </si>
  <si>
    <t>BAC L5 NOIR P0 C52</t>
  </si>
  <si>
    <t>20641062B77</t>
  </si>
  <si>
    <t>35321021B74</t>
  </si>
  <si>
    <t>35331028B74</t>
  </si>
  <si>
    <t>35331021B70</t>
  </si>
  <si>
    <t>35422083B70</t>
  </si>
  <si>
    <t>500X0281</t>
  </si>
  <si>
    <t>ETIQ BAC DM15 POWER</t>
  </si>
  <si>
    <t>LYBIE NOUV DESIGN 270/140</t>
  </si>
  <si>
    <t>521X0221</t>
  </si>
  <si>
    <t>ETIQ COUV M14 POWER</t>
  </si>
  <si>
    <t>LYBIE NOUV DESIGN 120Ah 210/40</t>
  </si>
  <si>
    <t>521X0234</t>
  </si>
  <si>
    <t>ETIQ COUV M14 STARTER</t>
  </si>
  <si>
    <t>521X0325</t>
  </si>
  <si>
    <t>ETIQ COUV SM- AF L3B MIX</t>
  </si>
  <si>
    <t>CAT DANG 115x50</t>
  </si>
  <si>
    <t>521X0326</t>
  </si>
  <si>
    <t>ETIQ COUV SM- AF L3B 75 AH</t>
  </si>
  <si>
    <t>BAC L1B PO NOIR C28</t>
  </si>
  <si>
    <t>26901010B70</t>
  </si>
  <si>
    <t>26901001P70</t>
  </si>
  <si>
    <t>25171040B77</t>
  </si>
  <si>
    <t>25691011B77</t>
  </si>
  <si>
    <t>25691010B77</t>
  </si>
  <si>
    <t>BAC L3B P0 NOIR C40</t>
  </si>
  <si>
    <t>2B341004B70</t>
  </si>
  <si>
    <t>27231006B77</t>
  </si>
  <si>
    <t>30241012B70</t>
  </si>
  <si>
    <t>22241025B70</t>
  </si>
  <si>
    <t>21631007B70</t>
  </si>
  <si>
    <t>25032100B70</t>
  </si>
  <si>
    <t>25032084B70</t>
  </si>
  <si>
    <t>420L0140</t>
  </si>
  <si>
    <t>COUV L1 EK D NOIR RS</t>
  </si>
  <si>
    <t>COUV L2 EK D GRIS</t>
  </si>
  <si>
    <t>24582126P70</t>
  </si>
  <si>
    <t>25812011B70</t>
  </si>
  <si>
    <t>COUV L2 EK GAUCHE GRIS</t>
  </si>
  <si>
    <t>24582124P70</t>
  </si>
  <si>
    <t>COUV L3 KAM D GRIS</t>
  </si>
  <si>
    <t>24142134B70</t>
  </si>
  <si>
    <t>24142128B70</t>
  </si>
  <si>
    <t>21092099B70</t>
  </si>
  <si>
    <t>COUV L5 KAM D GRIS</t>
  </si>
  <si>
    <t>21162177B70</t>
  </si>
  <si>
    <t>22462035B70</t>
  </si>
  <si>
    <t>22462007B70</t>
  </si>
  <si>
    <t>22482043B70</t>
  </si>
  <si>
    <t>COUV M12 G GRIS</t>
  </si>
  <si>
    <t>21822022B70</t>
  </si>
  <si>
    <t>BOUCHON D18 NOIR FILETAGE</t>
  </si>
  <si>
    <t>29963006D40</t>
  </si>
  <si>
    <t>29963003D40</t>
  </si>
  <si>
    <t>460D1839</t>
  </si>
  <si>
    <t>BOUCHON M18 RS\21 NOIR</t>
  </si>
  <si>
    <t>28533013B72 NON DEVISSABLE</t>
  </si>
  <si>
    <t>FIBRE DE VERRE 3mm</t>
  </si>
  <si>
    <t>500E0235</t>
  </si>
  <si>
    <t>ETIQ BAC PREMIUM NS40</t>
  </si>
  <si>
    <t>155x90</t>
  </si>
  <si>
    <t>510PRNS40</t>
  </si>
  <si>
    <t>ETIQ COUV PR NS40 40AH</t>
  </si>
  <si>
    <t>330A 185x45</t>
  </si>
  <si>
    <t>400M1413</t>
  </si>
  <si>
    <t>BAC M14 NOIR PO C60</t>
  </si>
  <si>
    <t>35321017B70</t>
  </si>
  <si>
    <t>24593044B72</t>
  </si>
  <si>
    <t>BOUCHON D18 ROUGE FILETEE</t>
  </si>
  <si>
    <t>BOUCHON D18 JAUNE FILETEE</t>
  </si>
  <si>
    <t>29963002D40</t>
  </si>
  <si>
    <t>521X0264</t>
  </si>
  <si>
    <t>ETIQ COUV PL5  JUMBO</t>
  </si>
  <si>
    <t>EXP 100AH 110/30</t>
  </si>
  <si>
    <t>400M1608</t>
  </si>
  <si>
    <t>BAC M16 P0 C102 NOIR</t>
  </si>
  <si>
    <t>20891024P70</t>
  </si>
  <si>
    <t>420L0240</t>
  </si>
  <si>
    <t>COUV L2 EK D NOIR RS</t>
  </si>
  <si>
    <t>420L0340</t>
  </si>
  <si>
    <t>COUV L3 EK D NOIR RS</t>
  </si>
  <si>
    <t>400M1013</t>
  </si>
  <si>
    <t>BAC M10B P0 C38 NOIR</t>
  </si>
  <si>
    <t>33191014B70</t>
  </si>
  <si>
    <t>521X0223</t>
  </si>
  <si>
    <t>ETIQ COUV M16 POWER</t>
  </si>
  <si>
    <t>LYBIE NOUV 200Ah 210/40</t>
  </si>
  <si>
    <t>521X0236</t>
  </si>
  <si>
    <t>ETIQ COUV M16 STARTER</t>
  </si>
  <si>
    <t>25391019B70</t>
  </si>
  <si>
    <t>25391020B70</t>
  </si>
  <si>
    <t>COUV L1 KAM  D GRIS</t>
  </si>
  <si>
    <t>25032083B70</t>
  </si>
  <si>
    <t>25032008D40</t>
  </si>
  <si>
    <t>BOUCHON M18 NOIR NON DEV</t>
  </si>
  <si>
    <t>28463007P70</t>
  </si>
  <si>
    <t>400E0204</t>
  </si>
  <si>
    <t>BAC E2B P0 NOIR</t>
  </si>
  <si>
    <t>400M1115</t>
  </si>
  <si>
    <t>BAC M11B P0 C46,3 NOIR</t>
  </si>
  <si>
    <t>22251037B70</t>
  </si>
  <si>
    <t>STEAREATE DE SOUDE</t>
  </si>
  <si>
    <t>420L0540</t>
  </si>
  <si>
    <t>COUV L5 EK D NOIR RS</t>
  </si>
  <si>
    <t>24842008B70</t>
  </si>
  <si>
    <t>420M1040</t>
  </si>
  <si>
    <t>COUV M10 G NOIR RS</t>
  </si>
  <si>
    <t>420M1041</t>
  </si>
  <si>
    <t>COUV M10 D NOIR RS</t>
  </si>
  <si>
    <t>2D032001B70</t>
  </si>
  <si>
    <t>420M1140</t>
  </si>
  <si>
    <t>COUV M11 G NOIR RS</t>
  </si>
  <si>
    <t>2D062003B70</t>
  </si>
  <si>
    <t>420M1141</t>
  </si>
  <si>
    <t>COUV M11 D NOIR RS</t>
  </si>
  <si>
    <t>420E0210</t>
  </si>
  <si>
    <t>COUV E2 DROITE NOIR</t>
  </si>
  <si>
    <t>BUS.153 36862004B70</t>
  </si>
  <si>
    <t>420M1415</t>
  </si>
  <si>
    <t>COUV M14 G DC NOIR</t>
  </si>
  <si>
    <t>2B492010B70</t>
  </si>
  <si>
    <t>420M1517</t>
  </si>
  <si>
    <t>COUV M15 G DC NOIR</t>
  </si>
  <si>
    <t>2B522019B70</t>
  </si>
  <si>
    <t>420M1613</t>
  </si>
  <si>
    <t>COUV M16 G DC NOIR</t>
  </si>
  <si>
    <t>2B552022B70</t>
  </si>
  <si>
    <t>600A0012</t>
  </si>
  <si>
    <t>FIBRE DE VERRE 5mm</t>
  </si>
  <si>
    <t>500E0236</t>
  </si>
  <si>
    <t>ETIQ BACPREMIUM  D23</t>
  </si>
  <si>
    <t>190*95</t>
  </si>
  <si>
    <t>500E0237</t>
  </si>
  <si>
    <t>ETIQ BAC PREMIUM D26</t>
  </si>
  <si>
    <t>220*95</t>
  </si>
  <si>
    <t>500E0238</t>
  </si>
  <si>
    <t>ETIQ BAC PREMIUMD31</t>
  </si>
  <si>
    <t>250*100</t>
  </si>
  <si>
    <t>510PRD26</t>
  </si>
  <si>
    <t>ETIQ COUV PR D26 70Ah</t>
  </si>
  <si>
    <t>600A 235*50</t>
  </si>
  <si>
    <t>510PRD31</t>
  </si>
  <si>
    <t>ETIQ COUV PR D31 100Ah</t>
  </si>
  <si>
    <t>700A 280*50</t>
  </si>
  <si>
    <t>510PRD23</t>
  </si>
  <si>
    <t>ETIQ COUV PR D23 40Ah</t>
  </si>
  <si>
    <t>330A 210*50</t>
  </si>
  <si>
    <t>400B98001</t>
  </si>
  <si>
    <t>BAC B98 COMPACT P19.5</t>
  </si>
  <si>
    <t>BAC M11B P0 C46,65 NOIR</t>
  </si>
  <si>
    <t>400M1302</t>
  </si>
  <si>
    <t>BAC M13 C 57 P12 NOIR</t>
  </si>
  <si>
    <t>BAC M14 P0 C60 OPAQUE</t>
  </si>
  <si>
    <t>400M1412</t>
  </si>
  <si>
    <t>BAC M14 OPAQUE P0 C65</t>
  </si>
  <si>
    <t>BAC M16 K NOIR C102 P16</t>
  </si>
  <si>
    <t>400M1609</t>
  </si>
  <si>
    <t>BAC M16 NOIR PO C102 B01</t>
  </si>
  <si>
    <t>400M1610</t>
  </si>
  <si>
    <t>BAC M16 OPAQUE P16 C102</t>
  </si>
  <si>
    <t>400MAC14301</t>
  </si>
  <si>
    <t>BAC 143MAC OPAQUE P0 C90</t>
  </si>
  <si>
    <t>400NS6001</t>
  </si>
  <si>
    <t>BAC NS60B P0 OPAQUE</t>
  </si>
  <si>
    <t>420E0201</t>
  </si>
  <si>
    <t>COUV.E2 GAUCHE OPAQUE</t>
  </si>
  <si>
    <t>GRANDE BUSELURE .150</t>
  </si>
  <si>
    <t>420E0202</t>
  </si>
  <si>
    <t>PETITE BUSELURE .153</t>
  </si>
  <si>
    <t>420E0209</t>
  </si>
  <si>
    <t>COUV.E2 BUS 153 DROITE</t>
  </si>
  <si>
    <t>420M1304</t>
  </si>
  <si>
    <t>COUV M13 GAUCHE NOIR</t>
  </si>
  <si>
    <t>COUV/K M16 GAUCHE NOIR</t>
  </si>
  <si>
    <t>420MAC14301</t>
  </si>
  <si>
    <t>COUV 143MAC/KAMINA G+</t>
  </si>
  <si>
    <t>COUV. NATO NOIR B032</t>
  </si>
  <si>
    <t>COUV DR - 32163005D40</t>
  </si>
  <si>
    <t>COUV DR - 2B233004D40</t>
  </si>
  <si>
    <t>REGLE DE FERMETURE 19 TUBES</t>
  </si>
  <si>
    <t>43753002B70</t>
  </si>
  <si>
    <t>ACIDE BORIQUE</t>
  </si>
  <si>
    <t>420E0211</t>
  </si>
  <si>
    <t>COUV E2 GAUCHE NOIR</t>
  </si>
  <si>
    <t>BUS.153</t>
  </si>
  <si>
    <t>510MAR1602</t>
  </si>
  <si>
    <t>MAR16 200AH40/210 NOUV DESIGN</t>
  </si>
  <si>
    <t>20891032B74</t>
  </si>
  <si>
    <t>400NS6002</t>
  </si>
  <si>
    <t>BAC NS60 P0 C34 NOIR</t>
  </si>
  <si>
    <t>27251002B74</t>
  </si>
  <si>
    <t>COUV M16 GAUCHE GRIS</t>
  </si>
  <si>
    <t>36352070B70</t>
  </si>
  <si>
    <t>420NS6040</t>
  </si>
  <si>
    <t>27312007B70</t>
  </si>
  <si>
    <t>COUV L2 EK DROITE NOIR</t>
  </si>
  <si>
    <t>24582125P70</t>
  </si>
  <si>
    <t>24593042d40</t>
  </si>
  <si>
    <t>24582156B70</t>
  </si>
  <si>
    <t>ETIQ COUV S5 148/50 FAI</t>
  </si>
  <si>
    <t>630 A - 115X50</t>
  </si>
  <si>
    <t>L1 POWER EXP 118/50</t>
  </si>
  <si>
    <t>430T210</t>
  </si>
  <si>
    <t>GAINE TUBULAIRE 204mm</t>
  </si>
  <si>
    <t>500X0320</t>
  </si>
  <si>
    <t>ETIQ BAC L3 AUTOPOWER</t>
  </si>
  <si>
    <t>240x95</t>
  </si>
  <si>
    <t>521X0331</t>
  </si>
  <si>
    <t>ETIQ COUV L3 AUTOPOWER</t>
  </si>
  <si>
    <t>70AH-590A 115x50</t>
  </si>
  <si>
    <t>521X0332</t>
  </si>
  <si>
    <t>ETIQ MIXTE L3 AUTOPOWER</t>
  </si>
  <si>
    <t>115x50</t>
  </si>
  <si>
    <t>500x0326</t>
  </si>
  <si>
    <t>ETIQ BAC POWER LYBIE D26</t>
  </si>
  <si>
    <t>220/95</t>
  </si>
  <si>
    <t>500X0327</t>
  </si>
  <si>
    <t>ETIQ BAC POWER LYBIE D31</t>
  </si>
  <si>
    <t>250/100</t>
  </si>
  <si>
    <t>500X0328</t>
  </si>
  <si>
    <t>ETIQ BAC STARTER LYBIE D26</t>
  </si>
  <si>
    <t>500X0329</t>
  </si>
  <si>
    <t>ETIQ BAC STARTER LYBIE D31</t>
  </si>
  <si>
    <t>521X0337</t>
  </si>
  <si>
    <t>ETIQ COUV POWER LYBIE D26</t>
  </si>
  <si>
    <t>70AH-510A 235/50</t>
  </si>
  <si>
    <t>521X0338</t>
  </si>
  <si>
    <t>ETIQ COUV POWER LYBIE D31</t>
  </si>
  <si>
    <t>90AH-620A 280/50</t>
  </si>
  <si>
    <t>521X0339</t>
  </si>
  <si>
    <t>ETIQ COUV STARTER</t>
  </si>
  <si>
    <t>LYBIE D26 235/50</t>
  </si>
  <si>
    <t>521X0340</t>
  </si>
  <si>
    <t>ETIQ COUV STARTER D31</t>
  </si>
  <si>
    <t>90AH-620 280/50</t>
  </si>
  <si>
    <t>400NS4003</t>
  </si>
  <si>
    <t>BAC NS40 P0 NOIR V250</t>
  </si>
  <si>
    <t>LISTEAUX KOREAN 2B221014B70</t>
  </si>
  <si>
    <t>21631003B70</t>
  </si>
  <si>
    <t>400MAC14302</t>
  </si>
  <si>
    <t>BAC 143MAC BASSE OPAQUE</t>
  </si>
  <si>
    <t>P0 C90</t>
  </si>
  <si>
    <t>580C0009</t>
  </si>
  <si>
    <t>CAISSON EN BOIS 110X110</t>
  </si>
  <si>
    <t>BOBINE PUNCHING</t>
  </si>
  <si>
    <t>BAC L2 GRIS28G PO C28</t>
  </si>
  <si>
    <t>25691022B77</t>
  </si>
  <si>
    <t>400L0319</t>
  </si>
  <si>
    <t>BAC L3 GRIS28G P0 C33</t>
  </si>
  <si>
    <t>420L0241</t>
  </si>
  <si>
    <t>420L0341</t>
  </si>
  <si>
    <t>460D1840</t>
  </si>
  <si>
    <t>BOUCHON M18 GRIS28G NON DEV</t>
  </si>
  <si>
    <t>2B353005B72</t>
  </si>
  <si>
    <t>400L0219</t>
  </si>
  <si>
    <t>580L0015</t>
  </si>
  <si>
    <t>BOBINE STRIP</t>
  </si>
  <si>
    <t>24802027B70</t>
  </si>
  <si>
    <t>24812039B70</t>
  </si>
  <si>
    <t>24822022B70</t>
  </si>
  <si>
    <t>PALETTE BOIS 100/100</t>
  </si>
  <si>
    <t>25032103B70</t>
  </si>
  <si>
    <t>21162094B70</t>
  </si>
  <si>
    <t>521X0210</t>
  </si>
  <si>
    <t>ETIQ COUV  EXP GRIS</t>
  </si>
  <si>
    <t>220AH 30/90</t>
  </si>
  <si>
    <t>PLOMB D'OEUVRE</t>
  </si>
  <si>
    <t>690x0031</t>
  </si>
  <si>
    <t>2B341009B74</t>
  </si>
  <si>
    <t>COUV L2 EK D GRIS28G KAPPA</t>
  </si>
  <si>
    <t>POIGNEE ROUGE 2C442009B70</t>
  </si>
  <si>
    <t>COUV L3 EK  D GRIS28G KAPPA</t>
  </si>
  <si>
    <t>POIGNEE ROUGE 2C462015B70</t>
  </si>
  <si>
    <t>580L0016</t>
  </si>
  <si>
    <t>PALETTE EN BOIS 60/80</t>
  </si>
  <si>
    <t>22241008B70</t>
  </si>
  <si>
    <t>400NAT003</t>
  </si>
  <si>
    <t>BAC NATO AGM GRIS P0</t>
  </si>
  <si>
    <t>27581004B70</t>
  </si>
  <si>
    <t>420NAT005</t>
  </si>
  <si>
    <t>COUV NATO AGM GRIS</t>
  </si>
  <si>
    <t>PETITE BUSELURE 36832006B70</t>
  </si>
  <si>
    <t>460D1841</t>
  </si>
  <si>
    <t>BOUCHON NATO AGM GRIS</t>
  </si>
  <si>
    <t>28043001D40</t>
  </si>
  <si>
    <t>690X0033</t>
  </si>
  <si>
    <t>LUBRIFIANT HADILIN</t>
  </si>
  <si>
    <t>K95/II  014-000-024</t>
  </si>
  <si>
    <t>430P2011</t>
  </si>
  <si>
    <t>430T405</t>
  </si>
  <si>
    <t>GAINE TUBULAIRE 399mm</t>
  </si>
  <si>
    <t>430T435</t>
  </si>
  <si>
    <t>GAINE TUBULAIRE 429mm</t>
  </si>
  <si>
    <t>430T540</t>
  </si>
  <si>
    <t>GAINE TUBULAIRE 534mm</t>
  </si>
  <si>
    <t>460D1842</t>
  </si>
  <si>
    <t>BOUCHON NATO AGM</t>
  </si>
  <si>
    <t>22462004B70</t>
  </si>
  <si>
    <t>PLOMB DOUX FONDERIE SNA</t>
  </si>
  <si>
    <t>FILM THERMO 450/55</t>
  </si>
  <si>
    <t>400/55</t>
  </si>
  <si>
    <t>FILM THERMORETRA. 300/55</t>
  </si>
  <si>
    <t>FILM THERMORETRA. 650/55</t>
  </si>
  <si>
    <t>350/55</t>
  </si>
  <si>
    <t>610M0007</t>
  </si>
  <si>
    <t>EXPANDER HE-631 A - 7 KG</t>
  </si>
  <si>
    <t>310oxyde01</t>
  </si>
  <si>
    <t>OXYDE ROUGE</t>
  </si>
  <si>
    <t>430T280</t>
  </si>
  <si>
    <t>GAINE TUBULAIRE 274mm</t>
  </si>
  <si>
    <t>430T325</t>
  </si>
  <si>
    <t>GAINE TUBULAIRE 315mm</t>
  </si>
  <si>
    <t>520X0048</t>
  </si>
  <si>
    <t>PRODUIT EXPORT</t>
  </si>
  <si>
    <t>490A0002</t>
  </si>
  <si>
    <t>ADAPTATEUR JIS/DIN +</t>
  </si>
  <si>
    <t>490A0003</t>
  </si>
  <si>
    <t>ADAPTATEUR JIS/DIN -</t>
  </si>
  <si>
    <t>301074</t>
  </si>
  <si>
    <t>430P2012</t>
  </si>
  <si>
    <t>430P2013</t>
  </si>
  <si>
    <t>420L0139</t>
  </si>
  <si>
    <t>COUV L1 EK G NOIR FAI</t>
  </si>
  <si>
    <t>27883006D40</t>
  </si>
  <si>
    <t>500E0239</t>
  </si>
  <si>
    <t>ETIQ BAC PREMIUM NS60</t>
  </si>
  <si>
    <t>190*100</t>
  </si>
  <si>
    <t>510PRNS60</t>
  </si>
  <si>
    <t>ETIQ COUV PR NS60 45AH</t>
  </si>
  <si>
    <t>410A 220*45</t>
  </si>
  <si>
    <t>350B13N</t>
  </si>
  <si>
    <t>B13N/148 F</t>
  </si>
  <si>
    <t>690X0034</t>
  </si>
  <si>
    <t>FLUXAC 1072</t>
  </si>
  <si>
    <t>COUV NS40 D MFP NOIR PETITE</t>
  </si>
  <si>
    <t>BUSELURE 27342006B70</t>
  </si>
  <si>
    <t>COUV NS40 G MFP NOIR PETITE</t>
  </si>
  <si>
    <t>BUSELURE  27342011B70</t>
  </si>
  <si>
    <t>EMB BIG BAG SANS HOUSSE</t>
  </si>
  <si>
    <t>580B0003</t>
  </si>
  <si>
    <t>EMB BIG BAG AVEC HOUSSE</t>
  </si>
  <si>
    <t>420NS4005</t>
  </si>
  <si>
    <t>COUV NS40 D MFP NOIR GRANDE</t>
  </si>
  <si>
    <t>BUSELURE 27342001B70</t>
  </si>
  <si>
    <t>420NS4006</t>
  </si>
  <si>
    <t>COUV NS40 G MFP NOIR GRANDE</t>
  </si>
  <si>
    <t>BUSELURE 27342012B70</t>
  </si>
  <si>
    <t>500E0240</t>
  </si>
  <si>
    <t>MF 140AH 310X130</t>
  </si>
  <si>
    <t>500E0241</t>
  </si>
  <si>
    <t>MF 170AH 310X130</t>
  </si>
  <si>
    <t>500E0242</t>
  </si>
  <si>
    <t>MF 200AH 310X130</t>
  </si>
  <si>
    <t>510J1403</t>
  </si>
  <si>
    <t>MF 140AH 360X140</t>
  </si>
  <si>
    <t>510J1505</t>
  </si>
  <si>
    <t>M15S MF 170AH 360X160</t>
  </si>
  <si>
    <t>510J1603</t>
  </si>
  <si>
    <t>MF 200AH 360X190</t>
  </si>
  <si>
    <t>610X0014</t>
  </si>
  <si>
    <t>COKE DE PETROLE</t>
  </si>
  <si>
    <t>SEP PAPIER laize 111 gramma</t>
  </si>
  <si>
    <t>SEP PAPIER G  laize 103 mm</t>
  </si>
  <si>
    <t>SEP PAPIER G  laize 128 mm</t>
  </si>
  <si>
    <t>SEP PAPIER G  laize 124 mm</t>
  </si>
  <si>
    <t>500E0243</t>
  </si>
  <si>
    <t>ETIQ BAC S2 EFB 62AH</t>
  </si>
  <si>
    <t>560A 200/90</t>
  </si>
  <si>
    <t>500E0244</t>
  </si>
  <si>
    <t>ETIQ BAC S3 EFB 74AH</t>
  </si>
  <si>
    <t>720A 230/90</t>
  </si>
  <si>
    <t>500E0245</t>
  </si>
  <si>
    <t>ETIQ BAC S5 EFB 100AH</t>
  </si>
  <si>
    <t>860A 280/90</t>
  </si>
  <si>
    <t>510SEFB02</t>
  </si>
  <si>
    <t>ETIQ COUV 1 S2EFB 62AH</t>
  </si>
  <si>
    <t>560A 148/69</t>
  </si>
  <si>
    <t>510SEFB03</t>
  </si>
  <si>
    <t>ETIQ COUV 1 S3EFB 74AH</t>
  </si>
  <si>
    <t>720A 125/69</t>
  </si>
  <si>
    <t>510SEFB05</t>
  </si>
  <si>
    <t>ETIQ COUV 1 S5EFB 100AH</t>
  </si>
  <si>
    <t>860A 160/70</t>
  </si>
  <si>
    <t>510TCE02</t>
  </si>
  <si>
    <t>ETIQ COUV 2 S2EFB</t>
  </si>
  <si>
    <t>510TCE03</t>
  </si>
  <si>
    <t>ETIQ COUV 2 S3EFB 125/69</t>
  </si>
  <si>
    <t>510TCE05</t>
  </si>
  <si>
    <t>ETIQ COUV 2 S5EFB 160/70</t>
  </si>
  <si>
    <t>SOUDE CAUSTIQUE MICRO PERLES</t>
  </si>
  <si>
    <t>420NS6041</t>
  </si>
  <si>
    <t>27312005B70</t>
  </si>
  <si>
    <t>430P1008</t>
  </si>
  <si>
    <t>SEP PAPIER laize 105mm</t>
  </si>
  <si>
    <t>600P0021</t>
  </si>
  <si>
    <t>PLOMB ANTIMOINE 5%</t>
  </si>
  <si>
    <t>201373</t>
  </si>
  <si>
    <t>20581001D40</t>
  </si>
  <si>
    <t>2058 1003D40</t>
  </si>
  <si>
    <t>22521008C40</t>
  </si>
  <si>
    <t>22521024B70</t>
  </si>
  <si>
    <t>26901006P70</t>
  </si>
  <si>
    <t>BAC L2 C34.3 P0 OPAQUE</t>
  </si>
  <si>
    <t>38881085B77</t>
  </si>
  <si>
    <t>BAC L2 BASSE GRIS P0 C28</t>
  </si>
  <si>
    <t>25701004B77</t>
  </si>
  <si>
    <t>256910112B77</t>
  </si>
  <si>
    <t>26941001C40</t>
  </si>
  <si>
    <t>34451034C40</t>
  </si>
  <si>
    <t>2B341005B70</t>
  </si>
  <si>
    <t>24941008P70</t>
  </si>
  <si>
    <t>21081020B70</t>
  </si>
  <si>
    <t>21071019B70</t>
  </si>
  <si>
    <t>21071015B70</t>
  </si>
  <si>
    <t>21081028B70</t>
  </si>
  <si>
    <t>27231002C40</t>
  </si>
  <si>
    <t>20641061P77</t>
  </si>
  <si>
    <t>27231007B77</t>
  </si>
  <si>
    <t>24121021B74</t>
  </si>
  <si>
    <t>30241002D40</t>
  </si>
  <si>
    <t>B03 AKU 200836</t>
  </si>
  <si>
    <t>22241001D47</t>
  </si>
  <si>
    <t>200442</t>
  </si>
  <si>
    <t>AKU 200526</t>
  </si>
  <si>
    <t>BAC M11K P8.5  C46,3 NOIR</t>
  </si>
  <si>
    <t>27701002P70</t>
  </si>
  <si>
    <t>BAC M11K P8.5 C46,3 OPAQUE</t>
  </si>
  <si>
    <t>27701001P70</t>
  </si>
  <si>
    <t>21631001B70</t>
  </si>
  <si>
    <t>35501027B70</t>
  </si>
  <si>
    <t>35321003D40</t>
  </si>
  <si>
    <t>25891002D40</t>
  </si>
  <si>
    <t>35331024D40</t>
  </si>
  <si>
    <t>AVEC LISTEAUX 35331032B74</t>
  </si>
  <si>
    <t>27571001B70</t>
  </si>
  <si>
    <t>AVEC LISTEAUX 20891039B74</t>
  </si>
  <si>
    <t>B01 AVEC LISTEAUX 20891040B74</t>
  </si>
  <si>
    <t>33642028D40</t>
  </si>
  <si>
    <t>35281028D70</t>
  </si>
  <si>
    <t>BAC MAT132 NOIR P0 C67</t>
  </si>
  <si>
    <t>31091007P70</t>
  </si>
  <si>
    <t>200457</t>
  </si>
  <si>
    <t>NOIR 200541</t>
  </si>
  <si>
    <t>25231006C40</t>
  </si>
  <si>
    <t>25321006B70</t>
  </si>
  <si>
    <t>SANS LISTEAUX 27181001B70</t>
  </si>
  <si>
    <t>NOIR 301598</t>
  </si>
  <si>
    <t>T-AKUMSAN 710319</t>
  </si>
  <si>
    <t>301071</t>
  </si>
  <si>
    <t>T-AKUMSAN 710303</t>
  </si>
  <si>
    <t>P GRIS T-AKUMSAN 301456</t>
  </si>
  <si>
    <t>T-AKUMSAN 301072</t>
  </si>
  <si>
    <t>26002020P70</t>
  </si>
  <si>
    <t>25812068B70</t>
  </si>
  <si>
    <t>NOIR 21152167B70</t>
  </si>
  <si>
    <t>T-AKUMSAN 710304</t>
  </si>
  <si>
    <t>301073</t>
  </si>
  <si>
    <t>25972028P70</t>
  </si>
  <si>
    <t>21162166B70</t>
  </si>
  <si>
    <t>T-AKUMSAN 710305</t>
  </si>
  <si>
    <t>25942008D40</t>
  </si>
  <si>
    <t xml:space="preserve">24132015B70_x000D_
</t>
  </si>
  <si>
    <t>NOIR AKU 300957</t>
  </si>
  <si>
    <t>22482045B70</t>
  </si>
  <si>
    <t>22482044B70</t>
  </si>
  <si>
    <t>27712014B70</t>
  </si>
  <si>
    <t>AVEC BOUCHON 21822014B70</t>
  </si>
  <si>
    <t>20112022B70</t>
  </si>
  <si>
    <t>35422092P70</t>
  </si>
  <si>
    <t>35422055P70</t>
  </si>
  <si>
    <t>22062002B70</t>
  </si>
  <si>
    <t>21932001P70</t>
  </si>
  <si>
    <t>36352052D40</t>
  </si>
  <si>
    <t xml:space="preserve">36352045B70_x000D_
</t>
  </si>
  <si>
    <t>22052001B70</t>
  </si>
  <si>
    <t>36951018B70</t>
  </si>
  <si>
    <t>OPAQUE BUS13,2 20012036P70</t>
  </si>
  <si>
    <t>NOIR 302712</t>
  </si>
  <si>
    <t>NOIR 302713</t>
  </si>
  <si>
    <t>NOIR 301728</t>
  </si>
  <si>
    <t>NOIR 301265</t>
  </si>
  <si>
    <t>GRANDE BUSSELURE 32052001D40</t>
  </si>
  <si>
    <t>PETITE BUSELURE 32052010B70</t>
  </si>
  <si>
    <t>PETITE BUSELURE 32052014B70</t>
  </si>
  <si>
    <t>COUV NS60 D RS NOIR PETITE BUSLURE</t>
  </si>
  <si>
    <t>COUV NS60 D RS NOIR GRAND BUSLURE</t>
  </si>
  <si>
    <t>25331014B70</t>
  </si>
  <si>
    <t>25181011B77</t>
  </si>
  <si>
    <t>2D032002B70</t>
  </si>
  <si>
    <t>2D062001B70</t>
  </si>
  <si>
    <t>35402026B70</t>
  </si>
  <si>
    <t>35402089B70</t>
  </si>
  <si>
    <t>P19,5 T2 OPAQUE 34911011B70</t>
  </si>
  <si>
    <t>NOIR 34922028B70</t>
  </si>
  <si>
    <t>POUR NS40 0013200</t>
  </si>
  <si>
    <t>POUR NS40 0013201</t>
  </si>
  <si>
    <t>ETIQ COUV1 L3 74AH</t>
  </si>
  <si>
    <t>521X0341</t>
  </si>
  <si>
    <t>ETIQ COUV1 L3 80AH</t>
  </si>
  <si>
    <t>ETIQ COUV L5 JUMBO LYBIE</t>
  </si>
  <si>
    <t>600A0017</t>
  </si>
  <si>
    <t>FIBRE DE VERRE 1.5mm</t>
  </si>
  <si>
    <t>Primafloc+ fibre</t>
  </si>
  <si>
    <t>A/P 10.6M3</t>
  </si>
  <si>
    <t>25032110B70</t>
  </si>
  <si>
    <t>BAC L1 NOIR PO C26 NON PERCE 26901001P70</t>
  </si>
  <si>
    <t>BAC M16 GRIS C102 P16</t>
  </si>
  <si>
    <t>ETAIN METAL &gt; 50%</t>
  </si>
  <si>
    <t>BAC D23 P0 C33 NOIR A</t>
  </si>
  <si>
    <t>LISTEAUX MONBAT</t>
  </si>
  <si>
    <t>400L0123</t>
  </si>
  <si>
    <t>BAC L1 NOIR P0 C31.5</t>
  </si>
  <si>
    <t>AVEC LISTEAUX ET TALON</t>
  </si>
  <si>
    <t>400L0220</t>
  </si>
  <si>
    <t>BAC L2 NOIR PO C36 AVEC</t>
  </si>
  <si>
    <t>LISTEAUX ET TALON MONBAT</t>
  </si>
  <si>
    <t>400L0321</t>
  </si>
  <si>
    <t>BAC L3 NOIR P0 C43.5</t>
  </si>
  <si>
    <t>BAC N50 P0 C40 NOIR A</t>
  </si>
  <si>
    <t>NOIR AVEC OM</t>
  </si>
  <si>
    <t>COUV D23 T-AKUMSAN G+</t>
  </si>
  <si>
    <t>420L0141</t>
  </si>
  <si>
    <t>COUV L1 T-AKUMSAN D+ NOIR</t>
  </si>
  <si>
    <t>AVEC OM</t>
  </si>
  <si>
    <t>420L0242</t>
  </si>
  <si>
    <t>COUV L2 SMF NOIR</t>
  </si>
  <si>
    <t>420L0342</t>
  </si>
  <si>
    <t>COUV L3 SMF NOIR</t>
  </si>
  <si>
    <t>COUV L3  T-AKUMSAN D+</t>
  </si>
  <si>
    <t>420L0541</t>
  </si>
  <si>
    <t>COUV L5 SMF NOIR</t>
  </si>
  <si>
    <t>COUV L5 T-AKUMSAN D+</t>
  </si>
  <si>
    <t>430P1019</t>
  </si>
  <si>
    <t>SEPARATEUR  EMPATTAGE</t>
  </si>
  <si>
    <t>430P1020</t>
  </si>
  <si>
    <t>POLYESTER 127mm</t>
  </si>
  <si>
    <t>460D1844</t>
  </si>
  <si>
    <t>460D1846</t>
  </si>
  <si>
    <t>BOUCHON D18 NOIR  KAMINA</t>
  </si>
  <si>
    <t>SS JOINT HEAD +</t>
  </si>
  <si>
    <t>490B0017</t>
  </si>
  <si>
    <t>CACHE BORNE NEG. NOIR</t>
  </si>
  <si>
    <t>490C0015</t>
  </si>
  <si>
    <t>CALE PAPILLON DIN NOIR</t>
  </si>
  <si>
    <t>POUR L1-L5 BAC</t>
  </si>
  <si>
    <t>490C0016</t>
  </si>
  <si>
    <t>CALE PAPILLON JIS NOIR</t>
  </si>
  <si>
    <t>GAMME  ASIATIQUE</t>
  </si>
  <si>
    <t>490TL0101</t>
  </si>
  <si>
    <t>COUVRE COUVERCLE L1SMF</t>
  </si>
  <si>
    <t>490TL0102</t>
  </si>
  <si>
    <t>L1T-AKUMSAN NOIR</t>
  </si>
  <si>
    <t>490TL0201</t>
  </si>
  <si>
    <t>COUVRE COUVERCLE L2SMF</t>
  </si>
  <si>
    <t>490TL0202</t>
  </si>
  <si>
    <t>L2T-AKUMSAN NOIR</t>
  </si>
  <si>
    <t>490TL0301</t>
  </si>
  <si>
    <t>COUVRE COUVERCLE L3 SMF</t>
  </si>
  <si>
    <t>490TL0302</t>
  </si>
  <si>
    <t>COUVRE COUVERCLE L3</t>
  </si>
  <si>
    <t>490TL0501</t>
  </si>
  <si>
    <t>COUVRE COUVERCLE L5 SMF</t>
  </si>
  <si>
    <t>490TL0502</t>
  </si>
  <si>
    <t>COUVRE COUVERCLE L5</t>
  </si>
  <si>
    <t>POLYST.112/72/2,5 cm D16</t>
  </si>
  <si>
    <t>24582123P70</t>
  </si>
  <si>
    <t>490TNS4001</t>
  </si>
  <si>
    <t>COUVRE COUVERCLE NS40</t>
  </si>
  <si>
    <t>490TNS6001</t>
  </si>
  <si>
    <t>COUVRE COUVERCLENS60</t>
  </si>
  <si>
    <t>500X0334</t>
  </si>
  <si>
    <t>Etiq Bac L1B/L2B BATCAR</t>
  </si>
  <si>
    <t>170*83</t>
  </si>
  <si>
    <t>500X0335</t>
  </si>
  <si>
    <t>Etiq Bac L3B/L5 BATCAR</t>
  </si>
  <si>
    <t>235*83</t>
  </si>
  <si>
    <t>500X0336</t>
  </si>
  <si>
    <t>Etiq déclaration BATCAR</t>
  </si>
  <si>
    <t>60*40</t>
  </si>
  <si>
    <t>520C0001</t>
  </si>
  <si>
    <t>COUSSINS 90 X 180</t>
  </si>
  <si>
    <t>105/70</t>
  </si>
  <si>
    <t>521X0345</t>
  </si>
  <si>
    <t>ETIQ COUV L1B 110*30</t>
  </si>
  <si>
    <t>44Ah 360A</t>
  </si>
  <si>
    <t>521X0346</t>
  </si>
  <si>
    <t>ETIQ COUV L2B 110*30</t>
  </si>
  <si>
    <t>55Ah 480A BATCAR</t>
  </si>
  <si>
    <t>521X0347</t>
  </si>
  <si>
    <t>ETIQ COUV L3B 110*30</t>
  </si>
  <si>
    <t>72Ah 640A BATCAR</t>
  </si>
  <si>
    <t>521X0348</t>
  </si>
  <si>
    <t>ETIQ COUV L5 110*30 95Ah</t>
  </si>
  <si>
    <t>760A BATCAR</t>
  </si>
  <si>
    <t>521X0349</t>
  </si>
  <si>
    <t>ETIQ SIGNES DANGERS L1B</t>
  </si>
  <si>
    <t>L2B L3B L5 50*30 BATCAR</t>
  </si>
  <si>
    <t>580C0010</t>
  </si>
  <si>
    <t>Carton box J6 MF55D23L</t>
  </si>
  <si>
    <t>232X180X232</t>
  </si>
  <si>
    <t>580C0011</t>
  </si>
  <si>
    <t>Carton box MF55559 L2</t>
  </si>
  <si>
    <t>250X180X200</t>
  </si>
  <si>
    <t>580C0012</t>
  </si>
  <si>
    <t>Cornière en carton kraft</t>
  </si>
  <si>
    <t>D40mm L1m</t>
  </si>
  <si>
    <t>580L0000</t>
  </si>
  <si>
    <t>COUVERCLE PALETTE BOIS</t>
  </si>
  <si>
    <t>120 X 80</t>
  </si>
  <si>
    <t>580L0011</t>
  </si>
  <si>
    <t>PALETTE EN BOIS 120x80</t>
  </si>
  <si>
    <t>580P0010</t>
  </si>
  <si>
    <t>POLYST.120/80/2CM D16</t>
  </si>
  <si>
    <t>ETAIN PURE 99.99 % MIN</t>
  </si>
  <si>
    <t>ETAIN METAL de 40 à 49 %</t>
  </si>
  <si>
    <t xml:space="preserve"> NON TRAITE</t>
  </si>
  <si>
    <t>EXPANDER HE-631 A - 8.5KG</t>
  </si>
  <si>
    <t>400l0204</t>
  </si>
  <si>
    <t>BAC L2B NOIR PO C28</t>
  </si>
  <si>
    <t>400l0506</t>
  </si>
  <si>
    <t>BAC L5B C45 P0 NOIR</t>
  </si>
  <si>
    <t>AVEC JOINT</t>
  </si>
  <si>
    <t>520X0004</t>
  </si>
  <si>
    <t>ETIQ CORROSIVE 300X300</t>
  </si>
  <si>
    <t>FLUX COS</t>
  </si>
  <si>
    <t>400L0519</t>
  </si>
  <si>
    <t>BAC L5B NOIR P0 C52</t>
  </si>
  <si>
    <t>500E0246</t>
  </si>
  <si>
    <t>ETIQ BAC JUMBO NEAUVEAU</t>
  </si>
  <si>
    <t>DESIGN M14 125AH 310/130</t>
  </si>
  <si>
    <t>510J1404</t>
  </si>
  <si>
    <t>ETIQ COUV JUMBO M14 125 AH 850 A</t>
  </si>
  <si>
    <t>ETIQ BAC JUMBO M15 310/130</t>
  </si>
  <si>
    <t>NOUVEAU DESIGN 140AH/920A</t>
  </si>
  <si>
    <t>510J1506</t>
  </si>
  <si>
    <t>ETIQ COUV JUMBO  M15</t>
  </si>
  <si>
    <t>40/210 NOUV DESIGN 140AH/920A</t>
  </si>
  <si>
    <t>500E0248</t>
  </si>
  <si>
    <t>ETIQ BAC JUMBO M15S</t>
  </si>
  <si>
    <t>170AH 310/130 NOUVEAU DESIGN</t>
  </si>
  <si>
    <t>510J1507</t>
  </si>
  <si>
    <t>40/210  170AH/1050A</t>
  </si>
  <si>
    <t>500E0249</t>
  </si>
  <si>
    <t>ETIQ BAC JUMBO M16 180AH 310 /130 NOUVEAU DESIGN</t>
  </si>
  <si>
    <t>510J1604</t>
  </si>
  <si>
    <t>ETIQ COUV  JUMBO M16</t>
  </si>
  <si>
    <t>180AH 210/40 NOUVEAU DES</t>
  </si>
  <si>
    <t>500E0254</t>
  </si>
  <si>
    <t>ETIQ BAC POWER PL5</t>
  </si>
  <si>
    <t>88AH/700A 300/90</t>
  </si>
  <si>
    <t>500E0255</t>
  </si>
  <si>
    <t>ETIQ BAC POWER PL6MF</t>
  </si>
  <si>
    <t>110AH/920A 300/90</t>
  </si>
  <si>
    <t>500E0258</t>
  </si>
  <si>
    <t>ETIQ BAC POWER PM12</t>
  </si>
  <si>
    <t>290/110</t>
  </si>
  <si>
    <t>500E0261</t>
  </si>
  <si>
    <t>ETIQ BAC POWER PM12S</t>
  </si>
  <si>
    <t>510PRL3H1</t>
  </si>
  <si>
    <t>ETIQ COUV PRL3 SMF</t>
  </si>
  <si>
    <t>260/50</t>
  </si>
  <si>
    <t>510PRL3B1</t>
  </si>
  <si>
    <t>ETIQ COUV PRL3B SMF</t>
  </si>
  <si>
    <t>510PRD3101</t>
  </si>
  <si>
    <t>760A 280*50 ND</t>
  </si>
  <si>
    <t>39153003B70</t>
  </si>
  <si>
    <t>38881099B77</t>
  </si>
  <si>
    <t>26651004B74</t>
  </si>
  <si>
    <t>30241013B70</t>
  </si>
  <si>
    <t>2A233002B70</t>
  </si>
  <si>
    <t>COUV L1 SMF NOIR D + WITHOUT MAGIC EYE</t>
  </si>
  <si>
    <t>SEP PAPIER laize 125mm</t>
  </si>
  <si>
    <t>BOUCHON 7/8 NOIR NATO</t>
  </si>
  <si>
    <t>Magic eye 19.16 / 72.3 MM (P)</t>
  </si>
  <si>
    <t>L1-L5 HH</t>
  </si>
  <si>
    <t>Magic eye 19.16 / 65.3 MM (W)</t>
  </si>
  <si>
    <t>SMF L1-L5</t>
  </si>
  <si>
    <t>Magic eye  19.16 / 60 MM (X &amp; W)</t>
  </si>
  <si>
    <t>B1-B5 SMF &amp; JIS LIDS</t>
  </si>
  <si>
    <t>500e0247</t>
  </si>
  <si>
    <t>PLAQUE DECOUPEE LIMEEB13N/148 F</t>
  </si>
  <si>
    <t>PLAQUE DECOUPEE LIMEEB14 N/148 F</t>
  </si>
  <si>
    <t>BAC COMPACT B90 C49P19,5 T2 OPAQUE 34911011B70</t>
  </si>
  <si>
    <t>BAC B98 COMPACT P19.5OPAQUE</t>
  </si>
  <si>
    <t>BAC D23 P0 C33 B01 NOIR201373</t>
  </si>
  <si>
    <t>BAC D23 P0 C33 NOIR ALISTEAUX MONBAT</t>
  </si>
  <si>
    <t>BAC E2B P0 OPAQUE20581001D40</t>
  </si>
  <si>
    <t>BAC E2B P0 NOIR2058 1003D40</t>
  </si>
  <si>
    <t>BAC L1B PO NOIR C2222521008C40</t>
  </si>
  <si>
    <t>BAC L1B PO NOIR C2825331014B70</t>
  </si>
  <si>
    <t>BAC L1 B PO GRIS C2222521024B70</t>
  </si>
  <si>
    <t>BAC L1 GRIS P0 C2626901010B70</t>
  </si>
  <si>
    <t>BAC L1 NOIR PO C26 NON PERCE 26901001P7026901001P70</t>
  </si>
  <si>
    <t>BAC L1 NOIR P0 C2825341044B70</t>
  </si>
  <si>
    <t>BAC L1 OPAQUE P0 C2626901006P70</t>
  </si>
  <si>
    <t>BAC L1 GRIS P0 C2225391019B70</t>
  </si>
  <si>
    <t>BAC L1 NOIR P0 C2225391020B70</t>
  </si>
  <si>
    <t>BAC L1 NOIR P0 C31.5AVEC LISTEAUX ET TALON</t>
  </si>
  <si>
    <t>BAC L2 BASSE PRISME 0 OPC34</t>
  </si>
  <si>
    <t>BAC L2 BASSE P0 NOIR C3425181011B77</t>
  </si>
  <si>
    <t>BAC L2 C34.3 P0 OPAQUE38881085B77</t>
  </si>
  <si>
    <t>BAC L2 GRIS P0 C34 -TAXI25171040B77</t>
  </si>
  <si>
    <t>BAC L2 BASSE GRIS P0 C2825701004B77</t>
  </si>
  <si>
    <t>BAC L2 GRIS PO C2825691011B77</t>
  </si>
  <si>
    <t>BAC L2 NOIR PO C2825691010B77</t>
  </si>
  <si>
    <t>BAC L2 C28 P0 OPAQUE256910112B77</t>
  </si>
  <si>
    <t>BAC L2 NOIR P0 C34,338881099B77</t>
  </si>
  <si>
    <t>BAC L2 GRIS28G PO C2825691022B77</t>
  </si>
  <si>
    <t>BAC L2 NOIR PO C36 AVECLISTEAUX ET TALON MONBAT</t>
  </si>
  <si>
    <t>BAC L3 C33 P0 OPAQUE26941001C40</t>
  </si>
  <si>
    <t>BAC L3B P0 NOIR C4026651004B74</t>
  </si>
  <si>
    <t>BAC L3 BASSE GRIS  P0 C3434451034C40</t>
  </si>
  <si>
    <t>BAC L3 GRIS P0 C332B341004B70</t>
  </si>
  <si>
    <t>BAC L3 NOIR P0 C332B341005B70</t>
  </si>
  <si>
    <t>BAC L3 OPAQUE P0 C4024941008P70</t>
  </si>
  <si>
    <t>BAC L3 NOIR P0 C402B331002B74</t>
  </si>
  <si>
    <t>BAC L3 GRIS28G P0 C332B341009B74</t>
  </si>
  <si>
    <t>BAC L3 NOIR P0 C43.5AVEC LISTEAUX ET TALON</t>
  </si>
  <si>
    <t>BAC L4 NOIR P0 C46,521081020B70</t>
  </si>
  <si>
    <t>BAC L4B NOIR P0 C46,521071019B70</t>
  </si>
  <si>
    <t>BAC L4B OPAQUE P0 C46,521071015B70</t>
  </si>
  <si>
    <t>BAC L4 OPAQUE P0 C46,521081028B70</t>
  </si>
  <si>
    <t>BAC L5 C45 P0 OPAQUE27231002C40</t>
  </si>
  <si>
    <t>BAC L5 GRIS P0 C4527231006B77</t>
  </si>
  <si>
    <t>BAC L5 P0 C52 OPAQUE20641061P77</t>
  </si>
  <si>
    <t>BAC L5 NOIR P0 C54,4 RENFORCE DIN - GEL</t>
  </si>
  <si>
    <t>BAC L5 C45 P0 NOIR27231007B77</t>
  </si>
  <si>
    <t>BAC L5 NOIR P0 C5220641062B77</t>
  </si>
  <si>
    <t>BAC L6 NOIR P0 C58,824121021B74</t>
  </si>
  <si>
    <t>BAC M10 P15.8 C33 OP30241002D40</t>
  </si>
  <si>
    <t>BAC M10 BASSE P0 C33NOIR</t>
  </si>
  <si>
    <t>BAC M10 P15,4 C33 GRIS30241012B70</t>
  </si>
  <si>
    <t>BAC M10 P15,4 C33 NOIR30241013B70</t>
  </si>
  <si>
    <t>BAC M10B P5,5 C38 NOIRB03 AKU 200836</t>
  </si>
  <si>
    <t>BAC M10B P0 C38 NOIR33191014B70</t>
  </si>
  <si>
    <t>BAC M11 P8.5 C46.5 OP22241001D47</t>
  </si>
  <si>
    <t>BAC M11 P8.5 C46,3 NOIR22241008B70</t>
  </si>
  <si>
    <t>BAC M11B P0 C46,6 NOIR200442</t>
  </si>
  <si>
    <t>BAC M11 P8,5 C46 GRIS22241025B70</t>
  </si>
  <si>
    <t>BAC M11B P0 C46,65 NOIRAKU 200526</t>
  </si>
  <si>
    <t>BAC M11K P8.5  C46,3 NOIR27701002P70</t>
  </si>
  <si>
    <t>BAC M11K P8.5 C46,3 OPAQUE27701001P70</t>
  </si>
  <si>
    <t>BAC M11K P0 C46,3 NOIR ALSANS TALON</t>
  </si>
  <si>
    <t>BAC M11B P0 C46,3 NOIR22251037B70</t>
  </si>
  <si>
    <t>BAC M12 P12.5 C49 OPAQUE21631001B70</t>
  </si>
  <si>
    <t>BAC M12 P12.5 C49 NOIR21631003B70</t>
  </si>
  <si>
    <t>BAC M12 GRIS C49 P12,521631007B70</t>
  </si>
  <si>
    <t>BAC M13 C 57 P12 NOIR35501027B70</t>
  </si>
  <si>
    <t>BAC M14 GRIS PO C6035321021B74</t>
  </si>
  <si>
    <t>BAC M14 P0 C60 OPAQUE35321003D40</t>
  </si>
  <si>
    <t>BAC M14 OPAQUE P0 C6525891002D40</t>
  </si>
  <si>
    <t>BAC M14 NOIR PO C6035321017B70</t>
  </si>
  <si>
    <t>BAC M15 GRIS PO C7835331028B74</t>
  </si>
  <si>
    <t>BAC M15 NOIR PO C7835331021B70</t>
  </si>
  <si>
    <t>BAC M15 K NOIR C78,5 P735331024D40</t>
  </si>
  <si>
    <t>BAC M15 NOIR PO C78 B01AVEC LISTEAUX 35331032B74</t>
  </si>
  <si>
    <t>BAC M15 NOIR C78,5 P0 NERVURES FLEXIBLES27571001B70</t>
  </si>
  <si>
    <t>BAC M16 GRIS C102 P1620891032B74</t>
  </si>
  <si>
    <t>BAC M16 P0 C102 NOIR20891024P70</t>
  </si>
  <si>
    <t>BAC M16 NOIR PO C102 B01AVEC LISTEAUX 20891039B74</t>
  </si>
  <si>
    <t>BAC M16 OPAQUE P16 C102B01 AVEC LISTEAUX 20891040B74</t>
  </si>
  <si>
    <t>BAC 110MAC P0 C78 OPAQUE33642028D40</t>
  </si>
  <si>
    <t>BAC 143MAC OPAQUE P0 C9035281028D70</t>
  </si>
  <si>
    <t>BAC 143MAC BASSE OPAQUEP0 C90</t>
  </si>
  <si>
    <t>BAC MAT132 NOIR P0 C6731091007P70</t>
  </si>
  <si>
    <t>BAC N50 P0 C38 B00 NOIR200457</t>
  </si>
  <si>
    <t>BAC N50 P0 C40 NOIR ALISTEAUX MONBAT</t>
  </si>
  <si>
    <t>BAC N70 P7,5 C44,3OPAQUE</t>
  </si>
  <si>
    <t>BAC N70 P0 C46,5 B01NOIR 200541</t>
  </si>
  <si>
    <t>BAC NATO OPAQUE P11.625231006C40</t>
  </si>
  <si>
    <t>BAC NATO NOIR P11.625321006B70</t>
  </si>
  <si>
    <t>BAC NATO AGM GRIS P027581004B70</t>
  </si>
  <si>
    <t>BAC NS40 P0 NOIRSANS LISTEAUX 27181001B70</t>
  </si>
  <si>
    <t>BAC NS40 P0 NOIR V250LISTEAUX KOREAN 2B221014B70</t>
  </si>
  <si>
    <t>BAC NS60 P0 C34 NOIR27251002B74</t>
  </si>
  <si>
    <t>COUVB90 COMPACT DROITENOIR 34922028B70</t>
  </si>
  <si>
    <t>COUV D23 T-AKUMSAN D+NOIR 301598</t>
  </si>
  <si>
    <t>COUV D23 T-AKUMSAN D+NOIR AVEC OM</t>
  </si>
  <si>
    <t>COUV D23 T-AKUMSAN G+NOIR AVEC OM</t>
  </si>
  <si>
    <t>COUV.E2 GAUCHE OPAQUEGRANDE BUSELURE .150</t>
  </si>
  <si>
    <t>COUV.E2 GAUCHE OPAQUEPETITE BUSELURE .153</t>
  </si>
  <si>
    <t>COUV.E2 BUS 153 DROITEOPAQUE</t>
  </si>
  <si>
    <t>COUV E2 DROITE NOIRBUS.153 36862004B70</t>
  </si>
  <si>
    <t>COUV E2 GAUCHE NOIRBUS.153</t>
  </si>
  <si>
    <t>COUV L1 KAM  G NOIR25032100B70</t>
  </si>
  <si>
    <t>COUV L1 KAM  D GRIS25032083B70</t>
  </si>
  <si>
    <t>COUV L1 EK DROITE NOIR25032084B70</t>
  </si>
  <si>
    <t>COUV L1 EK D+ ROUGE25032103B70</t>
  </si>
  <si>
    <t>COUV COUVERCLE L1 44T10AKUM</t>
  </si>
  <si>
    <t>COUV COUVERCLE L1 NOIRT-AKUMSAN 710319</t>
  </si>
  <si>
    <t>COUVERCLE L1 NOIR P NOIR T-AKUMSAN301071</t>
  </si>
  <si>
    <t>COUV L1 EK D NOIR FAI25032008D40</t>
  </si>
  <si>
    <t>COUV L1 EK G NOIR FAI25032110B70</t>
  </si>
  <si>
    <t>COUV L1 EK D NOIR RS24802027B70</t>
  </si>
  <si>
    <t>COUV L1 T-AKUMSAN D+ NOIRAVEC OM</t>
  </si>
  <si>
    <t>COUV L2 EK D GRIS24582126P70</t>
  </si>
  <si>
    <t>COUV L2 EK DROITE ROUGE24582156B70</t>
  </si>
  <si>
    <t>COUV L2 EK G NOIR24582123P70</t>
  </si>
  <si>
    <t>COUV L2 EK DROITE NOIR24582125P70</t>
  </si>
  <si>
    <t>COUV L2 EK D NOIR FAI25812011B70</t>
  </si>
  <si>
    <t>COUV L2 EK GAUCHE GRIS24582124P70</t>
  </si>
  <si>
    <t>COUV COUVERCLE  L2 NOIRT-AKUMSAN 710303</t>
  </si>
  <si>
    <t>COUVERCLE  L2 GAUCHE NOIRP GRIS T-AKUMSAN 301456</t>
  </si>
  <si>
    <t>COUVERCLE  L2 NOIR P NOIRT-AKUMSAN 301072</t>
  </si>
  <si>
    <t>COUV L2 D NOIR MFP26002020P70</t>
  </si>
  <si>
    <t>COUV L2 EK G NOIR FAI25812068B70</t>
  </si>
  <si>
    <t>COUV L2 EK D NOIR RS24812039B70</t>
  </si>
  <si>
    <t>COUV L2 EK D GRIS28G KAPPAPOIGNEE ROUGE 2C442009B70</t>
  </si>
  <si>
    <t>COUV. L3 EURO KAM DROITENOIR 21152167B70</t>
  </si>
  <si>
    <t>COUV L3 KAM D GRIS24142134B70</t>
  </si>
  <si>
    <t>COUV COUVERCLE L3 NOIRT-AKUMSAN 710304</t>
  </si>
  <si>
    <t>COUVERCLE L3 NOIR P NOIR T-AKUMSAN301073</t>
  </si>
  <si>
    <t>COUV L3 EK  D NOIR FAI24142128B70</t>
  </si>
  <si>
    <t>COUV L3 D NOIR MFP25972028P70</t>
  </si>
  <si>
    <t>COUV L3 EK D NOIR RS24822022B70</t>
  </si>
  <si>
    <t>COUV L3 EK  D GRIS28G KAPPAPOIGNEE ROUGE 2C462015B70</t>
  </si>
  <si>
    <t>COUV L3  T-AKUMSAN D+NOIR AVEC OM</t>
  </si>
  <si>
    <t>COUV L4 EK DROITE NOIR21092099B70</t>
  </si>
  <si>
    <t>COUV. L5 EK DROITE NOIR21162166B70</t>
  </si>
  <si>
    <t>COUV L5 KAM D GRIS21162177B70</t>
  </si>
  <si>
    <t>COUV COUVERCLE L5 NOIRT-AKUMSAN 710305</t>
  </si>
  <si>
    <t>COUVERCLE L5 NOIR P NOIR T-AKUMSAN301074</t>
  </si>
  <si>
    <t>COUV L5 EK D NOIR FAI21162094B70</t>
  </si>
  <si>
    <t>COUV L5 D NOIR MFP25942008D40</t>
  </si>
  <si>
    <t>COUV L5 EK D NOIR RS24842008B70</t>
  </si>
  <si>
    <t>COUV L5 T-AKUMSAN D+NOIR AVEC OM</t>
  </si>
  <si>
    <t xml:space="preserve">COUV L6 EK D NOIR FAI24132015B70_x000D_
</t>
  </si>
  <si>
    <t>COUV M10 G FLAT GRIS22462035B70</t>
  </si>
  <si>
    <t>COUV M10 G FLAT NOIR22462007B70</t>
  </si>
  <si>
    <t>COUV M10 +D NOIR POIGNEENOIR AKU 300957</t>
  </si>
  <si>
    <t>COUV M10 D FLAT NOIR22462004B70</t>
  </si>
  <si>
    <t>COUV M10 G NOIR RS2D032002B70</t>
  </si>
  <si>
    <t>COUV M10 D NOIR RS2D032001B70</t>
  </si>
  <si>
    <t>COUV M11 G FLAT GRIS M1822482043B70</t>
  </si>
  <si>
    <t>COUV M11 G FLAT NOIR M1822482045B70</t>
  </si>
  <si>
    <t>COUV M11 D FLAT NOIR M1822482044B70</t>
  </si>
  <si>
    <t>COUV M11/K FAI D+ NOIR27712014B70</t>
  </si>
  <si>
    <t>COUV M11 G NOIR RS2D062003B70</t>
  </si>
  <si>
    <t>COUV M11 D NOIR RS2D062001B70</t>
  </si>
  <si>
    <t>COUV.M12 GAUCHE NOIRAVEC BOUCHON 21822014B70</t>
  </si>
  <si>
    <t>COUV M12 G GRIS21822022B70</t>
  </si>
  <si>
    <t>COUV M13 GAUCHE NOIR20112022B70</t>
  </si>
  <si>
    <t>COUV.M14 DROITE NOIR35422092P70</t>
  </si>
  <si>
    <t>COUV.M14 GAUCHE NOIR35422055P70</t>
  </si>
  <si>
    <t>COUV M14 GAUCHE GRIS35422083B70</t>
  </si>
  <si>
    <t>COUV/K M14 GAUCHE NOIR22062002B70</t>
  </si>
  <si>
    <t>COUV M14 G DC NOIR2B492010B70</t>
  </si>
  <si>
    <t>COUV.M15 GAUCHE NOIR35402026B70</t>
  </si>
  <si>
    <t>COUV M15 GAUCHE GRIS35402089B70</t>
  </si>
  <si>
    <t>COUV/K M15 GAUCHE NOIR21932001P70</t>
  </si>
  <si>
    <t>COUV M15 G DC NOIR2B522019B70</t>
  </si>
  <si>
    <t>COUV. M16 GAUCHE NOIR36352052D40</t>
  </si>
  <si>
    <t xml:space="preserve">COUV. M16 DROITE NOIR36352045B70_x000D_
</t>
  </si>
  <si>
    <t>COUV M16 GAUCHE GRIS36352070B70</t>
  </si>
  <si>
    <t>COUV/K M16 GAUCHE NOIR22052001B70</t>
  </si>
  <si>
    <t>COUV M16 G DC NOIR2B552022B70</t>
  </si>
  <si>
    <t>COUV 110MAC DROITE NOIR36951018B70</t>
  </si>
  <si>
    <t>COUV 143MAC/KAMINA G+OPAQUE BUS13,2 20012036P70</t>
  </si>
  <si>
    <t>COUV N50 D+ TERMINAL:13TYPE:D BUTTERFLY NOIR</t>
  </si>
  <si>
    <t>COUV N50 G+ TERMINAL:13TYPE:D BUTTERFLY NOIR</t>
  </si>
  <si>
    <t>COUV N50 T-AKUMSAN D+NOIR 302712</t>
  </si>
  <si>
    <t>COUV N50 T-AKUMSAN G+NOIR 302713</t>
  </si>
  <si>
    <t>COUV N50 T-AKUMSAN D+NOIR AVEC OM</t>
  </si>
  <si>
    <t>COUV N50 T-AKUMSAN G+NOIR AVEC OM</t>
  </si>
  <si>
    <t>COUV N70 D+ TERMINAL:13TYPE:F BUTTERFLY NOIR</t>
  </si>
  <si>
    <t>COUV N70 G+ TERMINAL:13TYPE:F BUTTERFLY NOIR</t>
  </si>
  <si>
    <t>COUV N70 T-AKUMSAN D+NOIR 301728</t>
  </si>
  <si>
    <t>COUV N70 T-AKUMSAN G+NOIR 301265</t>
  </si>
  <si>
    <t>COUV N70 T-AKUMSAN D+NOIR AVEC OM</t>
  </si>
  <si>
    <t>COUV. NATO OPAQUE B032GRANDE BUSSELURE 32052001D40</t>
  </si>
  <si>
    <t>COUV. NATO NOIR B032GRANDE BUSSELURE</t>
  </si>
  <si>
    <t>COUV. NATO OPAQUE B031PETITE BUSELURE 32052010B70</t>
  </si>
  <si>
    <t>COUV. NATO NOIR B031PETITE BUSELURE 32052014B70</t>
  </si>
  <si>
    <t>COUV NATO AGM GRISPETITE BUSELURE 36832006B70</t>
  </si>
  <si>
    <t>COUV NS40 D MFP NOIR PETITEBUSELURE 27342006B70</t>
  </si>
  <si>
    <t>COUV NS40 G MFP NOIR PETITEBUSELURE  27342011B70</t>
  </si>
  <si>
    <t>COUV NS40 D MFP NOIR GRANDEBUSELURE 27342001B70</t>
  </si>
  <si>
    <t>COUV NS40 G MFP NOIR GRANDEBUSELURE 27342012B70</t>
  </si>
  <si>
    <t>COUV NS60 D RS NOIR PETITE BUSLURE27312007B70</t>
  </si>
  <si>
    <t>COUV NS60 D RS NOIR GRAND BUSLURE27312005B70</t>
  </si>
  <si>
    <t>SEP PAPIER laize 105mm12.5 g/m²</t>
  </si>
  <si>
    <t>SEP PAPIER laize 127mm12.5 g/m²</t>
  </si>
  <si>
    <t>SEPARATEUR  EMPATTAGEPOLYESTER 127mm</t>
  </si>
  <si>
    <t>SEP PAPIER G  laize 103 mm12,5 g/m²</t>
  </si>
  <si>
    <t>SEP PAPIER G  laize 128 mm12,5 g/m²</t>
  </si>
  <si>
    <t>SEP PAPIER G  laize 124 mm12,5 g/m²</t>
  </si>
  <si>
    <t>RAMPE B90 COMPACT NOIR2A233002B70</t>
  </si>
  <si>
    <t>POIGNEE CORDE/ SUPPORTNOIR</t>
  </si>
  <si>
    <t>INSERT FIXATION POIGNEECOMPACT B90 NOIR</t>
  </si>
  <si>
    <t>POIGNEE COUV COMPACT B90NOIR</t>
  </si>
  <si>
    <t>BOUCHON D18 NOIRPRESS</t>
  </si>
  <si>
    <t>BOUCHON KAMINA D18 ROUGE24593044B72</t>
  </si>
  <si>
    <t>BOUCHON KAM D18 JAUNE24593042d40</t>
  </si>
  <si>
    <t>BOUCHON KAM D18GRIS</t>
  </si>
  <si>
    <t>OEIL MAGIC NOIR D57.2AKUMSAN</t>
  </si>
  <si>
    <t>BOUCHON D18 NOIR FILETAGE29963006D40</t>
  </si>
  <si>
    <t>BOUCHON KAMINA D18OPAQUE AKU</t>
  </si>
  <si>
    <t>BOUCHON D18 ROUGE FILETEE29963003D40</t>
  </si>
  <si>
    <t>BOUCHON D18 JAUNE FILETEE29963002D40</t>
  </si>
  <si>
    <t>BOUCHON D18 BLEUFILETAGE POUR GAMME M</t>
  </si>
  <si>
    <t>BOUCHON M18 NOIR NON DEV28463007P70</t>
  </si>
  <si>
    <t>OEIL MAGIQUE S2-A2 D=22,9mm M=20,77mm L=68m</t>
  </si>
  <si>
    <t>BOUCHON KAMINA D18 NOIRAVEC JOINT</t>
  </si>
  <si>
    <t>OEIL M. S2-A2  D=22,9mmM=20,77mm L=57,7mm</t>
  </si>
  <si>
    <t>BOUCHON M18 RS\21 NOIR28533013B72 NON DEVISSABLE</t>
  </si>
  <si>
    <t>BOUCHON M18 GRIS28G NON DEV2B353005B72</t>
  </si>
  <si>
    <t>BOUCHON NATO AGM GRIS28043001D40</t>
  </si>
  <si>
    <t>BOUCHON NATO AGM27883006D40</t>
  </si>
  <si>
    <t>Magic eye 19.16 / 72.3 MM (P)L1-L5 HH</t>
  </si>
  <si>
    <t>Magic eye 19.16 / 65.3 MM (W)SMF L1-L5</t>
  </si>
  <si>
    <t>Magic eye  19.16 / 60 MM (X &amp; W)B1-B5 SMF &amp; JIS LIDS</t>
  </si>
  <si>
    <t>BOUCHON D18 NOIR  KAMINASS JOINT HEAD +</t>
  </si>
  <si>
    <t>BOUCHON PRESSION D21NOIR MFP</t>
  </si>
  <si>
    <t>BOUCHON M22 D NOIRPOUR N50 ET N70</t>
  </si>
  <si>
    <t>BOUCHON D27 ROUGE39153003B70</t>
  </si>
  <si>
    <t>ADAPTATEUR JIS/DIN +POUR NS40 0013200</t>
  </si>
  <si>
    <t>ADAPTATEUR JIS/DIN -POUR NS40 0013201</t>
  </si>
  <si>
    <t>COUVRE BORNE D+ NOIRCOUV DR - 32163005D40</t>
  </si>
  <si>
    <t>COUVRE BORNE G- NOIRCOUV DR - 2B233004D40</t>
  </si>
  <si>
    <t>COUVRE BORNE G+ NOIRCOUVERCLE GAUCHE</t>
  </si>
  <si>
    <t>COUVRE BORNE D- NOIRCOUVRECLE GAUCHE</t>
  </si>
  <si>
    <t>CACHE BORNE ROUGE " + "B. 153 POULIE</t>
  </si>
  <si>
    <t>CACHE BORNE BLANCHE " -"B.  153 POULIE</t>
  </si>
  <si>
    <t>CACHE BORNE NEG. BLEUPOULIE</t>
  </si>
  <si>
    <t>CACHE BORNE NEG. NOIRPOULIE</t>
  </si>
  <si>
    <t>CALE PAPILLON DIN NOIRPOUR L1-L5 BAC</t>
  </si>
  <si>
    <t>CALE PAPILLON JIS NOIRGAMME  ASIATIQUE</t>
  </si>
  <si>
    <t>FLAME ARRESTOR 2959BATTERIES ABC/K</t>
  </si>
  <si>
    <t>RONDELLE BLANCHE " - "B.153</t>
  </si>
  <si>
    <t>RONDELLE ROUGE " + "B.153</t>
  </si>
  <si>
    <t>COUVRE COUVERCLE D23T-AKUMSAN NOIR</t>
  </si>
  <si>
    <t>COUVRE COUVERCLE N50T-AKUMSAN NOIR</t>
  </si>
  <si>
    <t>COUVRE COUVERCLE N70T-AKUMSAN NOIR</t>
  </si>
  <si>
    <t>COUVRE COUVERCLE L1SMFNOIR</t>
  </si>
  <si>
    <t>COUVRE COUVERCLEL1T-AKUMSAN NOIR</t>
  </si>
  <si>
    <t>COUVRE COUVERCLE L2SMFNOIR</t>
  </si>
  <si>
    <t>COUVRE COUVERCLEL2T-AKUMSAN NOIR</t>
  </si>
  <si>
    <t>COUVRE COUVERCLE L3 SMFNOIR</t>
  </si>
  <si>
    <t>COUVRE COUVERCLE L3T-AKUMSAN NOIR</t>
  </si>
  <si>
    <t>COUVRE COUVERCLE L5 SMFNOIR</t>
  </si>
  <si>
    <t>COUVRE COUVERCLE L5T-AKUMSAN NOIR</t>
  </si>
  <si>
    <t>COUVRE COUVERCLE NS40T-AKUMSAN NOIR</t>
  </si>
  <si>
    <t>COUVRE COUVERCLENS60T-AKUMSAN NOIR</t>
  </si>
  <si>
    <t>REGLE DE FERMETURE 19 TUBES43753002B70</t>
  </si>
  <si>
    <t>ETIQ BAC NOUR MARINE GF140/300</t>
  </si>
  <si>
    <t>ETIQ BAC PREMIUM L1 NOUVEAU DESIGN 170/95</t>
  </si>
  <si>
    <t>ETIQ BAC PREMIUM L1B NOUVEAU DESIGN170/85</t>
  </si>
  <si>
    <t>ETIQ BAC PREMIUM L2 NOUVEAU DESIGN210/95</t>
  </si>
  <si>
    <t>ETIQ BAC PREMIUM L2B NOUVEAU DESIGN210/85</t>
  </si>
  <si>
    <t>ETIQ BAC PREMIUM L3 NOUVEAU DESIGN 240/95</t>
  </si>
  <si>
    <t>ETIQ BAC PREMIUM L3B  NOUVEAU DESIGN240/85</t>
  </si>
  <si>
    <t>ETIQ BAC PREMIUM M10 NOUVEAU DESIGN115/230</t>
  </si>
  <si>
    <t>ETIQ BAC PREMIUM M11  NOUVEAU DESIGN 115/270</t>
  </si>
  <si>
    <t>ETIQ BAC PREMIUM M12 NOUVEAU DESIGN115/310</t>
  </si>
  <si>
    <t>ETIQ BAC NOUR JUMBO M14120AH 135/310</t>
  </si>
  <si>
    <t>ETIQ BAC NOUR JUMBO M15135AH 135/310</t>
  </si>
  <si>
    <t>ETIQ BAC NOUR JUMBO M15S170AH 135/310</t>
  </si>
  <si>
    <t>ETIQ BAC NOUR JUMBO M16180AH 140/310</t>
  </si>
  <si>
    <t>ETIQ BAC NOUR POWER PL144AH 92/170</t>
  </si>
  <si>
    <t>ETIQ BAC NOUR POWER PL255 AH 92/205</t>
  </si>
  <si>
    <t>ETIQ BAC NOUR POWER PL366AH 92/235</t>
  </si>
  <si>
    <t>ETIQ BAC NOUR POWER PL588AH 95/280</t>
  </si>
  <si>
    <t>ETIQ BAC NOUR POWER PM1060AH 115/230</t>
  </si>
  <si>
    <t>ETIQ BAC NOUR POWER PM1190AH 115/270</t>
  </si>
  <si>
    <t>ETIQ BAC NOUR POWER PM1295AH 115/300</t>
  </si>
  <si>
    <t>ETIQ BAC NOUR POWER PL1B44AH-380A  83/170</t>
  </si>
  <si>
    <t>ETIQ BAC NOUR POWER PL2B55AH 83/205</t>
  </si>
  <si>
    <t>ETIQ BAC NOUR POWER PL3B66AH 83/235</t>
  </si>
  <si>
    <t>ETIQ BAC PREMIUM NS40155x90</t>
  </si>
  <si>
    <t>ETIQ BACPREMIUM  D23190*95</t>
  </si>
  <si>
    <t>ETIQ BAC PREMIUM D26220*95</t>
  </si>
  <si>
    <t>ETIQ BAC PREMIUMD31250*100</t>
  </si>
  <si>
    <t>ETIQ BAC PREMIUM NS60190*100</t>
  </si>
  <si>
    <t>ETIQ BAC NOUR JUMBO M14MF 140AH 310X130</t>
  </si>
  <si>
    <t>ETIQ BAC NOUR JUMBO M15SMF 170AH 310X130</t>
  </si>
  <si>
    <t>ETIQ BAC NOUR JUMBO M16MF 200AH 310X130</t>
  </si>
  <si>
    <t>ETIQ BAC S2 EFB 62AH560A 200/90</t>
  </si>
  <si>
    <t>ETIQ BAC S3 EFB 74AH720A 230/90</t>
  </si>
  <si>
    <t>ETIQ BAC S5 EFB 100AH860A 280/90</t>
  </si>
  <si>
    <t>ETIQ BAC JUMBO NEAUVEAUDESIGN M14 125AH 310/130</t>
  </si>
  <si>
    <t>ETIQ BAC JUMBO M15 310/130NOUVEAU DESIGN 140AH/920A</t>
  </si>
  <si>
    <t>ETIQ BAC JUMBO M15S170AH 310/130 NOUVEAU DESIGN</t>
  </si>
  <si>
    <t>ETIQ BAC POWER PL588AH/700A 300/90</t>
  </si>
  <si>
    <t>ETIQ BAC POWER PL6MF110AH/920A 300/90</t>
  </si>
  <si>
    <t>ETIQ BAC POWER PM12290/110</t>
  </si>
  <si>
    <t>ETIQ BAC POWER PM12S290/110</t>
  </si>
  <si>
    <t>ETIQ BAC M10 POWER LYBIENOUV DESIGN 230/95</t>
  </si>
  <si>
    <t>ETIQ BAC DM15 POWERLYBIE NOUV DESIGN 270/140</t>
  </si>
  <si>
    <t>ETIQ BAC M10 STARTERLYBIE  230/95</t>
  </si>
  <si>
    <t>ETIQ BAC M15 JUMBO LYBIE310/135</t>
  </si>
  <si>
    <t>ETIQ BAC POWER DIVERS PF180/90</t>
  </si>
  <si>
    <t>ETIQ BAC POWER DIVERS MF230/95</t>
  </si>
  <si>
    <t>ETIQ BAC POWER DIVERS GF310/135</t>
  </si>
  <si>
    <t>ETIQ BAC JUMBO  PF180/90</t>
  </si>
  <si>
    <t>ETIQ BAC JUMBO GF310/135</t>
  </si>
  <si>
    <t>ETIQ BAC STARTER PF DESIGN2014 180/90</t>
  </si>
  <si>
    <t>ETIQ BAC STARTER MF DESIGN2014 230/95</t>
  </si>
  <si>
    <t>ETIQ BAC STARTER GF DESIGN2014 310/95</t>
  </si>
  <si>
    <t>ETIQ BAC PREMIUM 110NOUV DESIGN 204/135</t>
  </si>
  <si>
    <t>ETIQ BAC L3 AUTOPOWER240x95</t>
  </si>
  <si>
    <t>ETIQ BAC POWER LYBIE D26220/95</t>
  </si>
  <si>
    <t>ETIQ BAC POWER LYBIE D31250/100</t>
  </si>
  <si>
    <t>ETIQ BAC STARTER LYBIE D26220/95</t>
  </si>
  <si>
    <t>ETIQ BAC STARTER LYBIE D31250/100</t>
  </si>
  <si>
    <t>Etiq Bac L1B/L2B BATCAR170*83</t>
  </si>
  <si>
    <t>Etiq Bac L3B/L5 BATCAR235*83</t>
  </si>
  <si>
    <t>Etiq déclaration BATCAR60*40</t>
  </si>
  <si>
    <t>ETIQ COUV HEAVY DUTY HD2110/30</t>
  </si>
  <si>
    <t>ETIQ COUV NOUR JUMBO M1440/210 NOUV DESIGN</t>
  </si>
  <si>
    <t>ETIQ COUV NOUR JUMBO M14MF 140AH 360X140</t>
  </si>
  <si>
    <t>ETIQ COUV JUMBO M14 125 AH 850 A40/210 NOUV DESIGN</t>
  </si>
  <si>
    <t>ETIQ COUV NOUR JUMBO M1540/210 NOUV DESIGN</t>
  </si>
  <si>
    <t>ETIQ COUV NOUR JUMBOM15S 40/210 NOUV DESIGN</t>
  </si>
  <si>
    <t>ETIQ COUV NOUR JUMBOM15S MF 170AH 360X160</t>
  </si>
  <si>
    <t>ETIQ COUV JUMBO  M1540/210 NOUV DESIGN 140AH/920A</t>
  </si>
  <si>
    <t>ETIQ COUV JUMBO  M1540/210  170AH/1050A</t>
  </si>
  <si>
    <t>ETIQ COUV NOUR JUMBO M1640/210 NOUV DESIGN</t>
  </si>
  <si>
    <t>ETIQ COUV NOUR JUMBO M16MF 200AH 360X190</t>
  </si>
  <si>
    <t>ETIQ COUV  JUMBO M16180AH 210/40 NOUVEAU DES</t>
  </si>
  <si>
    <t>ETIQ COUV NOUR MARINEMAR16 200AH40/210 NOUV DESIGN</t>
  </si>
  <si>
    <t>ETIQ COUV NOUR POWER PL144 AH 30/110 NOUV DESIGN</t>
  </si>
  <si>
    <t>ETIQ COUV NOUR POWE PL1B44AH 30/110 NOUV DESIGN</t>
  </si>
  <si>
    <t>ETIQ COUV NOUR POWER PL255AH 30/110 NOUV DESIGN</t>
  </si>
  <si>
    <t>ETIQ COUV NOUR POWER PL255AH</t>
  </si>
  <si>
    <t>ETIQ COUV NOUR POWER PL366AH 30/110 NOUV DESIGN</t>
  </si>
  <si>
    <t>ETIQ COUV NOUR POWERPL3B 66AH 30/110 NOUV DE</t>
  </si>
  <si>
    <t>ETIQ COUV NOUR POWER PL588AH 30/110 NOUV DESIGN</t>
  </si>
  <si>
    <t>ETIQ COUV NOUR POWER PM1060AH 40/210 NOUV DESIGN</t>
  </si>
  <si>
    <t>ETIQ COUV NOUR POWERPM11 90AH 40/210 NOUV DESIGN</t>
  </si>
  <si>
    <t>ETIQ COUV NOUR POWER PM1295AH 40/210 NOUV DESIGN</t>
  </si>
  <si>
    <t>ETIQ COUV PR D23 40Ah330A 210*50</t>
  </si>
  <si>
    <t>ETIQ COUV PR D26 70Ah600A 235*50</t>
  </si>
  <si>
    <t>ETIQ COUV PR D31 100Ah700A 280*50</t>
  </si>
  <si>
    <t>ETIQ COUV PR D31 100Ah760A 280*50 ND</t>
  </si>
  <si>
    <t>ETIQ COUV NOUVEAU DESIGN PRL1B118/50</t>
  </si>
  <si>
    <t>ETIQ COUV NOUVEAU DESIGN PRL1118/50</t>
  </si>
  <si>
    <t>ETIQ COUV NOUVEAUDESIGN PRL2B 138/50</t>
  </si>
  <si>
    <t>ETIQ COUV NOUVEAUDESIGN PRL2 138/50</t>
  </si>
  <si>
    <t>ETIQ COUV NOUVEAU DESIGNPRL3B 115/50</t>
  </si>
  <si>
    <t>ETIQ COUV PRL3B SMF260/50</t>
  </si>
  <si>
    <t>ETIQ COUV NOUVEAU DESIGNPREMIUM L3 115/50</t>
  </si>
  <si>
    <t>ETIQ COUV PRL3 SMF260/50</t>
  </si>
  <si>
    <t>ETIQ COUV NOUVEAU DESIGNPRM10 210/40</t>
  </si>
  <si>
    <t>ETIQ COUV NOUVEAU DESIGNPRM11 210/40</t>
  </si>
  <si>
    <t>ETIQ COUV NOUVEAU DESIGNPRM12 210/40</t>
  </si>
  <si>
    <t>ETIQ COUV PR NS40 40AH330A 185x45</t>
  </si>
  <si>
    <t>ETIQ COUV PR NS60 45AH410A 220*45</t>
  </si>
  <si>
    <t>ETIQ COUV 1 S2EFB 62AH560A 148/69</t>
  </si>
  <si>
    <t>ETIQ COUV 1 S3EFB 74AH720A 125/69</t>
  </si>
  <si>
    <t>ETIQ COUV 1 S5EFB 100AH860A 160/70</t>
  </si>
  <si>
    <t>ETIQ COUV 2 S2EFB78/70</t>
  </si>
  <si>
    <t>ETIQ COUV MIXTE CATEGORIE ET INSTALL DANGERPREMIUM NOUVEAU DESIGN  PRL1 56/50</t>
  </si>
  <si>
    <t>ETIQ COUV MIXTE CATEGORIE ET INSTALL ADANGERPREMIUM NOUVEAU DESIGN PRL2 66/50</t>
  </si>
  <si>
    <t>ETIQ COUV MIXTE CATEGORIE ET INTSALL DANGERPREMIUM NOUVEAU DESIGN PRL3 115/50</t>
  </si>
  <si>
    <t>ETIQ COUV MIXTE CATE ET INSTALL DANGPREMIUM 110 130x40</t>
  </si>
  <si>
    <t>ETIQ COUV MIXTE CATEGORIE ET INSTALL DANGERPREMIUM NOUVEAU DESIGN PRL1B 56/50</t>
  </si>
  <si>
    <t>ETIQ COUV MIXTE CATEGORIE ET INSTALL DANGERPREMIUM NOUVEAU DESIGN PRL2B 66/50</t>
  </si>
  <si>
    <t>ETIQ COUV MIXTE CATEGORIEET INSTAL DANGER PREMIUMNOUVEAU DESIGN PRL3B 115/50</t>
  </si>
  <si>
    <t>ETIQ COUV MIXTE CATEGORIE ET INSTALL DANGERSMART S1 67/70</t>
  </si>
  <si>
    <t>ETIQ COUV MIXTE CATEGORISMART S1 56/50 FAI</t>
  </si>
  <si>
    <t>ETIQ COUV MIXTE CATEGORIE ET INSTALL DANGERSMART S2 78/70</t>
  </si>
  <si>
    <t>ETIQ COUV MIXTE CATEGORISMART S2 66/50 FAI</t>
  </si>
  <si>
    <t>ETIQ COUV MIXTE CATEGORIE ET INSTALL DANGER SMARTS3 125/69</t>
  </si>
  <si>
    <t>ETIQ COUV MIXTE CATEGORIS3 115/50 FAI</t>
  </si>
  <si>
    <t>ETIQ COUV MIXTE CATEGORIE ET INSTALL DANGER SMARTS5 160/70</t>
  </si>
  <si>
    <t>ETIQ COUV MIXTE CATEGORIS5 148/50 FAI</t>
  </si>
  <si>
    <t>ETIQ COUV MIXTE CATEGORISMART S6 170/50</t>
  </si>
  <si>
    <t>ETIQUETTE NORME TUNISIENNE50/35</t>
  </si>
  <si>
    <t>ETIQ AUTOCOLLANTEIDENTIFICATION PALETTE</t>
  </si>
  <si>
    <t>ETIQ PORTANT LA LETTRE G(gauche)</t>
  </si>
  <si>
    <t>ETIQ PORTANT LA LETTRE D(droite) 10/10</t>
  </si>
  <si>
    <t>FICHE SUIVEUSE PLAQUE(VERT)</t>
  </si>
  <si>
    <t>FICHE SUIVEUSE PLAQUE(BLANC)</t>
  </si>
  <si>
    <t>FICHE SUIVEUSE PLAQUE(JAUNE)</t>
  </si>
  <si>
    <t>FICHE SUIVEUSE PLAQUE(BLEU)</t>
  </si>
  <si>
    <t>ETIQ BOBINE AUTOCOLLANT2 COULEURS (+)</t>
  </si>
  <si>
    <t>ETIQ BOBINE AUTOCOLLANT2 COULEURS (-)</t>
  </si>
  <si>
    <t>FICHE SUIVEUSEENVELOPPEUSE</t>
  </si>
  <si>
    <t>ETIQ RECYCLAGE PLOMB105/70</t>
  </si>
  <si>
    <t>ETIQUETTE REFUS110x152mm</t>
  </si>
  <si>
    <t>ETIQ AUTOCOLLANTEPRODUIT EXPORT</t>
  </si>
  <si>
    <t>ETIQ MADE IN TUNISIA60/10</t>
  </si>
  <si>
    <t>ETIQUETTE TUV50/35</t>
  </si>
  <si>
    <t>ETIQ.REF.45AH 12V 340A(EN)</t>
  </si>
  <si>
    <t>ETIQ.REF.55AH 12V 450AEN</t>
  </si>
  <si>
    <t>ETIQ.REF.60AH 12V 480 A(EN)</t>
  </si>
  <si>
    <t>ETIQ INSTALL/DANGER GRIS140X40</t>
  </si>
  <si>
    <t>ETIQ COUV POW EXP GRISPL2 55AH 30/90</t>
  </si>
  <si>
    <t>ETIQ COUV POW EXP GRISPL2 60AH 30/90</t>
  </si>
  <si>
    <t>ETIQ COUV POW EXP GRISPL3 70AH 30/90</t>
  </si>
  <si>
    <t>ETIQ COUV POW EXP GRISPL3 66AH 30/90</t>
  </si>
  <si>
    <t>ETIQ COUV POW EXP GRISPL3B 60AH 30/90</t>
  </si>
  <si>
    <t>ETIQ COUV POW EXP GRISPL5 88AH 30/90</t>
  </si>
  <si>
    <t>ETIQ COUV POW EXP GRISPL5 100AH 30/90</t>
  </si>
  <si>
    <t>ETIQ COUV POW EXP GRISPM10 60AH 30/90</t>
  </si>
  <si>
    <t>ETIQ COUV POW EXP GRISPM11 90AH 30/90</t>
  </si>
  <si>
    <t>ETIQ COUV POW EXP NOIRPL1 50AH 30/90</t>
  </si>
  <si>
    <t>ETIQ COUV POW EXP NOIRPL2 60AH 30/90</t>
  </si>
  <si>
    <t>ETIQ BORNE (+) ROUGE17/25</t>
  </si>
  <si>
    <t>ETIQ BORNE (-) BLEU17/25</t>
  </si>
  <si>
    <t>ETIQ BORNE (-) NOIR17/25</t>
  </si>
  <si>
    <t>ETIQ COUV  EXP GRIS PL2S62AH 30/90</t>
  </si>
  <si>
    <t>ETIQ COUV  EXP GRIS220AH 30/90</t>
  </si>
  <si>
    <t>ETIQ COUV D23 POWER LYBIENOUV DESIGN 60AH 110/30</t>
  </si>
  <si>
    <t>ETIQ COUV E2 POWER LYBIENOUV DESIGN 40AH 110/30</t>
  </si>
  <si>
    <t>ETIQ COUV L1POWER LYBIENOUV DESIGN 45AH 110/30</t>
  </si>
  <si>
    <t>ETIQ COUV L1 MF POWERLYBIE NOUV DESIGN 45AH 110/30</t>
  </si>
  <si>
    <t>ETIQ COUV L2 POWER LYBIENOUV DESIGN 55AH 110/30</t>
  </si>
  <si>
    <t>ETIQ COUV L3 POWER LYBIENOUV DESIGN 70AH 110/30</t>
  </si>
  <si>
    <t>ETIQ COUV L5 POWER LYBIENOUV DESIGN 100AH 110/30</t>
  </si>
  <si>
    <t>ETIQ COUV M10 POWERLYBIE NOUV 60AH 210/40</t>
  </si>
  <si>
    <t>ETIQ COUV M11 POWERLYBIE NOUV DESIGN 90Ah 210/40</t>
  </si>
  <si>
    <t>ETIQ COUV M14 POWERLYBIE NOUV DESIGN 120Ah 210/40</t>
  </si>
  <si>
    <t>ETIQ COUV M15 POWERLYBIE NOUV 150Ah 210/40</t>
  </si>
  <si>
    <t>ETIQ COUV M16 POWERLYBIE NOUV 200Ah 210/40</t>
  </si>
  <si>
    <t>ETIQ COUV D23 STARTERLYBI NOUV DESIGN 60AH 110/30</t>
  </si>
  <si>
    <t>ETIQ COUV E2 STARTERLYBIE NOUV DESIGN 40AH 110/30</t>
  </si>
  <si>
    <t>ETIQ COUV L1STARTERLYBIE  45AH 110/30</t>
  </si>
  <si>
    <t>ETIQ COUV L2STARTER LYBIE NOUV DESIGN</t>
  </si>
  <si>
    <t>ETIQ COUV L3 STARTERLYBIE NOUV DESIGN 70AH 110/30</t>
  </si>
  <si>
    <t>ETIQ COUV L5 JUMBO LYBIENOUV DESIGN 100AH 110/30</t>
  </si>
  <si>
    <t>ETIQ COUV M10 STARTERLYBIE NOUV 60AH 210/40</t>
  </si>
  <si>
    <t>ETIQ COUV M11 STARTERLYBIE NOUV DESIGN 90Ah 210/40</t>
  </si>
  <si>
    <t>ETIQ COUV M14 STARTERLYBIE NOUV DESIGN 120Ah 210/40</t>
  </si>
  <si>
    <t>ETIQ COUV M15 STARTERLYBIE NOUV 150Ah 210/40</t>
  </si>
  <si>
    <t>ETIQ COUV M16 STARTERLYBIE NOUV 200Ah 210/40</t>
  </si>
  <si>
    <t>ETIQ COUV PL5  JUMBOEXP 100AH 110/30</t>
  </si>
  <si>
    <t>ETIQ COUV1L1 POWER EXP 118/50</t>
  </si>
  <si>
    <t>ETIQ COUV1L2 POWER EXP 138/50</t>
  </si>
  <si>
    <t>ETIQ COUV1 L3POWER EXP 115/50</t>
  </si>
  <si>
    <t>ETIQ COUV2 L1 POWERSTANDARD LYBIE ALG 56/50</t>
  </si>
  <si>
    <t>ETIQ COUV2 L2POWER EXP 66/50</t>
  </si>
  <si>
    <t>ETIQ COUV2 L3POWER EXP 115/50</t>
  </si>
  <si>
    <t>ETIQ COUV1 L1STARTER LYBIE MF 118/50</t>
  </si>
  <si>
    <t>ETIQ COUV1 L2STARTER LYBIE MF 138/50</t>
  </si>
  <si>
    <t>ETIQ COUV1 L3 74AHSTARTER LYBIE MF 115/50</t>
  </si>
  <si>
    <t>ETIQ COUV2 L1STARTER LYBIE MF 56/50</t>
  </si>
  <si>
    <t>ETIQ COUV2 L2STARTER LYBIE MF 66/50</t>
  </si>
  <si>
    <t>ETIQ COUV2 L3STARTER LYBIE MF 115/50</t>
  </si>
  <si>
    <t>ETIQ COUV POW EXP GRISL3B 63AH 600A 30/90</t>
  </si>
  <si>
    <t>ETIQ COUV POW EXP GRISM11 80AH 640A 30/90</t>
  </si>
  <si>
    <t>ETIQ COUV POW EXP L5 SE100 AH 820 A</t>
  </si>
  <si>
    <t>ETIQ COUV M15S JUMBO188AH-1100A 210/40</t>
  </si>
  <si>
    <t>ETIQ COUV SM- AF L3B MIXCAT DANG 115x50</t>
  </si>
  <si>
    <t>ETIQ COUV SM- AF L3B 75 AH630 A - 115X50</t>
  </si>
  <si>
    <t>ETIQ COUV L3 AUTOPOWER70AH-590A 115x50</t>
  </si>
  <si>
    <t>ETIQ MIXTE L3 AUTOPOWER115x50</t>
  </si>
  <si>
    <t>ETIQ COUV POWER LYBIE D2670AH-510A 235/50</t>
  </si>
  <si>
    <t>ETIQ COUV POWER LYBIE D3190AH-620A 280/50</t>
  </si>
  <si>
    <t>ETIQ COUV STARTERLYBIE D26 235/50</t>
  </si>
  <si>
    <t>ETIQ COUV STARTER D3190AH-620 280/50</t>
  </si>
  <si>
    <t>ETIQ COUV1 L3 80AHSTARTER LYBIE MF 115/50</t>
  </si>
  <si>
    <t>ETIQ COUV L1B 110*3044Ah 360A</t>
  </si>
  <si>
    <t>ETIQ COUV L2B 110*3055Ah 480A BATCAR</t>
  </si>
  <si>
    <t>ETIQ COUV L3B 110*3072Ah 640A BATCAR</t>
  </si>
  <si>
    <t>ETIQ COUV L5 110*30 95Ah760A BATCAR</t>
  </si>
  <si>
    <t>ETIQ SIGNES DANGERS L1BL2B L3B L5 50*30 BATCAR</t>
  </si>
  <si>
    <t>CARTE GARANTIE SANSENTRETIEN</t>
  </si>
  <si>
    <t>CAISSON EN BOIS106x72x70</t>
  </si>
  <si>
    <t>PLAQUE CARTON 1050x120mmSIMPLE ONDULATION</t>
  </si>
  <si>
    <t>CAISSON EN BOIS 110X110BOBINE PUNCHING</t>
  </si>
  <si>
    <t>Carton box J6 MF55D23L232X180X232</t>
  </si>
  <si>
    <t>Carton box MF55559 L2250X180X200</t>
  </si>
  <si>
    <t>Cornière en carton kraftD40mm L1m</t>
  </si>
  <si>
    <t>FILM THERMORETRAC.400/55</t>
  </si>
  <si>
    <t>FILM THERMORETRA.350/55</t>
  </si>
  <si>
    <t>COUVERCLE PALETTE BOIS120 X 80</t>
  </si>
  <si>
    <t>PALETTE BOIS 112/72 SANSTRAVERSE</t>
  </si>
  <si>
    <t>PALETTE BOIS 100/100BOBINE STRIP</t>
  </si>
  <si>
    <t>BLANC FIXE EXTRAsulfate de baryum brillant</t>
  </si>
  <si>
    <t>FIBRE DE VERRE 1.5mmPrimafloc+ fibre</t>
  </si>
  <si>
    <t>NITRATE DE SODIUMTECHNIQUE</t>
  </si>
  <si>
    <t>ETAIN METAL de 40 à 49 % NON TRAITE</t>
  </si>
  <si>
    <t>LIEGE PREPARE AC23#5GLOBE SUPERKOTE MOLD</t>
  </si>
  <si>
    <t>COLLE HOTMELETSWIFT THERM 9042</t>
  </si>
  <si>
    <t>LUBRIFIANT HADILINK95/II  014-000-024</t>
  </si>
  <si>
    <t>AGRAFE POUR SERRE CABLEPALETTE</t>
  </si>
  <si>
    <t>CHARGE BOUTEILLE OXYGENEA/P 10.6M3</t>
  </si>
  <si>
    <t>Site</t>
  </si>
  <si>
    <t>Supplier</t>
  </si>
  <si>
    <t>Ref ordered</t>
  </si>
  <si>
    <t>PO Status</t>
  </si>
  <si>
    <t>Date ordered</t>
  </si>
  <si>
    <t>Date requested</t>
  </si>
  <si>
    <t>Confirmation date</t>
  </si>
  <si>
    <t>Confirmation number</t>
  </si>
  <si>
    <t>Pick up date</t>
  </si>
  <si>
    <t>Delivery date</t>
  </si>
  <si>
    <t>Description</t>
  </si>
  <si>
    <t>Supplier code</t>
  </si>
  <si>
    <t>Quantity ordered</t>
  </si>
  <si>
    <t>Confirmed Qty</t>
  </si>
  <si>
    <t>Qty received</t>
  </si>
  <si>
    <t>Remaining to be delivered</t>
  </si>
  <si>
    <t>UM</t>
  </si>
  <si>
    <t>Price per unit</t>
  </si>
  <si>
    <t>Currency</t>
  </si>
  <si>
    <t>Amount confirmed qty</t>
  </si>
  <si>
    <t>Open amount qty</t>
  </si>
  <si>
    <t>Incoterm</t>
  </si>
  <si>
    <t>Payment mode</t>
  </si>
  <si>
    <t>Invoice number</t>
  </si>
  <si>
    <t>Total quantity in transit</t>
  </si>
  <si>
    <t>Total quantity sent</t>
  </si>
  <si>
    <t>Remaining quantity</t>
  </si>
  <si>
    <t>Remaining Qt value</t>
  </si>
  <si>
    <t>SNA1</t>
  </si>
  <si>
    <t>SOVEMA</t>
  </si>
  <si>
    <t>PO220217</t>
  </si>
  <si>
    <t>Confirmed</t>
  </si>
  <si>
    <t>701ELE024</t>
  </si>
  <si>
    <t>CARTE sortie Redresseur CS20007/01  RED2008/2009</t>
  </si>
  <si>
    <t>EUR</t>
  </si>
  <si>
    <t>ExW</t>
  </si>
  <si>
    <t>VIR30J</t>
  </si>
  <si>
    <t>SNA2</t>
  </si>
  <si>
    <t>PELIPAPER</t>
  </si>
  <si>
    <t>PO220825</t>
  </si>
  <si>
    <t>loaded</t>
  </si>
  <si>
    <t>290422-01</t>
  </si>
  <si>
    <t>SEP PAPIER G  laize 103 mm 12,5 g/m²</t>
  </si>
  <si>
    <t>EXW</t>
  </si>
  <si>
    <t>CAD</t>
  </si>
  <si>
    <t>SEP PAPIER G  laize 128 mm 12,5 g/m²</t>
  </si>
  <si>
    <t>ACCUMA</t>
  </si>
  <si>
    <t>PO220965</t>
  </si>
  <si>
    <t>22-1413</t>
  </si>
  <si>
    <t xml:space="preserve">BOUCHON D27 ROUGE </t>
  </si>
  <si>
    <t>VIR 60J</t>
  </si>
  <si>
    <t>PO221251</t>
  </si>
  <si>
    <t>22-1729</t>
  </si>
  <si>
    <t>BOUCHON D18 ROUGE FILETEE 29963003D40</t>
  </si>
  <si>
    <t>22-1131</t>
  </si>
  <si>
    <t>MICROPOROUS</t>
  </si>
  <si>
    <t>PO221707</t>
  </si>
  <si>
    <t>22-1075</t>
  </si>
  <si>
    <t>SEPARATEUR 161X1,2X0,2</t>
  </si>
  <si>
    <t>FRQJ-200A219</t>
  </si>
  <si>
    <t>M²</t>
  </si>
  <si>
    <t>VIR 90J</t>
  </si>
  <si>
    <t>PO221712</t>
  </si>
  <si>
    <t>22-2314</t>
  </si>
  <si>
    <t>BAC COMPACT B90 C49 P19,5 T2 OPAQUE 34911011B70</t>
  </si>
  <si>
    <t>34911008B70</t>
  </si>
  <si>
    <t>COUVB90 COMPACT DROITE NOIR 34922028B70</t>
  </si>
  <si>
    <t>34922028D40</t>
  </si>
  <si>
    <t xml:space="preserve">RAMPE B90 COMPACT NOIR </t>
  </si>
  <si>
    <t>BAC L1B PO NOIR C22 22521008C40</t>
  </si>
  <si>
    <t>BAC L1 NOIR P0 C28 25341044B70</t>
  </si>
  <si>
    <t>BAC L2 NOIR P0 C34,3 38881090B77</t>
  </si>
  <si>
    <t>BAC L3 NOIR P0 C40 2B331002B74</t>
  </si>
  <si>
    <t>BAC M10 P15,4 C33 NOIR 30241008B70</t>
  </si>
  <si>
    <t>COUV M10 G FLAT NOIR 22462007B70</t>
  </si>
  <si>
    <t>BAC M11 P8.5 C46,3 NOIR 22241008B70</t>
  </si>
  <si>
    <t>COUV M11 G FLAT NOIR M18 22482045B70</t>
  </si>
  <si>
    <t>COUV M11 D FLAT NOIR M18 22482044B70</t>
  </si>
  <si>
    <t>BAC M12 GRIS C49 P12,5 21631007B70</t>
  </si>
  <si>
    <t>BAC M14 GRIS PO C60 35321021B74</t>
  </si>
  <si>
    <t>COUV M14 GAUCHE GRIS 35422083B70</t>
  </si>
  <si>
    <t>BAC M15 GRIS PO C78 35331028B74</t>
  </si>
  <si>
    <t>COUV.M15 GAUCHE NOIR 35402026B70</t>
  </si>
  <si>
    <t>COUV M15 GAUCHE GRIS 35402089B70</t>
  </si>
  <si>
    <t>ELINOIL04</t>
  </si>
  <si>
    <t>PO221815</t>
  </si>
  <si>
    <t>CFR</t>
  </si>
  <si>
    <t>PO221893</t>
  </si>
  <si>
    <t>815RES005</t>
  </si>
  <si>
    <t>RESISTANCE TUBE 500W A3024050 pompe COS</t>
  </si>
  <si>
    <t>810COU005</t>
  </si>
  <si>
    <t>COURROIE ENVELOPPEUSE A0131957</t>
  </si>
  <si>
    <t>702ELE020</t>
  </si>
  <si>
    <t>THERMOCOUPLE D2*100 A3025007</t>
  </si>
  <si>
    <t>710MEC026</t>
  </si>
  <si>
    <t>Pneumatic valve (fin de course) A7009345</t>
  </si>
  <si>
    <t>702MECO77</t>
  </si>
  <si>
    <t>VERIN A7005732 D80 C35 PN05374.35 PANIER</t>
  </si>
  <si>
    <t>PO221927</t>
  </si>
  <si>
    <t>BAC N50 PO C38 B00 NOIR 200457</t>
  </si>
  <si>
    <t>couv N50 T-akumsan D+ noir avec OM</t>
  </si>
  <si>
    <t>couv N50 T-akumsan G+ noir avec OM</t>
  </si>
  <si>
    <t>couvre couvercle N50 T-akumsan noir</t>
  </si>
  <si>
    <t>BAC N70 po C46 B01 noir 200541</t>
  </si>
  <si>
    <t>couv N70 T-akumsan D+ noir avec OM</t>
  </si>
  <si>
    <t>couv N70 T-akumsan G+ noir avec OM</t>
  </si>
  <si>
    <t>couvre couvercle N70 T-akumsan noir</t>
  </si>
  <si>
    <t>BAC D23 P0 C33 NOIR A LISTEAUX</t>
  </si>
  <si>
    <t>COUV D23 T-AKUMSAN D+ NOIR AVEC OM</t>
  </si>
  <si>
    <t>COUV D23 T-AKUMSAN G+ NOIR AVEC OM</t>
  </si>
  <si>
    <t>COUVRE COUVERCLE D23 T-AKUMSAN NOIR</t>
  </si>
  <si>
    <t>COUV L1 T-AKUMSAN D+ NOIR AVEC OM</t>
  </si>
  <si>
    <t>COUVRE COUVERCLE L1T-AKUMSAN NOIR</t>
  </si>
  <si>
    <t>COUV L2 T-AKUMSAN D+ NOIR AVEC OM</t>
  </si>
  <si>
    <t>COUVRE COUVERCLE L2T-AKUMSAN NOIR</t>
  </si>
  <si>
    <t>COUV L3  T-AKUMSAN D+ NOIR AVEC OM</t>
  </si>
  <si>
    <t>COUVRE COUVERCLE L3 T-AKUMSAN NOIR</t>
  </si>
  <si>
    <t>COUV L5 T-AKUMSAN D+ NOIR AVEC OM</t>
  </si>
  <si>
    <t>COUVRE COUVERCLE L5 T-AKUMSAN NOIR</t>
  </si>
  <si>
    <t>BAC N50 P0 C40 NOIR A LISTEAUX</t>
  </si>
  <si>
    <t>COUV N50 T-AKUMSAN D+ NOIR AVEC OM</t>
  </si>
  <si>
    <t>COUV N50 T-AKUMSAN G+ NOIR AVEC OM</t>
  </si>
  <si>
    <t>COUVRE COUVERCLE N50 T-AKUMSAN NOIR</t>
  </si>
  <si>
    <t>COUV N70 T-AKUMSAN D+ NOIR AVEC OM</t>
  </si>
  <si>
    <t>COUVRE COUVERCLE N70 T-AKUMSAN NOIR</t>
  </si>
  <si>
    <t>Somme de Remaining to be delivered</t>
  </si>
  <si>
    <t>Besoin pour la CMD</t>
  </si>
  <si>
    <t>0,120gr/batt</t>
  </si>
  <si>
    <t>SEPARATEUR  EMPATTAGE POLYESTER 103mm</t>
  </si>
  <si>
    <t>SEPARATEUR  EMPATTAGE POLYESTER 127mm</t>
  </si>
  <si>
    <t>pasting paper 127mm</t>
  </si>
  <si>
    <t>Besoin Brut</t>
  </si>
  <si>
    <t>Désignation</t>
  </si>
  <si>
    <t>Unit</t>
  </si>
  <si>
    <t>Pcs.</t>
  </si>
  <si>
    <t>UPPER LID</t>
  </si>
  <si>
    <t>Types</t>
  </si>
  <si>
    <t xml:space="preserve">COUV N70 T-AKUMSAN  G+ NOIR AVEC OM </t>
  </si>
  <si>
    <t>SEP PP</t>
  </si>
  <si>
    <t>Magic eye</t>
  </si>
  <si>
    <t>pasting paper</t>
  </si>
  <si>
    <t>COLLE</t>
  </si>
  <si>
    <t>Need of material / Order Bin Shihon</t>
  </si>
  <si>
    <t>Need of material / Bahrein</t>
  </si>
  <si>
    <t>Need for raw materials</t>
  </si>
  <si>
    <t>Nombre de batterie</t>
  </si>
  <si>
    <t>Total LB+</t>
  </si>
  <si>
    <t>Total LB-</t>
  </si>
  <si>
    <t>Total M+</t>
  </si>
  <si>
    <t>Total M-</t>
  </si>
  <si>
    <t>Besoin en plaque commande Bahrein</t>
  </si>
  <si>
    <t>Besoin en plaque commande Bin Shihon</t>
  </si>
  <si>
    <t>M78J0X172L1Z44</t>
  </si>
  <si>
    <t>M78J0X172R1Z44</t>
  </si>
  <si>
    <t>?</t>
  </si>
  <si>
    <t>MRT34J3X002L1Z121</t>
  </si>
  <si>
    <t>MRT45J4X102R1Z44</t>
  </si>
  <si>
    <t>MRT45J4X102L1Z44</t>
  </si>
  <si>
    <t>LB145L1P432R1</t>
  </si>
  <si>
    <t>LB156L2P432R1</t>
  </si>
  <si>
    <t>M155J6X172L1</t>
  </si>
  <si>
    <t>M155J6X172R1</t>
  </si>
  <si>
    <t>M166J7X172L1</t>
  </si>
  <si>
    <t>M166J7X172R1</t>
  </si>
  <si>
    <t>M177J0X172R1</t>
  </si>
  <si>
    <t>M177J0X172L1</t>
  </si>
  <si>
    <t>M188J0X172R1</t>
  </si>
  <si>
    <t>M188J0X172L1</t>
  </si>
  <si>
    <t>LB166L2P432R1</t>
  </si>
  <si>
    <t>LB167L3P432R1</t>
  </si>
  <si>
    <t>LB177L3P432R1</t>
  </si>
  <si>
    <t>LB189L5P432R1</t>
  </si>
  <si>
    <t>LB190L5P432R1</t>
  </si>
  <si>
    <t>MF55D23</t>
  </si>
  <si>
    <t>MF75D23</t>
  </si>
  <si>
    <t>MF48D26</t>
  </si>
  <si>
    <t>MF80D26</t>
  </si>
  <si>
    <t>MF65D31</t>
  </si>
  <si>
    <t>MF95D31</t>
  </si>
  <si>
    <t>MF105D31</t>
  </si>
  <si>
    <t>MF115D31</t>
  </si>
  <si>
    <t>MF40B19</t>
  </si>
  <si>
    <t>MF50B24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</si>
</sst>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-* #,##0.00\ [$€-1]_-;\-* #,##0.00\ [$€-1]_-;_-* &quot;-&quot;??\ [$€-1]_-"/>
    <numFmt numFmtId="165" formatCode="0.0"/>
    <numFmt numFmtId="166" formatCode="_(* #,##0.00_);_(* \(#,##0.00\);_(* &quot;-&quot;??_);_(@_)"/>
    <numFmt numFmtId="167" formatCode="_(* #,##0_);_(* \(#,##0\);_(* &quot;-&quot;??_);_(@_)"/>
    <numFmt numFmtId="168" formatCode="[$-40C]mmmm\-yy;@"/>
    <numFmt numFmtId="169" formatCode="#,##0.0000"/>
    <numFmt numFmtId="170" formatCode="#,##0.00\ _€"/>
    <numFmt numFmtId="171" formatCode="0.0000"/>
    <numFmt numFmtId="172" formatCode="_-* #,##0.0000\ &quot;€&quot;_-;\-* #,##0.0000\ &quot;€&quot;_-;_-* &quot;-&quot;???\ &quot;€&quot;_-;_-@_-"/>
  </numFmts>
  <fonts count="6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i/>
      <sz val="12"/>
      <name val="Tahoma"/>
      <family val="2"/>
      <charset val="204"/>
    </font>
    <font>
      <b/>
      <i/>
      <sz val="12"/>
      <name val="Tahoma"/>
      <family val="2"/>
      <charset val="204"/>
    </font>
    <font>
      <b/>
      <i/>
      <sz val="20"/>
      <name val="Tahoma"/>
      <family val="2"/>
      <charset val="204"/>
    </font>
    <font>
      <sz val="10"/>
      <name val="Arial"/>
      <family val="2"/>
      <charset val="204"/>
    </font>
    <font>
      <i/>
      <sz val="10"/>
      <name val="Tahoma"/>
      <family val="2"/>
      <charset val="204"/>
    </font>
    <font>
      <b/>
      <i/>
      <sz val="10"/>
      <name val="Tahoma"/>
      <family val="2"/>
      <charset val="204"/>
    </font>
    <font>
      <b/>
      <i/>
      <u/>
      <sz val="16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b/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i/>
      <sz val="13"/>
      <color theme="1"/>
      <name val="Calibri"/>
      <family val="2"/>
      <charset val="204"/>
      <scheme val="minor"/>
    </font>
    <font>
      <b/>
      <i/>
      <u/>
      <sz val="16"/>
      <color theme="1"/>
      <name val="Tahoma"/>
      <family val="2"/>
    </font>
    <font>
      <b/>
      <sz val="16"/>
      <name val="Tahoma"/>
      <family val="2"/>
      <charset val="204"/>
    </font>
    <font>
      <b/>
      <sz val="11"/>
      <color theme="0"/>
      <name val="Verdana"/>
      <family val="2"/>
      <charset val="204"/>
    </font>
    <font>
      <sz val="11"/>
      <name val="Verdana"/>
      <family val="2"/>
      <charset val="204"/>
    </font>
    <font>
      <b/>
      <sz val="11"/>
      <name val="Verdana"/>
      <family val="2"/>
      <charset val="204"/>
    </font>
    <font>
      <sz val="11"/>
      <color theme="1"/>
      <name val="Verdana"/>
      <family val="2"/>
      <charset val="204"/>
    </font>
    <font>
      <b/>
      <sz val="16"/>
      <color theme="1"/>
      <name val="Verdana"/>
      <family val="2"/>
      <charset val="204"/>
    </font>
    <font>
      <b/>
      <sz val="14"/>
      <color theme="1"/>
      <name val="Tahoma"/>
      <family val="2"/>
      <charset val="204"/>
    </font>
    <font>
      <b/>
      <sz val="22"/>
      <name val="Verdana"/>
      <family val="2"/>
      <charset val="204"/>
    </font>
    <font>
      <b/>
      <sz val="12"/>
      <name val="Verdana"/>
      <family val="2"/>
      <charset val="204"/>
    </font>
    <font>
      <sz val="12"/>
      <color theme="1"/>
      <name val="Verdana"/>
      <family val="2"/>
      <charset val="204"/>
    </font>
    <font>
      <i/>
      <sz val="12"/>
      <color theme="1"/>
      <name val="Calibri"/>
      <family val="2"/>
      <charset val="204"/>
      <scheme val="minor"/>
    </font>
    <font>
      <b/>
      <u/>
      <sz val="19"/>
      <color rgb="FF002060"/>
      <name val="Verdana"/>
      <family val="2"/>
      <charset val="204"/>
    </font>
    <font>
      <sz val="11"/>
      <color rgb="FFFF0000"/>
      <name val="Tahoma"/>
      <family val="2"/>
      <charset val="204"/>
    </font>
    <font>
      <sz val="11"/>
      <color rgb="FF588824"/>
      <name val="Tahoma"/>
      <family val="2"/>
      <charset val="204"/>
    </font>
    <font>
      <sz val="8"/>
      <name val="Calibri"/>
      <family val="2"/>
      <charset val="204"/>
      <scheme val="minor"/>
    </font>
    <font>
      <sz val="11"/>
      <color rgb="FFFF0000"/>
      <name val="Verdana"/>
      <family val="2"/>
      <charset val="204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rgb="FFFF0000"/>
      <name val="Tahoma"/>
      <family val="2"/>
      <charset val="204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b/>
      <sz val="11"/>
      <color theme="1"/>
      <name val="Verdana"/>
      <family val="2"/>
    </font>
    <font>
      <b/>
      <sz val="12"/>
      <color theme="1"/>
      <name val="Tahoma"/>
      <family val="2"/>
    </font>
    <font>
      <b/>
      <sz val="11"/>
      <color theme="1"/>
      <name val="Tahoma"/>
      <family val="2"/>
      <charset val="204"/>
    </font>
    <font>
      <b/>
      <sz val="12"/>
      <color rgb="FFFF0000"/>
      <name val="Arial"/>
      <family val="2"/>
    </font>
    <font>
      <b/>
      <sz val="12"/>
      <color rgb="FF00B050"/>
      <name val="Arial"/>
      <family val="2"/>
    </font>
    <font>
      <b/>
      <sz val="12"/>
      <name val="Arial"/>
      <family val="2"/>
    </font>
    <font>
      <b/>
      <vertAlign val="superscript"/>
      <sz val="12"/>
      <color theme="1"/>
      <name val="Arial"/>
      <family val="2"/>
    </font>
    <font>
      <sz val="10"/>
      <name val="Arial"/>
      <family val="2"/>
    </font>
    <font>
      <sz val="10"/>
      <name val="Courier"/>
      <family val="3"/>
      <charset val="178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Tahoma"/>
      <family val="2"/>
    </font>
    <font>
      <b/>
      <sz val="11"/>
      <color rgb="FFC00000"/>
      <name val="Tahoma"/>
      <family val="2"/>
    </font>
    <font>
      <sz val="11"/>
      <color rgb="FFC00000"/>
      <name val="Verdana"/>
      <family val="2"/>
      <charset val="204"/>
    </font>
    <font>
      <b/>
      <sz val="11"/>
      <color indexed="9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Tahoma"/>
      <family val="2"/>
    </font>
    <font>
      <sz val="11"/>
      <name val="Arial"/>
      <family val="2"/>
    </font>
    <font>
      <sz val="12"/>
      <color rgb="FFFF0000"/>
      <name val="Arial"/>
      <family val="2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Verdana"/>
      <family val="2"/>
      <charset val="204"/>
    </font>
  </fonts>
  <fills count="3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1677BC"/>
        <bgColor indexed="64"/>
      </patternFill>
    </fill>
    <fill>
      <patternFill patternType="solid">
        <fgColor rgb="FFE1EA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8B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</fills>
  <borders count="80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0" tint="-0.34998626667073579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/>
      <top style="medium">
        <color indexed="64"/>
      </top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/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 style="thin">
        <color theme="1"/>
      </top>
      <bottom style="medium">
        <color indexed="64"/>
      </bottom>
      <diagonal/>
    </border>
    <border>
      <left style="thick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/>
      <top/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/>
      <top style="thin">
        <color theme="1"/>
      </top>
      <bottom/>
      <diagonal/>
    </border>
    <border>
      <left style="medium">
        <color theme="1"/>
      </left>
      <right style="thin">
        <color theme="1"/>
      </right>
      <top style="double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double">
        <color theme="1"/>
      </top>
      <bottom style="medium">
        <color theme="1"/>
      </bottom>
      <diagonal/>
    </border>
    <border>
      <left style="thin">
        <color theme="1"/>
      </left>
      <right style="medium">
        <color indexed="64"/>
      </right>
      <top style="double">
        <color theme="1"/>
      </top>
      <bottom style="medium">
        <color theme="1"/>
      </bottom>
      <diagonal/>
    </border>
    <border>
      <left style="medium">
        <color indexed="64"/>
      </left>
      <right style="thin">
        <color theme="1"/>
      </right>
      <top style="double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double">
        <color theme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/>
      </bottom>
      <diagonal/>
    </border>
  </borders>
  <cellStyleXfs count="30">
    <xf numFmtId="0" fontId="0" fillId="0" borderId="0"/>
    <xf numFmtId="164" fontId="5" fillId="0" borderId="0" applyFont="0" applyFill="0" applyBorder="0" applyAlignment="0" applyProtection="0"/>
    <xf numFmtId="0" fontId="9" fillId="0" borderId="0"/>
    <xf numFmtId="0" fontId="5" fillId="0" borderId="0"/>
    <xf numFmtId="0" fontId="10" fillId="0" borderId="0"/>
    <xf numFmtId="43" fontId="9" fillId="0" borderId="0" applyFont="0" applyFill="0" applyBorder="0" applyAlignment="0" applyProtection="0"/>
    <xf numFmtId="0" fontId="39" fillId="0" borderId="0"/>
    <xf numFmtId="166" fontId="39" fillId="0" borderId="0" applyFont="0" applyFill="0" applyBorder="0" applyAlignment="0" applyProtection="0"/>
    <xf numFmtId="0" fontId="1" fillId="6" borderId="21" applyNumberFormat="0" applyFont="0" applyAlignment="0" applyProtection="0"/>
    <xf numFmtId="168" fontId="50" fillId="0" borderId="0"/>
    <xf numFmtId="0" fontId="1" fillId="0" borderId="0"/>
    <xf numFmtId="0" fontId="49" fillId="0" borderId="0"/>
    <xf numFmtId="168" fontId="49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168" fontId="1" fillId="0" borderId="0"/>
    <xf numFmtId="168" fontId="49" fillId="0" borderId="0"/>
    <xf numFmtId="0" fontId="49" fillId="0" borderId="0"/>
    <xf numFmtId="0" fontId="49" fillId="0" borderId="0"/>
    <xf numFmtId="168" fontId="49" fillId="0" borderId="0"/>
    <xf numFmtId="0" fontId="1" fillId="0" borderId="0"/>
    <xf numFmtId="0" fontId="1" fillId="0" borderId="0"/>
    <xf numFmtId="0" fontId="1" fillId="0" borderId="0"/>
    <xf numFmtId="0" fontId="51" fillId="0" borderId="0"/>
    <xf numFmtId="168" fontId="51" fillId="0" borderId="0"/>
    <xf numFmtId="168" fontId="1" fillId="0" borderId="0"/>
    <xf numFmtId="9" fontId="49" fillId="0" borderId="0" applyFont="0" applyFill="0" applyBorder="0" applyAlignment="0" applyProtection="0"/>
    <xf numFmtId="0" fontId="1" fillId="0" borderId="0"/>
  </cellStyleXfs>
  <cellXfs count="377">
    <xf numFmtId="0" fontId="0" fillId="0" borderId="0" xfId="0"/>
    <xf numFmtId="0" fontId="1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3" fontId="21" fillId="0" borderId="1" xfId="2" applyNumberFormat="1" applyFont="1" applyBorder="1" applyAlignment="1">
      <alignment horizontal="center" vertical="center"/>
    </xf>
    <xf numFmtId="0" fontId="22" fillId="0" borderId="1" xfId="3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0" fillId="3" borderId="1" xfId="2" applyFont="1" applyFill="1" applyBorder="1" applyAlignment="1">
      <alignment horizontal="center" vertical="center"/>
    </xf>
    <xf numFmtId="3" fontId="21" fillId="0" borderId="0" xfId="2" applyNumberFormat="1" applyFont="1" applyAlignment="1">
      <alignment horizontal="center" vertical="center"/>
    </xf>
    <xf numFmtId="0" fontId="22" fillId="0" borderId="0" xfId="3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0" fillId="3" borderId="1" xfId="0" applyFont="1" applyFill="1" applyBorder="1" applyAlignment="1">
      <alignment horizontal="center" vertical="center" wrapText="1"/>
    </xf>
    <xf numFmtId="3" fontId="21" fillId="4" borderId="1" xfId="2" applyNumberFormat="1" applyFont="1" applyFill="1" applyBorder="1" applyAlignment="1">
      <alignment horizontal="center" vertical="center"/>
    </xf>
    <xf numFmtId="0" fontId="22" fillId="4" borderId="1" xfId="3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165" fontId="23" fillId="4" borderId="1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165" fontId="23" fillId="0" borderId="1" xfId="0" applyNumberFormat="1" applyFont="1" applyBorder="1" applyAlignment="1">
      <alignment horizontal="center" vertical="center"/>
    </xf>
    <xf numFmtId="0" fontId="22" fillId="0" borderId="0" xfId="0" applyFont="1" applyAlignment="1">
      <alignment vertical="center" wrapText="1"/>
    </xf>
    <xf numFmtId="3" fontId="21" fillId="5" borderId="1" xfId="2" applyNumberFormat="1" applyFont="1" applyFill="1" applyBorder="1" applyAlignment="1">
      <alignment horizontal="center" vertical="center"/>
    </xf>
    <xf numFmtId="0" fontId="22" fillId="5" borderId="1" xfId="3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/>
    </xf>
    <xf numFmtId="165" fontId="23" fillId="5" borderId="1" xfId="0" applyNumberFormat="1" applyFont="1" applyFill="1" applyBorder="1" applyAlignment="1">
      <alignment horizontal="center" vertical="center"/>
    </xf>
    <xf numFmtId="0" fontId="11" fillId="5" borderId="12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4" fillId="4" borderId="1" xfId="0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9" fillId="0" borderId="0" xfId="6"/>
    <xf numFmtId="0" fontId="38" fillId="7" borderId="22" xfId="6" applyFont="1" applyFill="1" applyBorder="1" applyAlignment="1">
      <alignment vertical="center"/>
    </xf>
    <xf numFmtId="0" fontId="38" fillId="7" borderId="23" xfId="6" applyFont="1" applyFill="1" applyBorder="1" applyAlignment="1">
      <alignment vertical="center"/>
    </xf>
    <xf numFmtId="0" fontId="38" fillId="7" borderId="30" xfId="6" applyFont="1" applyFill="1" applyBorder="1" applyAlignment="1">
      <alignment vertical="center"/>
    </xf>
    <xf numFmtId="0" fontId="38" fillId="7" borderId="31" xfId="6" applyFont="1" applyFill="1" applyBorder="1" applyAlignment="1">
      <alignment vertical="center"/>
    </xf>
    <xf numFmtId="0" fontId="38" fillId="7" borderId="24" xfId="6" applyFont="1" applyFill="1" applyBorder="1" applyAlignment="1">
      <alignment vertical="center"/>
    </xf>
    <xf numFmtId="0" fontId="38" fillId="7" borderId="25" xfId="6" applyFont="1" applyFill="1" applyBorder="1" applyAlignment="1">
      <alignment vertical="center"/>
    </xf>
    <xf numFmtId="0" fontId="38" fillId="7" borderId="34" xfId="6" applyFont="1" applyFill="1" applyBorder="1" applyAlignment="1">
      <alignment vertical="center"/>
    </xf>
    <xf numFmtId="0" fontId="38" fillId="7" borderId="35" xfId="6" applyFont="1" applyFill="1" applyBorder="1" applyAlignment="1">
      <alignment vertical="center"/>
    </xf>
    <xf numFmtId="0" fontId="38" fillId="7" borderId="26" xfId="6" applyFont="1" applyFill="1" applyBorder="1" applyAlignment="1">
      <alignment horizontal="center" vertical="center"/>
    </xf>
    <xf numFmtId="0" fontId="38" fillId="7" borderId="36" xfId="6" applyFont="1" applyFill="1" applyBorder="1" applyAlignment="1">
      <alignment horizontal="center" vertical="center"/>
    </xf>
    <xf numFmtId="0" fontId="38" fillId="7" borderId="27" xfId="6" applyFont="1" applyFill="1" applyBorder="1" applyAlignment="1">
      <alignment horizontal="center" vertical="center"/>
    </xf>
    <xf numFmtId="0" fontId="38" fillId="7" borderId="38" xfId="6" applyFont="1" applyFill="1" applyBorder="1" applyAlignment="1">
      <alignment horizontal="center" vertical="center"/>
    </xf>
    <xf numFmtId="0" fontId="40" fillId="0" borderId="39" xfId="6" applyFont="1" applyBorder="1"/>
    <xf numFmtId="0" fontId="40" fillId="0" borderId="40" xfId="6" applyFont="1" applyBorder="1"/>
    <xf numFmtId="1" fontId="40" fillId="0" borderId="41" xfId="6" applyNumberFormat="1" applyFont="1" applyBorder="1" applyAlignment="1">
      <alignment horizontal="center"/>
    </xf>
    <xf numFmtId="167" fontId="40" fillId="0" borderId="42" xfId="7" applyNumberFormat="1" applyFont="1" applyFill="1" applyBorder="1" applyAlignment="1">
      <alignment horizontal="center"/>
    </xf>
    <xf numFmtId="167" fontId="40" fillId="0" borderId="43" xfId="7" applyNumberFormat="1" applyFont="1" applyFill="1" applyBorder="1" applyAlignment="1">
      <alignment horizontal="center"/>
    </xf>
    <xf numFmtId="0" fontId="40" fillId="0" borderId="45" xfId="6" applyFont="1" applyBorder="1"/>
    <xf numFmtId="0" fontId="40" fillId="0" borderId="32" xfId="6" applyFont="1" applyBorder="1"/>
    <xf numFmtId="1" fontId="40" fillId="0" borderId="33" xfId="6" applyNumberFormat="1" applyFont="1" applyBorder="1" applyAlignment="1">
      <alignment horizontal="center"/>
    </xf>
    <xf numFmtId="167" fontId="40" fillId="0" borderId="24" xfId="7" applyNumberFormat="1" applyFont="1" applyFill="1" applyBorder="1" applyAlignment="1">
      <alignment horizontal="center"/>
    </xf>
    <xf numFmtId="167" fontId="40" fillId="0" borderId="25" xfId="7" applyNumberFormat="1" applyFont="1" applyFill="1" applyBorder="1" applyAlignment="1">
      <alignment horizontal="center"/>
    </xf>
    <xf numFmtId="167" fontId="40" fillId="0" borderId="34" xfId="7" applyNumberFormat="1" applyFont="1" applyFill="1" applyBorder="1"/>
    <xf numFmtId="167" fontId="40" fillId="0" borderId="25" xfId="7" applyNumberFormat="1" applyFont="1" applyFill="1" applyBorder="1"/>
    <xf numFmtId="167" fontId="41" fillId="0" borderId="24" xfId="7" applyNumberFormat="1" applyFont="1" applyFill="1" applyBorder="1" applyAlignment="1">
      <alignment horizontal="center"/>
    </xf>
    <xf numFmtId="0" fontId="40" fillId="0" borderId="46" xfId="6" applyFont="1" applyBorder="1"/>
    <xf numFmtId="0" fontId="40" fillId="0" borderId="47" xfId="6" applyFont="1" applyBorder="1"/>
    <xf numFmtId="1" fontId="40" fillId="0" borderId="48" xfId="6" applyNumberFormat="1" applyFont="1" applyBorder="1" applyAlignment="1">
      <alignment horizontal="center"/>
    </xf>
    <xf numFmtId="167" fontId="40" fillId="0" borderId="49" xfId="7" applyNumberFormat="1" applyFont="1" applyFill="1" applyBorder="1" applyAlignment="1">
      <alignment horizontal="center"/>
    </xf>
    <xf numFmtId="167" fontId="40" fillId="0" borderId="51" xfId="7" applyNumberFormat="1" applyFont="1" applyFill="1" applyBorder="1"/>
    <xf numFmtId="167" fontId="40" fillId="0" borderId="50" xfId="7" applyNumberFormat="1" applyFont="1" applyFill="1" applyBorder="1"/>
    <xf numFmtId="167" fontId="38" fillId="0" borderId="55" xfId="7" applyNumberFormat="1" applyFont="1" applyFill="1" applyBorder="1" applyAlignment="1">
      <alignment horizontal="center" vertical="center"/>
    </xf>
    <xf numFmtId="167" fontId="38" fillId="0" borderId="56" xfId="7" applyNumberFormat="1" applyFont="1" applyFill="1" applyBorder="1" applyAlignment="1">
      <alignment horizontal="center" vertical="center"/>
    </xf>
    <xf numFmtId="166" fontId="39" fillId="0" borderId="0" xfId="6" applyNumberFormat="1"/>
    <xf numFmtId="167" fontId="40" fillId="0" borderId="0" xfId="7" applyNumberFormat="1" applyFont="1" applyFill="1" applyBorder="1" applyAlignment="1">
      <alignment horizontal="center"/>
    </xf>
    <xf numFmtId="167" fontId="39" fillId="0" borderId="0" xfId="6" applyNumberFormat="1"/>
    <xf numFmtId="0" fontId="38" fillId="7" borderId="28" xfId="6" applyFont="1" applyFill="1" applyBorder="1" applyAlignment="1">
      <alignment vertical="center"/>
    </xf>
    <xf numFmtId="0" fontId="38" fillId="7" borderId="32" xfId="6" applyFont="1" applyFill="1" applyBorder="1" applyAlignment="1">
      <alignment vertical="center"/>
    </xf>
    <xf numFmtId="0" fontId="38" fillId="7" borderId="29" xfId="6" applyFont="1" applyFill="1" applyBorder="1" applyAlignment="1">
      <alignment vertical="center"/>
    </xf>
    <xf numFmtId="0" fontId="38" fillId="7" borderId="33" xfId="6" applyFont="1" applyFill="1" applyBorder="1" applyAlignment="1">
      <alignment vertical="center"/>
    </xf>
    <xf numFmtId="0" fontId="38" fillId="7" borderId="37" xfId="6" applyFont="1" applyFill="1" applyBorder="1" applyAlignment="1">
      <alignment vertical="center"/>
    </xf>
    <xf numFmtId="0" fontId="38" fillId="0" borderId="52" xfId="6" applyFont="1" applyBorder="1" applyAlignment="1">
      <alignment vertical="center"/>
    </xf>
    <xf numFmtId="0" fontId="38" fillId="0" borderId="53" xfId="6" applyFont="1" applyBorder="1" applyAlignment="1">
      <alignment vertical="center"/>
    </xf>
    <xf numFmtId="0" fontId="38" fillId="0" borderId="54" xfId="6" applyFont="1" applyBorder="1" applyAlignment="1">
      <alignment vertical="center"/>
    </xf>
    <xf numFmtId="0" fontId="42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3" fontId="43" fillId="0" borderId="0" xfId="0" applyNumberFormat="1" applyFont="1" applyAlignment="1">
      <alignment horizontal="center" vertical="center"/>
    </xf>
    <xf numFmtId="0" fontId="23" fillId="4" borderId="2" xfId="0" applyFont="1" applyFill="1" applyBorder="1" applyAlignment="1">
      <alignment horizontal="center" vertical="center"/>
    </xf>
    <xf numFmtId="0" fontId="42" fillId="0" borderId="57" xfId="0" applyFont="1" applyBorder="1" applyAlignment="1">
      <alignment horizontal="center" vertical="center"/>
    </xf>
    <xf numFmtId="0" fontId="43" fillId="0" borderId="57" xfId="0" applyFont="1" applyBorder="1" applyAlignment="1">
      <alignment horizontal="center" vertical="center"/>
    </xf>
    <xf numFmtId="3" fontId="43" fillId="0" borderId="57" xfId="0" applyNumberFormat="1" applyFont="1" applyBorder="1" applyAlignment="1">
      <alignment horizontal="center" vertical="center"/>
    </xf>
    <xf numFmtId="0" fontId="43" fillId="0" borderId="61" xfId="0" applyFont="1" applyBorder="1" applyAlignment="1">
      <alignment horizontal="center" vertical="center"/>
    </xf>
    <xf numFmtId="3" fontId="21" fillId="9" borderId="1" xfId="2" applyNumberFormat="1" applyFont="1" applyFill="1" applyBorder="1" applyAlignment="1">
      <alignment horizontal="center" vertical="center"/>
    </xf>
    <xf numFmtId="0" fontId="22" fillId="9" borderId="1" xfId="3" applyFont="1" applyFill="1" applyBorder="1" applyAlignment="1">
      <alignment horizontal="center" vertical="center"/>
    </xf>
    <xf numFmtId="0" fontId="23" fillId="9" borderId="1" xfId="0" applyFont="1" applyFill="1" applyBorder="1" applyAlignment="1">
      <alignment horizontal="center" vertical="center"/>
    </xf>
    <xf numFmtId="165" fontId="23" fillId="9" borderId="1" xfId="0" applyNumberFormat="1" applyFont="1" applyFill="1" applyBorder="1" applyAlignment="1">
      <alignment horizontal="center" vertical="center"/>
    </xf>
    <xf numFmtId="0" fontId="34" fillId="9" borderId="1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31" fillId="0" borderId="0" xfId="0" applyFont="1" applyAlignment="1">
      <alignment vertical="center"/>
    </xf>
    <xf numFmtId="3" fontId="16" fillId="0" borderId="0" xfId="2" applyNumberFormat="1" applyFont="1" applyAlignment="1">
      <alignment horizontal="center" vertical="center"/>
    </xf>
    <xf numFmtId="0" fontId="13" fillId="0" borderId="0" xfId="3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3" fontId="11" fillId="0" borderId="0" xfId="0" applyNumberFormat="1" applyFont="1" applyAlignment="1">
      <alignment vertical="center"/>
    </xf>
    <xf numFmtId="1" fontId="44" fillId="0" borderId="9" xfId="0" applyNumberFormat="1" applyFont="1" applyBorder="1" applyAlignment="1">
      <alignment vertical="center"/>
    </xf>
    <xf numFmtId="3" fontId="44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1" fillId="9" borderId="0" xfId="0" applyFont="1" applyFill="1" applyAlignment="1">
      <alignment vertical="center"/>
    </xf>
    <xf numFmtId="3" fontId="11" fillId="9" borderId="0" xfId="0" applyNumberFormat="1" applyFont="1" applyFill="1" applyAlignment="1">
      <alignment vertical="center"/>
    </xf>
    <xf numFmtId="1" fontId="44" fillId="9" borderId="9" xfId="0" applyNumberFormat="1" applyFont="1" applyFill="1" applyBorder="1" applyAlignment="1">
      <alignment vertical="center"/>
    </xf>
    <xf numFmtId="3" fontId="44" fillId="9" borderId="0" xfId="0" applyNumberFormat="1" applyFont="1" applyFill="1" applyAlignment="1">
      <alignment vertical="center"/>
    </xf>
    <xf numFmtId="0" fontId="11" fillId="5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2" fontId="44" fillId="0" borderId="9" xfId="0" applyNumberFormat="1" applyFont="1" applyBorder="1" applyAlignment="1">
      <alignment vertical="center"/>
    </xf>
    <xf numFmtId="0" fontId="44" fillId="0" borderId="0" xfId="0" applyFont="1" applyAlignment="1">
      <alignment vertical="center"/>
    </xf>
    <xf numFmtId="0" fontId="11" fillId="5" borderId="0" xfId="0" applyFont="1" applyFill="1" applyAlignment="1">
      <alignment vertical="center"/>
    </xf>
    <xf numFmtId="0" fontId="11" fillId="5" borderId="12" xfId="0" applyFont="1" applyFill="1" applyBorder="1" applyAlignment="1">
      <alignment vertical="center"/>
    </xf>
    <xf numFmtId="0" fontId="32" fillId="5" borderId="12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17" fillId="0" borderId="7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27" fillId="0" borderId="16" xfId="0" applyFont="1" applyBorder="1" applyAlignment="1">
      <alignment vertical="center"/>
    </xf>
    <xf numFmtId="0" fontId="29" fillId="0" borderId="17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8" fillId="0" borderId="19" xfId="0" applyFont="1" applyBorder="1" applyAlignment="1">
      <alignment vertical="center"/>
    </xf>
    <xf numFmtId="0" fontId="29" fillId="0" borderId="19" xfId="0" applyFont="1" applyBorder="1" applyAlignment="1">
      <alignment vertical="center"/>
    </xf>
    <xf numFmtId="0" fontId="29" fillId="0" borderId="20" xfId="0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9" borderId="63" xfId="0" applyFont="1" applyFill="1" applyBorder="1" applyAlignment="1">
      <alignment vertical="center"/>
    </xf>
    <xf numFmtId="0" fontId="45" fillId="10" borderId="50" xfId="0" applyFont="1" applyFill="1" applyBorder="1" applyAlignment="1">
      <alignment horizontal="center" vertical="center" wrapText="1"/>
    </xf>
    <xf numFmtId="0" fontId="46" fillId="10" borderId="50" xfId="0" applyFont="1" applyFill="1" applyBorder="1" applyAlignment="1">
      <alignment horizontal="center" vertical="center" wrapText="1"/>
    </xf>
    <xf numFmtId="0" fontId="38" fillId="10" borderId="27" xfId="0" applyFont="1" applyFill="1" applyBorder="1" applyAlignment="1">
      <alignment horizontal="center" vertical="center"/>
    </xf>
    <xf numFmtId="0" fontId="38" fillId="10" borderId="26" xfId="0" applyFont="1" applyFill="1" applyBorder="1" applyAlignment="1">
      <alignment horizontal="center" vertical="center"/>
    </xf>
    <xf numFmtId="0" fontId="38" fillId="10" borderId="37" xfId="0" applyFont="1" applyFill="1" applyBorder="1" applyAlignment="1">
      <alignment horizontal="center" vertical="center"/>
    </xf>
    <xf numFmtId="0" fontId="38" fillId="10" borderId="60" xfId="0" applyFont="1" applyFill="1" applyBorder="1" applyAlignment="1">
      <alignment horizontal="center" vertical="center"/>
    </xf>
    <xf numFmtId="0" fontId="45" fillId="10" borderId="27" xfId="0" applyFont="1" applyFill="1" applyBorder="1" applyAlignment="1">
      <alignment horizontal="center" vertical="center"/>
    </xf>
    <xf numFmtId="0" fontId="46" fillId="10" borderId="27" xfId="0" applyFont="1" applyFill="1" applyBorder="1" applyAlignment="1">
      <alignment horizontal="center" vertical="center"/>
    </xf>
    <xf numFmtId="3" fontId="44" fillId="0" borderId="0" xfId="0" applyNumberFormat="1" applyFont="1" applyAlignment="1">
      <alignment horizontal="center" vertical="center"/>
    </xf>
    <xf numFmtId="3" fontId="44" fillId="9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7" fillId="10" borderId="50" xfId="0" applyFont="1" applyFill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/>
    </xf>
    <xf numFmtId="0" fontId="47" fillId="10" borderId="48" xfId="0" applyFont="1" applyFill="1" applyBorder="1" applyAlignment="1">
      <alignment horizontal="center" vertical="center" wrapText="1"/>
    </xf>
    <xf numFmtId="0" fontId="38" fillId="10" borderId="63" xfId="0" applyFont="1" applyFill="1" applyBorder="1" applyAlignment="1">
      <alignment horizontal="center" vertical="center"/>
    </xf>
    <xf numFmtId="0" fontId="38" fillId="10" borderId="68" xfId="0" applyFont="1" applyFill="1" applyBorder="1" applyAlignment="1">
      <alignment horizontal="center" vertical="center"/>
    </xf>
    <xf numFmtId="0" fontId="38" fillId="10" borderId="69" xfId="0" applyFont="1" applyFill="1" applyBorder="1" applyAlignment="1">
      <alignment horizontal="center" vertical="center"/>
    </xf>
    <xf numFmtId="0" fontId="38" fillId="10" borderId="70" xfId="0" applyFont="1" applyFill="1" applyBorder="1" applyAlignment="1">
      <alignment horizontal="center" vertical="center"/>
    </xf>
    <xf numFmtId="0" fontId="38" fillId="10" borderId="71" xfId="0" applyFont="1" applyFill="1" applyBorder="1" applyAlignment="1">
      <alignment horizontal="center" vertical="center"/>
    </xf>
    <xf numFmtId="0" fontId="38" fillId="10" borderId="72" xfId="0" applyFont="1" applyFill="1" applyBorder="1" applyAlignment="1">
      <alignment horizontal="center" vertical="center"/>
    </xf>
    <xf numFmtId="0" fontId="23" fillId="8" borderId="1" xfId="0" applyFont="1" applyFill="1" applyBorder="1" applyAlignment="1">
      <alignment horizontal="center" vertical="center"/>
    </xf>
    <xf numFmtId="0" fontId="1" fillId="0" borderId="0" xfId="10"/>
    <xf numFmtId="3" fontId="52" fillId="0" borderId="0" xfId="10" applyNumberFormat="1" applyFont="1" applyAlignment="1">
      <alignment horizontal="center" vertical="center"/>
    </xf>
    <xf numFmtId="3" fontId="1" fillId="0" borderId="0" xfId="10" applyNumberFormat="1" applyAlignment="1">
      <alignment horizontal="center" vertical="center"/>
    </xf>
    <xf numFmtId="0" fontId="36" fillId="0" borderId="0" xfId="10" applyFont="1"/>
    <xf numFmtId="3" fontId="53" fillId="0" borderId="0" xfId="10" applyNumberFormat="1" applyFont="1" applyAlignment="1">
      <alignment horizontal="center" vertical="center"/>
    </xf>
    <xf numFmtId="0" fontId="36" fillId="0" borderId="0" xfId="0" applyFont="1"/>
    <xf numFmtId="3" fontId="54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3" fontId="54" fillId="9" borderId="0" xfId="0" applyNumberFormat="1" applyFont="1" applyFill="1" applyAlignment="1">
      <alignment horizontal="center" vertical="center"/>
    </xf>
    <xf numFmtId="0" fontId="55" fillId="0" borderId="0" xfId="0" applyFont="1" applyAlignment="1">
      <alignment vertical="center"/>
    </xf>
    <xf numFmtId="0" fontId="55" fillId="9" borderId="63" xfId="0" applyFont="1" applyFill="1" applyBorder="1" applyAlignment="1">
      <alignment vertical="center"/>
    </xf>
    <xf numFmtId="0" fontId="56" fillId="0" borderId="1" xfId="0" applyFont="1" applyBorder="1" applyAlignment="1">
      <alignment horizontal="center" vertical="center"/>
    </xf>
    <xf numFmtId="0" fontId="56" fillId="4" borderId="1" xfId="0" applyFont="1" applyFill="1" applyBorder="1" applyAlignment="1">
      <alignment horizontal="center" vertical="center"/>
    </xf>
    <xf numFmtId="0" fontId="53" fillId="12" borderId="63" xfId="0" applyFont="1" applyFill="1" applyBorder="1" applyAlignment="1">
      <alignment vertical="center" wrapText="1"/>
    </xf>
    <xf numFmtId="0" fontId="53" fillId="13" borderId="63" xfId="0" applyFont="1" applyFill="1" applyBorder="1" applyAlignment="1">
      <alignment vertical="center" wrapText="1"/>
    </xf>
    <xf numFmtId="0" fontId="53" fillId="12" borderId="63" xfId="0" applyFont="1" applyFill="1" applyBorder="1" applyAlignment="1">
      <alignment horizontal="left" vertical="center" wrapText="1"/>
    </xf>
    <xf numFmtId="0" fontId="53" fillId="13" borderId="63" xfId="0" applyFont="1" applyFill="1" applyBorder="1" applyAlignment="1">
      <alignment horizontal="left" vertical="center" wrapText="1"/>
    </xf>
    <xf numFmtId="0" fontId="53" fillId="14" borderId="63" xfId="0" applyFont="1" applyFill="1" applyBorder="1" applyAlignment="1">
      <alignment vertical="center" wrapText="1"/>
    </xf>
    <xf numFmtId="3" fontId="53" fillId="0" borderId="63" xfId="0" applyNumberFormat="1" applyFont="1" applyBorder="1" applyAlignment="1">
      <alignment horizontal="right" vertical="center" wrapText="1"/>
    </xf>
    <xf numFmtId="3" fontId="53" fillId="0" borderId="63" xfId="0" applyNumberFormat="1" applyFont="1" applyBorder="1" applyAlignment="1">
      <alignment vertical="center" wrapText="1"/>
    </xf>
    <xf numFmtId="0" fontId="53" fillId="12" borderId="63" xfId="0" applyFont="1" applyFill="1" applyBorder="1" applyAlignment="1">
      <alignment horizontal="right" vertical="center" wrapText="1"/>
    </xf>
    <xf numFmtId="169" fontId="53" fillId="12" borderId="63" xfId="0" applyNumberFormat="1" applyFont="1" applyFill="1" applyBorder="1" applyAlignment="1">
      <alignment vertical="center" wrapText="1"/>
    </xf>
    <xf numFmtId="4" fontId="53" fillId="12" borderId="63" xfId="0" applyNumberFormat="1" applyFont="1" applyFill="1" applyBorder="1" applyAlignment="1">
      <alignment horizontal="right" vertical="center" wrapText="1"/>
    </xf>
    <xf numFmtId="170" fontId="53" fillId="12" borderId="63" xfId="0" applyNumberFormat="1" applyFont="1" applyFill="1" applyBorder="1" applyAlignment="1">
      <alignment horizontal="right" vertical="center" wrapText="1"/>
    </xf>
    <xf numFmtId="4" fontId="53" fillId="12" borderId="63" xfId="0" applyNumberFormat="1" applyFont="1" applyFill="1" applyBorder="1" applyAlignment="1">
      <alignment horizontal="center" vertical="center" wrapText="1"/>
    </xf>
    <xf numFmtId="0" fontId="53" fillId="12" borderId="63" xfId="0" applyFont="1" applyFill="1" applyBorder="1" applyAlignment="1">
      <alignment horizontal="center" vertical="center" wrapText="1"/>
    </xf>
    <xf numFmtId="0" fontId="53" fillId="15" borderId="61" xfId="0" applyFont="1" applyFill="1" applyBorder="1" applyAlignment="1">
      <alignment horizontal="center" vertical="center" wrapText="1"/>
    </xf>
    <xf numFmtId="3" fontId="53" fillId="16" borderId="63" xfId="0" applyNumberFormat="1" applyFont="1" applyFill="1" applyBorder="1" applyAlignment="1">
      <alignment horizontal="center" vertical="center" wrapText="1"/>
    </xf>
    <xf numFmtId="3" fontId="57" fillId="17" borderId="63" xfId="0" applyNumberFormat="1" applyFont="1" applyFill="1" applyBorder="1" applyAlignment="1">
      <alignment horizontal="left" vertical="center" wrapText="1"/>
    </xf>
    <xf numFmtId="3" fontId="53" fillId="18" borderId="63" xfId="0" applyNumberFormat="1" applyFont="1" applyFill="1" applyBorder="1" applyAlignment="1">
      <alignment horizontal="left" vertical="center" wrapText="1"/>
    </xf>
    <xf numFmtId="4" fontId="53" fillId="18" borderId="63" xfId="0" applyNumberFormat="1" applyFont="1" applyFill="1" applyBorder="1" applyAlignment="1">
      <alignment horizontal="left" vertical="center" wrapText="1"/>
    </xf>
    <xf numFmtId="0" fontId="52" fillId="0" borderId="63" xfId="0" applyFont="1" applyBorder="1" applyAlignment="1">
      <alignment vertical="center"/>
    </xf>
    <xf numFmtId="0" fontId="52" fillId="9" borderId="63" xfId="0" applyFont="1" applyFill="1" applyBorder="1" applyAlignment="1">
      <alignment vertical="center"/>
    </xf>
    <xf numFmtId="14" fontId="52" fillId="0" borderId="63" xfId="0" applyNumberFormat="1" applyFont="1" applyBorder="1" applyAlignment="1">
      <alignment vertical="center"/>
    </xf>
    <xf numFmtId="14" fontId="52" fillId="0" borderId="63" xfId="0" applyNumberFormat="1" applyFont="1" applyBorder="1" applyAlignment="1">
      <alignment horizontal="left" vertical="center"/>
    </xf>
    <xf numFmtId="0" fontId="52" fillId="0" borderId="63" xfId="0" applyFont="1" applyBorder="1" applyAlignment="1">
      <alignment horizontal="left" vertical="center"/>
    </xf>
    <xf numFmtId="0" fontId="52" fillId="0" borderId="63" xfId="0" applyFont="1" applyBorder="1" applyAlignment="1">
      <alignment horizontal="left"/>
    </xf>
    <xf numFmtId="3" fontId="52" fillId="0" borderId="63" xfId="0" applyNumberFormat="1" applyFont="1" applyBorder="1" applyAlignment="1">
      <alignment horizontal="right" vertical="center"/>
    </xf>
    <xf numFmtId="3" fontId="52" fillId="19" borderId="63" xfId="0" applyNumberFormat="1" applyFont="1" applyFill="1" applyBorder="1" applyAlignment="1">
      <alignment horizontal="right" vertical="center"/>
    </xf>
    <xf numFmtId="0" fontId="52" fillId="0" borderId="63" xfId="0" applyFont="1" applyBorder="1" applyAlignment="1">
      <alignment horizontal="right" vertical="center"/>
    </xf>
    <xf numFmtId="169" fontId="52" fillId="0" borderId="63" xfId="0" applyNumberFormat="1" applyFont="1" applyBorder="1" applyAlignment="1">
      <alignment horizontal="right" vertical="center"/>
    </xf>
    <xf numFmtId="4" fontId="52" fillId="0" borderId="63" xfId="0" applyNumberFormat="1" applyFont="1" applyBorder="1" applyAlignment="1">
      <alignment horizontal="right" vertical="center"/>
    </xf>
    <xf numFmtId="4" fontId="52" fillId="0" borderId="63" xfId="7" applyNumberFormat="1" applyFont="1" applyFill="1" applyBorder="1" applyAlignment="1">
      <alignment horizontal="right" vertical="center"/>
    </xf>
    <xf numFmtId="0" fontId="58" fillId="0" borderId="63" xfId="0" applyFont="1" applyBorder="1" applyAlignment="1">
      <alignment horizontal="right" vertical="center"/>
    </xf>
    <xf numFmtId="0" fontId="52" fillId="0" borderId="61" xfId="0" applyFont="1" applyBorder="1" applyAlignment="1">
      <alignment horizontal="right" vertical="center"/>
    </xf>
    <xf numFmtId="0" fontId="52" fillId="20" borderId="63" xfId="0" applyFont="1" applyFill="1" applyBorder="1" applyAlignment="1">
      <alignment horizontal="left" vertical="center"/>
    </xf>
    <xf numFmtId="14" fontId="52" fillId="0" borderId="63" xfId="0" applyNumberFormat="1" applyFont="1" applyBorder="1" applyAlignment="1">
      <alignment horizontal="right" vertical="center"/>
    </xf>
    <xf numFmtId="4" fontId="52" fillId="0" borderId="63" xfId="5" applyNumberFormat="1" applyFont="1" applyFill="1" applyBorder="1" applyAlignment="1">
      <alignment horizontal="right" vertical="center"/>
    </xf>
    <xf numFmtId="0" fontId="52" fillId="21" borderId="63" xfId="0" applyFont="1" applyFill="1" applyBorder="1" applyAlignment="1">
      <alignment vertical="center"/>
    </xf>
    <xf numFmtId="0" fontId="52" fillId="0" borderId="63" xfId="0" applyFont="1" applyBorder="1" applyAlignment="1">
      <alignment horizontal="right" vertical="center" wrapText="1"/>
    </xf>
    <xf numFmtId="0" fontId="52" fillId="22" borderId="63" xfId="0" applyFont="1" applyFill="1" applyBorder="1" applyAlignment="1">
      <alignment vertical="center"/>
    </xf>
    <xf numFmtId="0" fontId="52" fillId="0" borderId="63" xfId="29" applyFont="1" applyBorder="1" applyAlignment="1">
      <alignment vertical="center"/>
    </xf>
    <xf numFmtId="3" fontId="52" fillId="0" borderId="63" xfId="5" applyNumberFormat="1" applyFont="1" applyFill="1" applyBorder="1" applyAlignment="1">
      <alignment horizontal="right" vertical="center"/>
    </xf>
    <xf numFmtId="0" fontId="52" fillId="19" borderId="63" xfId="0" applyFont="1" applyFill="1" applyBorder="1" applyAlignment="1">
      <alignment vertical="center"/>
    </xf>
    <xf numFmtId="0" fontId="52" fillId="0" borderId="63" xfId="0" applyFont="1" applyBorder="1"/>
    <xf numFmtId="170" fontId="52" fillId="0" borderId="63" xfId="0" applyNumberFormat="1" applyFont="1" applyBorder="1" applyAlignment="1">
      <alignment horizontal="right" vertical="center" wrapText="1"/>
    </xf>
    <xf numFmtId="0" fontId="52" fillId="23" borderId="63" xfId="0" applyFont="1" applyFill="1" applyBorder="1" applyAlignment="1">
      <alignment vertical="center"/>
    </xf>
    <xf numFmtId="14" fontId="52" fillId="0" borderId="63" xfId="0" applyNumberFormat="1" applyFont="1" applyBorder="1"/>
    <xf numFmtId="0" fontId="52" fillId="0" borderId="63" xfId="0" applyFont="1" applyBorder="1" applyAlignment="1">
      <alignment horizontal="right"/>
    </xf>
    <xf numFmtId="0" fontId="52" fillId="24" borderId="63" xfId="0" applyFont="1" applyFill="1" applyBorder="1" applyAlignment="1">
      <alignment horizontal="right" vertical="center"/>
    </xf>
    <xf numFmtId="0" fontId="58" fillId="24" borderId="63" xfId="0" applyFont="1" applyFill="1" applyBorder="1" applyAlignment="1">
      <alignment horizontal="right" vertical="center"/>
    </xf>
    <xf numFmtId="0" fontId="52" fillId="0" borderId="73" xfId="0" applyFont="1" applyBorder="1" applyAlignment="1">
      <alignment vertical="center"/>
    </xf>
    <xf numFmtId="0" fontId="53" fillId="25" borderId="73" xfId="0" applyFont="1" applyFill="1" applyBorder="1" applyAlignment="1">
      <alignment vertical="center"/>
    </xf>
    <xf numFmtId="14" fontId="52" fillId="0" borderId="73" xfId="0" applyNumberFormat="1" applyFont="1" applyBorder="1" applyAlignment="1">
      <alignment vertical="center"/>
    </xf>
    <xf numFmtId="0" fontId="52" fillId="0" borderId="73" xfId="0" applyFont="1" applyBorder="1" applyAlignment="1">
      <alignment horizontal="left" vertical="center"/>
    </xf>
    <xf numFmtId="14" fontId="52" fillId="0" borderId="73" xfId="0" applyNumberFormat="1" applyFont="1" applyBorder="1" applyAlignment="1">
      <alignment horizontal="left" vertical="center"/>
    </xf>
    <xf numFmtId="3" fontId="52" fillId="0" borderId="73" xfId="0" applyNumberFormat="1" applyFont="1" applyBorder="1" applyAlignment="1">
      <alignment horizontal="right" vertical="center"/>
    </xf>
    <xf numFmtId="3" fontId="52" fillId="0" borderId="73" xfId="0" applyNumberFormat="1" applyFont="1" applyBorder="1" applyAlignment="1">
      <alignment vertical="center"/>
    </xf>
    <xf numFmtId="0" fontId="52" fillId="0" borderId="73" xfId="0" applyFont="1" applyBorder="1" applyAlignment="1">
      <alignment horizontal="right" vertical="center"/>
    </xf>
    <xf numFmtId="169" fontId="52" fillId="0" borderId="73" xfId="0" applyNumberFormat="1" applyFont="1" applyBorder="1" applyAlignment="1">
      <alignment vertical="center"/>
    </xf>
    <xf numFmtId="0" fontId="52" fillId="14" borderId="63" xfId="0" applyFont="1" applyFill="1" applyBorder="1" applyAlignment="1">
      <alignment vertical="center"/>
    </xf>
    <xf numFmtId="3" fontId="52" fillId="0" borderId="63" xfId="0" applyNumberFormat="1" applyFont="1" applyBorder="1" applyAlignment="1">
      <alignment vertical="center"/>
    </xf>
    <xf numFmtId="0" fontId="52" fillId="26" borderId="63" xfId="0" applyFont="1" applyFill="1" applyBorder="1" applyAlignment="1">
      <alignment vertical="center"/>
    </xf>
    <xf numFmtId="0" fontId="59" fillId="27" borderId="63" xfId="0" applyFont="1" applyFill="1" applyBorder="1"/>
    <xf numFmtId="171" fontId="52" fillId="24" borderId="63" xfId="0" applyNumberFormat="1" applyFont="1" applyFill="1" applyBorder="1" applyAlignment="1">
      <alignment horizontal="right" vertical="center"/>
    </xf>
    <xf numFmtId="172" fontId="52" fillId="0" borderId="66" xfId="5" applyNumberFormat="1" applyFont="1" applyFill="1" applyBorder="1" applyAlignment="1">
      <alignment horizontal="right" vertical="center"/>
    </xf>
    <xf numFmtId="172" fontId="52" fillId="0" borderId="64" xfId="5" applyNumberFormat="1" applyFont="1" applyFill="1" applyBorder="1" applyAlignment="1">
      <alignment horizontal="right" vertical="center"/>
    </xf>
    <xf numFmtId="172" fontId="52" fillId="0" borderId="75" xfId="5" applyNumberFormat="1" applyFont="1" applyFill="1" applyBorder="1" applyAlignment="1">
      <alignment horizontal="right" vertical="center"/>
    </xf>
    <xf numFmtId="0" fontId="0" fillId="0" borderId="0" xfId="0" pivotButton="1"/>
    <xf numFmtId="3" fontId="0" fillId="0" borderId="0" xfId="0" applyNumberFormat="1"/>
    <xf numFmtId="3" fontId="60" fillId="0" borderId="57" xfId="0" applyNumberFormat="1" applyFont="1" applyBorder="1" applyAlignment="1">
      <alignment horizontal="center" vertical="center"/>
    </xf>
    <xf numFmtId="3" fontId="55" fillId="0" borderId="57" xfId="0" applyNumberFormat="1" applyFont="1" applyBorder="1" applyAlignment="1">
      <alignment horizontal="center" vertical="center"/>
    </xf>
    <xf numFmtId="3" fontId="11" fillId="0" borderId="63" xfId="0" applyNumberFormat="1" applyFont="1" applyBorder="1" applyAlignment="1">
      <alignment horizontal="center" vertical="center"/>
    </xf>
    <xf numFmtId="167" fontId="62" fillId="11" borderId="42" xfId="7" applyNumberFormat="1" applyFont="1" applyFill="1" applyBorder="1" applyAlignment="1">
      <alignment horizontal="center"/>
    </xf>
    <xf numFmtId="167" fontId="62" fillId="11" borderId="43" xfId="7" applyNumberFormat="1" applyFont="1" applyFill="1" applyBorder="1" applyAlignment="1">
      <alignment horizontal="center"/>
    </xf>
    <xf numFmtId="167" fontId="62" fillId="11" borderId="24" xfId="7" applyNumberFormat="1" applyFont="1" applyFill="1" applyBorder="1" applyAlignment="1">
      <alignment horizontal="center"/>
    </xf>
    <xf numFmtId="0" fontId="38" fillId="10" borderId="77" xfId="0" applyFont="1" applyFill="1" applyBorder="1" applyAlignment="1">
      <alignment horizontal="center" vertical="center"/>
    </xf>
    <xf numFmtId="3" fontId="55" fillId="0" borderId="0" xfId="0" applyNumberFormat="1" applyFont="1" applyAlignment="1">
      <alignment vertical="center"/>
    </xf>
    <xf numFmtId="3" fontId="55" fillId="0" borderId="63" xfId="0" applyNumberFormat="1" applyFont="1" applyBorder="1" applyAlignment="1">
      <alignment horizontal="center" vertical="center"/>
    </xf>
    <xf numFmtId="3" fontId="55" fillId="9" borderId="63" xfId="0" applyNumberFormat="1" applyFont="1" applyFill="1" applyBorder="1" applyAlignment="1">
      <alignment vertical="center"/>
    </xf>
    <xf numFmtId="3" fontId="11" fillId="0" borderId="0" xfId="0" applyNumberFormat="1" applyFont="1" applyAlignment="1">
      <alignment horizontal="center" vertical="center"/>
    </xf>
    <xf numFmtId="0" fontId="63" fillId="0" borderId="0" xfId="0" applyFont="1"/>
    <xf numFmtId="0" fontId="44" fillId="0" borderId="63" xfId="0" applyFont="1" applyBorder="1" applyAlignment="1">
      <alignment vertical="center"/>
    </xf>
    <xf numFmtId="0" fontId="61" fillId="0" borderId="63" xfId="0" applyFont="1" applyBorder="1" applyAlignment="1">
      <alignment horizontal="center" vertical="center" wrapText="1"/>
    </xf>
    <xf numFmtId="0" fontId="61" fillId="0" borderId="63" xfId="0" applyFont="1" applyBorder="1" applyAlignment="1">
      <alignment vertical="center" wrapText="1"/>
    </xf>
    <xf numFmtId="3" fontId="54" fillId="0" borderId="63" xfId="0" applyNumberFormat="1" applyFont="1" applyBorder="1" applyAlignment="1">
      <alignment horizontal="center" vertical="center"/>
    </xf>
    <xf numFmtId="0" fontId="0" fillId="0" borderId="63" xfId="0" applyBorder="1"/>
    <xf numFmtId="0" fontId="47" fillId="10" borderId="63" xfId="0" applyFont="1" applyFill="1" applyBorder="1" applyAlignment="1">
      <alignment horizontal="center" vertical="center" wrapText="1"/>
    </xf>
    <xf numFmtId="3" fontId="60" fillId="0" borderId="63" xfId="0" applyNumberFormat="1" applyFont="1" applyBorder="1" applyAlignment="1">
      <alignment horizontal="center" vertical="center" wrapText="1"/>
    </xf>
    <xf numFmtId="3" fontId="42" fillId="0" borderId="57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7" fontId="40" fillId="19" borderId="24" xfId="7" applyNumberFormat="1" applyFont="1" applyFill="1" applyBorder="1" applyAlignment="1">
      <alignment horizontal="center"/>
    </xf>
    <xf numFmtId="167" fontId="62" fillId="19" borderId="42" xfId="7" applyNumberFormat="1" applyFont="1" applyFill="1" applyBorder="1" applyAlignment="1">
      <alignment horizontal="center"/>
    </xf>
    <xf numFmtId="0" fontId="11" fillId="9" borderId="63" xfId="0" applyFont="1" applyFill="1" applyBorder="1" applyAlignment="1">
      <alignment horizontal="center" vertical="center"/>
    </xf>
    <xf numFmtId="3" fontId="11" fillId="0" borderId="73" xfId="0" applyNumberFormat="1" applyFont="1" applyBorder="1" applyAlignment="1">
      <alignment horizontal="center" vertical="center"/>
    </xf>
    <xf numFmtId="0" fontId="11" fillId="0" borderId="74" xfId="0" applyFont="1" applyBorder="1" applyAlignment="1">
      <alignment horizontal="center" vertical="center"/>
    </xf>
    <xf numFmtId="0" fontId="11" fillId="0" borderId="64" xfId="0" applyFont="1" applyBorder="1" applyAlignment="1">
      <alignment horizontal="center" vertical="center"/>
    </xf>
    <xf numFmtId="0" fontId="11" fillId="0" borderId="73" xfId="0" applyFont="1" applyBorder="1" applyAlignment="1">
      <alignment horizontal="center" vertical="center"/>
    </xf>
    <xf numFmtId="3" fontId="55" fillId="0" borderId="73" xfId="0" applyNumberFormat="1" applyFont="1" applyBorder="1" applyAlignment="1">
      <alignment horizontal="center" vertical="center"/>
    </xf>
    <xf numFmtId="3" fontId="55" fillId="0" borderId="74" xfId="0" applyNumberFormat="1" applyFont="1" applyBorder="1" applyAlignment="1">
      <alignment horizontal="center" vertical="center"/>
    </xf>
    <xf numFmtId="3" fontId="55" fillId="0" borderId="64" xfId="0" applyNumberFormat="1" applyFont="1" applyBorder="1" applyAlignment="1">
      <alignment horizontal="center" vertical="center"/>
    </xf>
    <xf numFmtId="3" fontId="11" fillId="0" borderId="63" xfId="0" applyNumberFormat="1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3" fontId="55" fillId="9" borderId="63" xfId="0" applyNumberFormat="1" applyFont="1" applyFill="1" applyBorder="1" applyAlignment="1">
      <alignment horizontal="center" vertical="center"/>
    </xf>
    <xf numFmtId="3" fontId="55" fillId="0" borderId="63" xfId="0" applyNumberFormat="1" applyFont="1" applyBorder="1" applyAlignment="1">
      <alignment horizontal="center" vertical="center"/>
    </xf>
    <xf numFmtId="0" fontId="47" fillId="10" borderId="63" xfId="0" applyFont="1" applyFill="1" applyBorder="1" applyAlignment="1">
      <alignment horizontal="left" vertical="center" wrapText="1"/>
    </xf>
    <xf numFmtId="0" fontId="38" fillId="10" borderId="65" xfId="0" applyFont="1" applyFill="1" applyBorder="1" applyAlignment="1">
      <alignment horizontal="center" vertical="center"/>
    </xf>
    <xf numFmtId="0" fontId="38" fillId="10" borderId="66" xfId="0" applyFont="1" applyFill="1" applyBorder="1" applyAlignment="1">
      <alignment horizontal="center" vertical="center"/>
    </xf>
    <xf numFmtId="0" fontId="38" fillId="10" borderId="76" xfId="0" applyFont="1" applyFill="1" applyBorder="1" applyAlignment="1">
      <alignment horizontal="center" vertical="center"/>
    </xf>
    <xf numFmtId="0" fontId="38" fillId="10" borderId="67" xfId="0" applyFont="1" applyFill="1" applyBorder="1" applyAlignment="1">
      <alignment horizontal="center" vertical="center"/>
    </xf>
    <xf numFmtId="3" fontId="11" fillId="0" borderId="64" xfId="0" applyNumberFormat="1" applyFont="1" applyBorder="1" applyAlignment="1">
      <alignment horizontal="center" vertical="center"/>
    </xf>
    <xf numFmtId="0" fontId="38" fillId="10" borderId="22" xfId="0" applyFont="1" applyFill="1" applyBorder="1" applyAlignment="1">
      <alignment horizontal="center" vertical="center"/>
    </xf>
    <xf numFmtId="0" fontId="38" fillId="10" borderId="29" xfId="0" applyFont="1" applyFill="1" applyBorder="1" applyAlignment="1">
      <alignment horizontal="center" vertical="center"/>
    </xf>
    <xf numFmtId="0" fontId="38" fillId="10" borderId="24" xfId="0" applyFont="1" applyFill="1" applyBorder="1" applyAlignment="1">
      <alignment horizontal="center" vertical="center"/>
    </xf>
    <xf numFmtId="0" fontId="38" fillId="10" borderId="33" xfId="0" applyFont="1" applyFill="1" applyBorder="1" applyAlignment="1">
      <alignment horizontal="center" vertical="center"/>
    </xf>
    <xf numFmtId="0" fontId="38" fillId="10" borderId="58" xfId="0" applyFont="1" applyFill="1" applyBorder="1" applyAlignment="1">
      <alignment horizontal="center" vertical="center"/>
    </xf>
    <xf numFmtId="0" fontId="38" fillId="10" borderId="23" xfId="0" applyFont="1" applyFill="1" applyBorder="1" applyAlignment="1">
      <alignment horizontal="center" vertical="center"/>
    </xf>
    <xf numFmtId="0" fontId="38" fillId="10" borderId="59" xfId="0" applyFont="1" applyFill="1" applyBorder="1" applyAlignment="1">
      <alignment horizontal="center" vertical="center"/>
    </xf>
    <xf numFmtId="0" fontId="38" fillId="10" borderId="25" xfId="0" applyFont="1" applyFill="1" applyBorder="1" applyAlignment="1">
      <alignment horizontal="center" vertical="center"/>
    </xf>
    <xf numFmtId="0" fontId="38" fillId="10" borderId="30" xfId="0" applyFont="1" applyFill="1" applyBorder="1" applyAlignment="1">
      <alignment horizontal="center" vertical="center" wrapText="1"/>
    </xf>
    <xf numFmtId="0" fontId="38" fillId="10" borderId="62" xfId="0" applyFont="1" applyFill="1" applyBorder="1" applyAlignment="1">
      <alignment horizontal="center" vertical="center"/>
    </xf>
    <xf numFmtId="0" fontId="38" fillId="10" borderId="31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27" fillId="0" borderId="13" xfId="0" applyFont="1" applyBorder="1" applyAlignment="1">
      <alignment horizontal="left" vertical="center" wrapText="1"/>
    </xf>
    <xf numFmtId="0" fontId="27" fillId="0" borderId="14" xfId="0" applyFont="1" applyBorder="1" applyAlignment="1">
      <alignment horizontal="left" vertical="center" wrapText="1"/>
    </xf>
    <xf numFmtId="0" fontId="27" fillId="0" borderId="15" xfId="0" applyFont="1" applyBorder="1" applyAlignment="1">
      <alignment horizontal="left" vertical="center" wrapText="1"/>
    </xf>
    <xf numFmtId="0" fontId="27" fillId="0" borderId="16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17" xfId="0" applyFont="1" applyBorder="1" applyAlignment="1">
      <alignment horizontal="left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55" fillId="0" borderId="63" xfId="0" applyFont="1" applyBorder="1" applyAlignment="1">
      <alignment horizontal="center" vertical="center"/>
    </xf>
    <xf numFmtId="0" fontId="55" fillId="0" borderId="64" xfId="0" applyFont="1" applyBorder="1" applyAlignment="1">
      <alignment horizontal="center" vertical="center"/>
    </xf>
    <xf numFmtId="0" fontId="65" fillId="0" borderId="61" xfId="0" applyFont="1" applyBorder="1" applyAlignment="1">
      <alignment horizontal="center" vertical="center"/>
    </xf>
    <xf numFmtId="0" fontId="65" fillId="0" borderId="57" xfId="0" applyFont="1" applyBorder="1" applyAlignment="1">
      <alignment horizontal="center" vertical="center"/>
    </xf>
    <xf numFmtId="0" fontId="65" fillId="0" borderId="78" xfId="0" applyFont="1" applyBorder="1" applyAlignment="1">
      <alignment horizontal="center" vertical="center"/>
    </xf>
    <xf numFmtId="0" fontId="45" fillId="10" borderId="34" xfId="0" applyFont="1" applyFill="1" applyBorder="1" applyAlignment="1">
      <alignment horizontal="center" vertical="center" wrapText="1"/>
    </xf>
    <xf numFmtId="0" fontId="45" fillId="10" borderId="35" xfId="0" applyFont="1" applyFill="1" applyBorder="1" applyAlignment="1">
      <alignment horizontal="center" vertical="center" wrapText="1"/>
    </xf>
    <xf numFmtId="0" fontId="46" fillId="10" borderId="16" xfId="0" applyFont="1" applyFill="1" applyBorder="1" applyAlignment="1">
      <alignment horizontal="center" vertical="center" wrapText="1"/>
    </xf>
    <xf numFmtId="0" fontId="46" fillId="10" borderId="0" xfId="0" applyFont="1" applyFill="1" applyAlignment="1">
      <alignment horizontal="center" vertical="center" wrapText="1"/>
    </xf>
    <xf numFmtId="0" fontId="38" fillId="10" borderId="16" xfId="0" applyFont="1" applyFill="1" applyBorder="1" applyAlignment="1">
      <alignment horizontal="center" vertical="center" wrapText="1"/>
    </xf>
    <xf numFmtId="0" fontId="38" fillId="10" borderId="0" xfId="0" applyFont="1" applyFill="1" applyAlignment="1">
      <alignment horizontal="center" vertical="center" wrapText="1"/>
    </xf>
    <xf numFmtId="0" fontId="46" fillId="10" borderId="44" xfId="0" applyFont="1" applyFill="1" applyBorder="1" applyAlignment="1">
      <alignment horizontal="center" vertical="center" wrapText="1"/>
    </xf>
    <xf numFmtId="0" fontId="46" fillId="10" borderId="79" xfId="0" applyFont="1" applyFill="1" applyBorder="1" applyAlignment="1">
      <alignment horizontal="center" vertical="center" wrapText="1"/>
    </xf>
    <xf numFmtId="0" fontId="64" fillId="0" borderId="61" xfId="0" applyFont="1" applyBorder="1" applyAlignment="1">
      <alignment horizontal="center" vertical="center"/>
    </xf>
    <xf numFmtId="0" fontId="64" fillId="0" borderId="57" xfId="0" applyFont="1" applyBorder="1" applyAlignment="1">
      <alignment horizontal="center" vertical="center"/>
    </xf>
    <xf numFmtId="0" fontId="64" fillId="0" borderId="78" xfId="0" applyFont="1" applyBorder="1" applyAlignment="1">
      <alignment horizontal="center" vertical="center"/>
    </xf>
    <xf numFmtId="0" fontId="40" fillId="28" borderId="0" xfId="6" applyFont="1" applyFill="1" applyBorder="1"/>
    <xf numFmtId="0" fontId="0" fillId="0" borderId="0" xfId="0" applyAlignment="1">
      <alignment horizontal="left"/>
    </xf>
    <xf numFmtId="3" fontId="21" fillId="4" borderId="1" xfId="2" applyNumberFormat="1" applyFont="1" applyFill="1" applyBorder="1" applyAlignment="1">
      <alignment horizontal="left" vertical="center"/>
    </xf>
    <xf numFmtId="3" fontId="21" fillId="9" borderId="1" xfId="2" applyNumberFormat="1" applyFont="1" applyFill="1" applyBorder="1" applyAlignment="1">
      <alignment horizontal="left" vertical="center"/>
    </xf>
    <xf numFmtId="3" fontId="21" fillId="5" borderId="1" xfId="2" applyNumberFormat="1" applyFont="1" applyFill="1" applyBorder="1" applyAlignment="1">
      <alignment horizontal="left" vertical="center"/>
    </xf>
    <xf numFmtId="0" fontId="0" fillId="0" borderId="0" xfId="0" applyFont="1" applyBorder="1"/>
    <xf numFmtId="0" fontId="21" fillId="0" borderId="0" xfId="3" applyFont="1" applyAlignment="1">
      <alignment horizontal="center" vertical="center"/>
    </xf>
    <xf numFmtId="0" fontId="66" fillId="3" borderId="2" xfId="0" applyFont="1" applyFill="1" applyBorder="1" applyAlignment="1">
      <alignment horizontal="center" vertical="center" wrapText="1"/>
    </xf>
    <xf numFmtId="0" fontId="66" fillId="3" borderId="3" xfId="0" applyFont="1" applyFill="1" applyBorder="1" applyAlignment="1">
      <alignment horizontal="center" vertical="center" wrapText="1"/>
    </xf>
    <xf numFmtId="0" fontId="21" fillId="4" borderId="1" xfId="3" applyFont="1" applyFill="1" applyBorder="1" applyAlignment="1">
      <alignment horizontal="center" vertical="center"/>
    </xf>
    <xf numFmtId="0" fontId="21" fillId="9" borderId="1" xfId="3" applyFont="1" applyFill="1" applyBorder="1" applyAlignment="1">
      <alignment horizontal="center" vertical="center"/>
    </xf>
    <xf numFmtId="0" fontId="21" fillId="5" borderId="1" xfId="3" applyFont="1" applyFill="1" applyBorder="1" applyAlignment="1">
      <alignment horizontal="center" vertical="center"/>
    </xf>
    <xf numFmtId="0" fontId="0" fillId="0" borderId="0" xfId="0" applyFont="1"/>
    <xf numFmtId="0" fontId="21" fillId="19" borderId="1" xfId="3" applyFont="1" applyFill="1" applyBorder="1" applyAlignment="1">
      <alignment horizontal="center" vertical="center"/>
    </xf>
    <xf numFmtId="0" fontId="66" fillId="3" borderId="3" xfId="0" applyFont="1" applyFill="1" applyBorder="1" applyAlignment="1">
      <alignment horizontal="center" vertical="center" wrapText="1"/>
    </xf>
    <xf numFmtId="0" fontId="45" fillId="10" borderId="0" xfId="0" applyFont="1" applyFill="1" applyBorder="1" applyAlignment="1">
      <alignment horizontal="center" vertical="center"/>
    </xf>
    <xf numFmtId="0" fontId="46" fillId="10" borderId="0" xfId="0" applyFont="1" applyFill="1" applyBorder="1" applyAlignment="1">
      <alignment horizontal="center" vertical="center"/>
    </xf>
    <xf numFmtId="0" fontId="0" fillId="0" borderId="0" xfId="0" applyFill="1"/>
    <xf numFmtId="0" fontId="40" fillId="0" borderId="0" xfId="6" applyFont="1" applyFill="1" applyBorder="1"/>
    <xf numFmtId="0" fontId="40" fillId="7" borderId="0" xfId="6" applyFont="1" applyFill="1" applyBorder="1"/>
    <xf numFmtId="0" fontId="23" fillId="7" borderId="1" xfId="0" applyFont="1" applyFill="1" applyBorder="1" applyAlignment="1">
      <alignment horizontal="center" vertical="center"/>
    </xf>
    <xf numFmtId="3" fontId="21" fillId="7" borderId="1" xfId="2" applyNumberFormat="1" applyFont="1" applyFill="1" applyBorder="1" applyAlignment="1">
      <alignment horizontal="left" vertical="center"/>
    </xf>
    <xf numFmtId="0" fontId="21" fillId="7" borderId="1" xfId="3" applyFont="1" applyFill="1" applyBorder="1" applyAlignment="1">
      <alignment horizontal="center" vertical="center"/>
    </xf>
    <xf numFmtId="3" fontId="54" fillId="7" borderId="0" xfId="0" applyNumberFormat="1" applyFont="1" applyFill="1" applyAlignment="1">
      <alignment horizontal="center" vertical="center"/>
    </xf>
    <xf numFmtId="165" fontId="23" fillId="7" borderId="1" xfId="0" applyNumberFormat="1" applyFont="1" applyFill="1" applyBorder="1" applyAlignment="1">
      <alignment horizontal="center" vertical="center"/>
    </xf>
    <xf numFmtId="0" fontId="40" fillId="29" borderId="0" xfId="6" applyFont="1" applyFill="1" applyBorder="1"/>
    <xf numFmtId="0" fontId="23" fillId="29" borderId="1" xfId="0" applyFont="1" applyFill="1" applyBorder="1" applyAlignment="1">
      <alignment horizontal="center" vertical="center"/>
    </xf>
    <xf numFmtId="3" fontId="21" fillId="29" borderId="1" xfId="2" applyNumberFormat="1" applyFont="1" applyFill="1" applyBorder="1" applyAlignment="1">
      <alignment horizontal="left" vertical="center"/>
    </xf>
    <xf numFmtId="0" fontId="21" fillId="29" borderId="1" xfId="3" applyFont="1" applyFill="1" applyBorder="1" applyAlignment="1">
      <alignment horizontal="center" vertical="center"/>
    </xf>
    <xf numFmtId="0" fontId="56" fillId="29" borderId="2" xfId="0" applyFont="1" applyFill="1" applyBorder="1" applyAlignment="1">
      <alignment horizontal="center" vertical="center"/>
    </xf>
    <xf numFmtId="3" fontId="54" fillId="29" borderId="0" xfId="0" applyNumberFormat="1" applyFont="1" applyFill="1" applyAlignment="1">
      <alignment horizontal="center" vertical="center"/>
    </xf>
    <xf numFmtId="165" fontId="23" fillId="29" borderId="1" xfId="0" applyNumberFormat="1" applyFont="1" applyFill="1" applyBorder="1" applyAlignment="1">
      <alignment horizontal="center" vertical="center"/>
    </xf>
    <xf numFmtId="0" fontId="56" fillId="29" borderId="1" xfId="0" applyFont="1" applyFill="1" applyBorder="1" applyAlignment="1">
      <alignment horizontal="center" vertical="center"/>
    </xf>
    <xf numFmtId="0" fontId="40" fillId="8" borderId="0" xfId="6" applyFont="1" applyFill="1" applyBorder="1"/>
    <xf numFmtId="3" fontId="21" fillId="8" borderId="1" xfId="2" applyNumberFormat="1" applyFont="1" applyFill="1" applyBorder="1" applyAlignment="1">
      <alignment horizontal="left" vertical="center"/>
    </xf>
    <xf numFmtId="0" fontId="21" fillId="8" borderId="1" xfId="3" applyFont="1" applyFill="1" applyBorder="1" applyAlignment="1">
      <alignment horizontal="center" vertical="center"/>
    </xf>
    <xf numFmtId="165" fontId="23" fillId="8" borderId="1" xfId="0" applyNumberFormat="1" applyFont="1" applyFill="1" applyBorder="1" applyAlignment="1">
      <alignment horizontal="center" vertical="center"/>
    </xf>
    <xf numFmtId="3" fontId="54" fillId="8" borderId="0" xfId="0" applyNumberFormat="1" applyFont="1" applyFill="1" applyAlignment="1">
      <alignment horizontal="center" vertical="center"/>
    </xf>
    <xf numFmtId="0" fontId="34" fillId="8" borderId="1" xfId="0" applyFont="1" applyFill="1" applyBorder="1" applyAlignment="1">
      <alignment horizontal="center" vertical="center"/>
    </xf>
    <xf numFmtId="0" fontId="40" fillId="30" borderId="0" xfId="6" applyFont="1" applyFill="1" applyBorder="1"/>
    <xf numFmtId="0" fontId="23" fillId="30" borderId="1" xfId="0" applyFont="1" applyFill="1" applyBorder="1" applyAlignment="1">
      <alignment horizontal="center" vertical="center"/>
    </xf>
    <xf numFmtId="3" fontId="21" fillId="30" borderId="1" xfId="2" applyNumberFormat="1" applyFont="1" applyFill="1" applyBorder="1" applyAlignment="1">
      <alignment horizontal="left" vertical="center"/>
    </xf>
    <xf numFmtId="0" fontId="21" fillId="30" borderId="1" xfId="3" applyFont="1" applyFill="1" applyBorder="1" applyAlignment="1">
      <alignment horizontal="center" vertical="center"/>
    </xf>
    <xf numFmtId="165" fontId="23" fillId="30" borderId="1" xfId="0" applyNumberFormat="1" applyFont="1" applyFill="1" applyBorder="1" applyAlignment="1">
      <alignment horizontal="center" vertical="center"/>
    </xf>
    <xf numFmtId="3" fontId="54" fillId="30" borderId="0" xfId="0" applyNumberFormat="1" applyFont="1" applyFill="1" applyAlignment="1">
      <alignment horizontal="center" vertical="center"/>
    </xf>
    <xf numFmtId="0" fontId="23" fillId="28" borderId="1" xfId="0" applyFont="1" applyFill="1" applyBorder="1" applyAlignment="1">
      <alignment horizontal="center" vertical="center"/>
    </xf>
    <xf numFmtId="3" fontId="21" fillId="28" borderId="1" xfId="2" applyNumberFormat="1" applyFont="1" applyFill="1" applyBorder="1" applyAlignment="1">
      <alignment horizontal="left" vertical="center"/>
    </xf>
    <xf numFmtId="0" fontId="21" fillId="28" borderId="1" xfId="3" applyFont="1" applyFill="1" applyBorder="1" applyAlignment="1">
      <alignment horizontal="center" vertical="center"/>
    </xf>
    <xf numFmtId="165" fontId="23" fillId="28" borderId="1" xfId="0" applyNumberFormat="1" applyFont="1" applyFill="1" applyBorder="1" applyAlignment="1">
      <alignment horizontal="center" vertical="center"/>
    </xf>
    <xf numFmtId="3" fontId="54" fillId="28" borderId="0" xfId="0" applyNumberFormat="1" applyFont="1" applyFill="1" applyAlignment="1">
      <alignment horizontal="center" vertical="center"/>
    </xf>
    <xf numFmtId="0" fontId="40" fillId="31" borderId="0" xfId="6" applyFont="1" applyFill="1" applyBorder="1"/>
    <xf numFmtId="0" fontId="23" fillId="31" borderId="1" xfId="0" applyFont="1" applyFill="1" applyBorder="1" applyAlignment="1">
      <alignment horizontal="center" vertical="center"/>
    </xf>
    <xf numFmtId="3" fontId="21" fillId="31" borderId="1" xfId="2" applyNumberFormat="1" applyFont="1" applyFill="1" applyBorder="1" applyAlignment="1">
      <alignment horizontal="left" vertical="center"/>
    </xf>
    <xf numFmtId="0" fontId="21" fillId="31" borderId="1" xfId="3" applyFont="1" applyFill="1" applyBorder="1" applyAlignment="1">
      <alignment horizontal="center" vertical="center"/>
    </xf>
    <xf numFmtId="165" fontId="23" fillId="31" borderId="1" xfId="0" applyNumberFormat="1" applyFont="1" applyFill="1" applyBorder="1" applyAlignment="1">
      <alignment horizontal="center" vertical="center"/>
    </xf>
    <xf numFmtId="3" fontId="54" fillId="31" borderId="0" xfId="0" applyNumberFormat="1" applyFont="1" applyFill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</cellXfs>
  <cellStyles count="30">
    <cellStyle name="Commentaire" xfId="8" xr:uid="{EEE8FA94-D0A6-4DD3-8EF3-95E5477BF642}"/>
    <cellStyle name="Euro" xfId="1" xr:uid="{00000000-0005-0000-0000-000001000000}"/>
    <cellStyle name="Milliers" xfId="5" builtinId="3"/>
    <cellStyle name="Milliers 2" xfId="7" xr:uid="{E2E36C99-A0D4-42F5-9D46-FEF54F782700}"/>
    <cellStyle name="Non_definito" xfId="9" xr:uid="{8E8B28F3-B70F-4AE9-97F8-146AF2F79E9D}"/>
    <cellStyle name="Normal" xfId="0" builtinId="0"/>
    <cellStyle name="Normal 10" xfId="11" xr:uid="{06D8ED38-F165-483F-A19A-E71857967820}"/>
    <cellStyle name="Normal 11" xfId="12" xr:uid="{B9D9E893-A9D5-42CF-A2FA-BDEBDDC61008}"/>
    <cellStyle name="Normal 12" xfId="13" xr:uid="{B64F1E8D-21D3-4160-9756-EB61457E8E98}"/>
    <cellStyle name="Normal 13" xfId="14" xr:uid="{1F87338D-7526-47D9-9D3B-9844EC6139E6}"/>
    <cellStyle name="Normal 14" xfId="15" xr:uid="{F5B9C924-D8DC-43D2-A4A7-99AB0F711D27}"/>
    <cellStyle name="Normal 2" xfId="2" xr:uid="{00000000-0005-0000-0000-000003000000}"/>
    <cellStyle name="Normal 2 2" xfId="16" xr:uid="{77B5DDAE-E326-42B9-824B-6C64542D3095}"/>
    <cellStyle name="Normal 2 3" xfId="17" xr:uid="{6ACEB639-DF94-46DE-A22D-9331F76542A6}"/>
    <cellStyle name="Normal 2_Feuil1" xfId="18" xr:uid="{CCFFFD00-2262-4503-A7E8-C51C7F94883F}"/>
    <cellStyle name="Normal 27" xfId="29" xr:uid="{D508160B-8BA2-4AC8-BB85-C04BCF4C46AC}"/>
    <cellStyle name="Normal 3" xfId="3" xr:uid="{00000000-0005-0000-0000-000004000000}"/>
    <cellStyle name="Normal 4" xfId="4" xr:uid="{00000000-0005-0000-0000-000005000000}"/>
    <cellStyle name="Normal 5" xfId="6" xr:uid="{55DF1B81-EBA1-49DB-8CD3-DAE4E00AFE18}"/>
    <cellStyle name="Normal 5 2" xfId="19" xr:uid="{BF40D855-210C-44C5-9377-90036C16A1F0}"/>
    <cellStyle name="Normal 5 3" xfId="20" xr:uid="{CFD48326-B7D6-419C-B508-9D9502DFEA97}"/>
    <cellStyle name="Normal 5_Feuil1" xfId="21" xr:uid="{79845C2E-43A9-48DB-B288-D0A87FAC9B32}"/>
    <cellStyle name="Normal 6" xfId="22" xr:uid="{3C80B605-9145-49F9-9B3B-F86CD3F5008E}"/>
    <cellStyle name="Normal 7" xfId="23" xr:uid="{2C2430B8-9758-4C88-9798-D549973C0F5B}"/>
    <cellStyle name="Normal 8" xfId="24" xr:uid="{50537A56-FC9A-4EA0-A39A-1D67B2D8C1C2}"/>
    <cellStyle name="Normal 9" xfId="25" xr:uid="{171C3024-DCD8-41A2-865A-755A66626D14}"/>
    <cellStyle name="Normal 9 2" xfId="26" xr:uid="{8BBE3845-22AA-4152-BC5B-EF3C45602BFA}"/>
    <cellStyle name="Normal 9_Feuil1" xfId="27" xr:uid="{3BD2DAF1-8C6E-4F1A-B174-EC3BCAD02983}"/>
    <cellStyle name="Normal_SOTCK" xfId="10" xr:uid="{1DEF4A3B-D0C6-46DF-9458-3345A21BF17F}"/>
    <cellStyle name="Pourcentage 2" xfId="28" xr:uid="{519B77BB-5698-4750-8385-29A8B2BA3E8D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1677BC"/>
      <color rgb="FF588824"/>
      <color rgb="FF009662"/>
      <color rgb="FFFFFF8B"/>
      <color rgb="FFE1EAF3"/>
      <color rgb="FFFCE2CC"/>
      <color rgb="FFE69504"/>
      <color rgb="FFFBAA19"/>
      <color rgb="FFFFD765"/>
      <color rgb="FFFDD6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136071</xdr:colOff>
      <xdr:row>57</xdr:row>
      <xdr:rowOff>190501</xdr:rowOff>
    </xdr:from>
    <xdr:to>
      <xdr:col>18</xdr:col>
      <xdr:colOff>752988</xdr:colOff>
      <xdr:row>68</xdr:row>
      <xdr:rowOff>184534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F7E24619-85CF-4FCA-AD60-28D87363A9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47464" y="21839465"/>
          <a:ext cx="2911928" cy="27264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40820</xdr:colOff>
      <xdr:row>59</xdr:row>
      <xdr:rowOff>68035</xdr:rowOff>
    </xdr:from>
    <xdr:to>
      <xdr:col>15</xdr:col>
      <xdr:colOff>121939</xdr:colOff>
      <xdr:row>70</xdr:row>
      <xdr:rowOff>98915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F083D7CF-A2F0-4827-A929-5DF368B69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20641" y="7279821"/>
          <a:ext cx="3986893" cy="23823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517072</xdr:colOff>
      <xdr:row>11</xdr:row>
      <xdr:rowOff>12806</xdr:rowOff>
    </xdr:from>
    <xdr:to>
      <xdr:col>1</xdr:col>
      <xdr:colOff>1551215</xdr:colOff>
      <xdr:row>17</xdr:row>
      <xdr:rowOff>55528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A9193FDC-17AD-4958-BD26-A8C9FB40E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072" y="3088020"/>
          <a:ext cx="1782536" cy="126736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31</xdr:row>
      <xdr:rowOff>148127</xdr:rowOff>
    </xdr:from>
    <xdr:to>
      <xdr:col>2</xdr:col>
      <xdr:colOff>327146</xdr:colOff>
      <xdr:row>42</xdr:row>
      <xdr:rowOff>27214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AC4B6995-7A41-4E89-8FC3-2682F0F73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7836163"/>
          <a:ext cx="2653966" cy="20970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136071</xdr:colOff>
      <xdr:row>57</xdr:row>
      <xdr:rowOff>190501</xdr:rowOff>
    </xdr:from>
    <xdr:to>
      <xdr:col>19</xdr:col>
      <xdr:colOff>31810</xdr:colOff>
      <xdr:row>68</xdr:row>
      <xdr:rowOff>184534</xdr:rowOff>
    </xdr:to>
    <xdr:pic>
      <xdr:nvPicPr>
        <xdr:cNvPr id="2" name="Picture 29">
          <a:extLst>
            <a:ext uri="{FF2B5EF4-FFF2-40B4-BE49-F238E27FC236}">
              <a16:creationId xmlns:a16="http://schemas.microsoft.com/office/drawing/2014/main" id="{98BDB6DA-9000-4F8C-A5D8-20B18FE909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56821" y="13792201"/>
          <a:ext cx="2883867" cy="27277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40820</xdr:colOff>
      <xdr:row>59</xdr:row>
      <xdr:rowOff>68035</xdr:rowOff>
    </xdr:from>
    <xdr:to>
      <xdr:col>15</xdr:col>
      <xdr:colOff>121939</xdr:colOff>
      <xdr:row>70</xdr:row>
      <xdr:rowOff>98916</xdr:rowOff>
    </xdr:to>
    <xdr:pic>
      <xdr:nvPicPr>
        <xdr:cNvPr id="3" name="Picture 40">
          <a:extLst>
            <a:ext uri="{FF2B5EF4-FFF2-40B4-BE49-F238E27FC236}">
              <a16:creationId xmlns:a16="http://schemas.microsoft.com/office/drawing/2014/main" id="{B42F2F83-8FEB-4D44-A2F9-7697992E9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6795" y="14460310"/>
          <a:ext cx="3995894" cy="23740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517072</xdr:colOff>
      <xdr:row>11</xdr:row>
      <xdr:rowOff>12806</xdr:rowOff>
    </xdr:from>
    <xdr:to>
      <xdr:col>1</xdr:col>
      <xdr:colOff>1551215</xdr:colOff>
      <xdr:row>17</xdr:row>
      <xdr:rowOff>55528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22D7402A-005D-457D-BD1C-B32F0A044A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072" y="3327506"/>
          <a:ext cx="1777093" cy="1300022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31</xdr:row>
      <xdr:rowOff>148127</xdr:rowOff>
    </xdr:from>
    <xdr:to>
      <xdr:col>2</xdr:col>
      <xdr:colOff>327146</xdr:colOff>
      <xdr:row>42</xdr:row>
      <xdr:rowOff>27214</xdr:rowOff>
    </xdr:to>
    <xdr:pic>
      <xdr:nvPicPr>
        <xdr:cNvPr id="5" name="Picture 7">
          <a:extLst>
            <a:ext uri="{FF2B5EF4-FFF2-40B4-BE49-F238E27FC236}">
              <a16:creationId xmlns:a16="http://schemas.microsoft.com/office/drawing/2014/main" id="{36A87010-105C-44CD-9DBE-1460DFEB7B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8206277"/>
          <a:ext cx="2651245" cy="2060312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WASSIM_TAKROUNI" refreshedDate="44840.925418402781" createdVersion="8" refreshedVersion="8" minRefreshableVersion="3" recordCount="58" xr:uid="{6549CA7B-A16A-48AA-8D5B-C427EF602FF3}">
  <cacheSource type="worksheet">
    <worksheetSource ref="C1:AC59" sheet="CMD"/>
  </cacheSource>
  <cacheFields count="27">
    <cacheField name="Ref ordered" numFmtId="0">
      <sharedItems containsBlank="1"/>
    </cacheField>
    <cacheField name="PO Status" numFmtId="0">
      <sharedItems containsBlank="1"/>
    </cacheField>
    <cacheField name="Date ordered" numFmtId="0">
      <sharedItems containsNonDate="0" containsDate="1" containsString="0" containsBlank="1" minDate="2022-02-08T00:00:00" maxDate="2022-09-30T00:00:00"/>
    </cacheField>
    <cacheField name="Date requested" numFmtId="0">
      <sharedItems containsNonDate="0" containsDate="1" containsString="0" containsBlank="1" minDate="2022-05-13T00:00:00" maxDate="2022-11-01T00:00:00"/>
    </cacheField>
    <cacheField name="Confirmation date" numFmtId="0">
      <sharedItems containsNonDate="0" containsDate="1" containsString="0" containsBlank="1" minDate="2022-05-13T00:00:00" maxDate="2022-10-29T00:00:00"/>
    </cacheField>
    <cacheField name="Confirmation number" numFmtId="0">
      <sharedItems containsBlank="1" containsMixedTypes="1" containsNumber="1" containsInteger="1" minValue="2199" maxValue="1020460"/>
    </cacheField>
    <cacheField name="Pick up date" numFmtId="0">
      <sharedItems containsNonDate="0" containsDate="1" containsString="0" containsBlank="1" minDate="2022-09-20T00:00:00" maxDate="2022-09-30T00:00:00"/>
    </cacheField>
    <cacheField name="Delivery date" numFmtId="0">
      <sharedItems containsNonDate="0" containsDate="1" containsString="0" containsBlank="1" minDate="2022-10-04T00:00:00" maxDate="2022-10-05T00:00:00"/>
    </cacheField>
    <cacheField name="Code" numFmtId="0">
      <sharedItems count="51">
        <s v="701ELE024"/>
        <s v="430P2010"/>
        <s v="430P2011"/>
        <s v="460D2709"/>
        <s v="460D1818"/>
        <s v="430P1004"/>
        <s v="400B9001"/>
        <s v="420B9002"/>
        <s v="440B9002"/>
        <s v="400L0103"/>
        <s v="400L0118"/>
        <s v="400L0218"/>
        <s v="400L0318"/>
        <s v="400M1009"/>
        <s v="420M1014"/>
        <s v="400M1104"/>
        <s v="420M1125"/>
        <s v="420M1126"/>
        <s v="400M1203"/>
        <s v="400M1409"/>
        <s v="420M1413"/>
        <s v="400M1509"/>
        <s v="420M1502"/>
        <s v="420M1515"/>
        <s v="610X0014"/>
        <s v="815RES005"/>
        <s v="810COU005"/>
        <s v="702ELE020"/>
        <s v="710MEC026"/>
        <s v="702MECO77"/>
        <s v="400N5002"/>
        <s v="420N5005"/>
        <s v="420N5006"/>
        <s v="490T5001"/>
        <s v="400N7002"/>
        <s v="420N7005"/>
        <s v="420N7006"/>
        <s v="490T7001"/>
        <s v="400D2304"/>
        <s v="420D2304"/>
        <s v="420D2305"/>
        <s v="490T2301"/>
        <s v="420L0142"/>
        <s v="490TL0102"/>
        <s v="420L0243"/>
        <s v="490TL0202"/>
        <s v="420L0343"/>
        <s v="490TL0302"/>
        <s v="420L0542"/>
        <s v="490TL0502"/>
        <s v="400N5003"/>
      </sharedItems>
    </cacheField>
    <cacheField name="Description" numFmtId="0">
      <sharedItems count="53">
        <s v="CARTE sortie Redresseur CS20007/01  RED2008/2009"/>
        <s v="SEP PAPIER G  laize 103 mm 12,5 g/m²"/>
        <s v="SEP PAPIER G  laize 128 mm 12,5 g/m²"/>
        <s v="BOUCHON D27 ROUGE "/>
        <s v="BOUCHON D18 ROUGE FILETEE 29963003D40"/>
        <s v="SEPARATEUR 161X1,2X0,2"/>
        <s v="BAC COMPACT B90 C49 P19,5 T2 OPAQUE 34911011B70"/>
        <s v="COUVB90 COMPACT DROITE NOIR 34922028B70"/>
        <s v="RAMPE B90 COMPACT NOIR "/>
        <s v="BAC L1B PO NOIR C22 22521008C40"/>
        <s v="BAC L1 NOIR P0 C28 25341044B70"/>
        <s v="BAC L2 NOIR P0 C34,3 38881090B77"/>
        <s v="BAC L3 NOIR P0 C40 2B331002B74"/>
        <s v="BAC M10 P15,4 C33 NOIR 30241008B70"/>
        <s v="COUV M10 G FLAT NOIR 22462007B70"/>
        <s v="BAC M11 P8.5 C46,3 NOIR 22241008B70"/>
        <s v="COUV M11 G FLAT NOIR M18 22482045B70"/>
        <s v="COUV M11 D FLAT NOIR M18 22482044B70"/>
        <s v="BAC M12 GRIS C49 P12,5 21631007B70"/>
        <s v="BAC M14 GRIS PO C60 35321021B74"/>
        <s v="COUV M14 GAUCHE GRIS 35422083B70"/>
        <s v="BAC M15 GRIS PO C78 35331028B74"/>
        <s v="COUV.M15 GAUCHE NOIR 35402026B70"/>
        <s v="COUV M15 GAUCHE GRIS 35402089B70"/>
        <s v="COKE DE PETROLE"/>
        <s v="RESISTANCE TUBE 500W A3024050 pompe COS"/>
        <s v="COURROIE ENVELOPPEUSE A0131957"/>
        <s v="THERMOCOUPLE D2*100 A3025007"/>
        <s v="Pneumatic valve (fin de course) A7009345"/>
        <s v="VERIN A7005732 D80 C35 PN05374.35 PANIER"/>
        <s v="BAC N50 PO C38 B00 NOIR 200457"/>
        <s v="couv N50 T-akumsan D+ noir avec OM"/>
        <s v="couv N50 T-akumsan G+ noir avec OM"/>
        <s v="couvre couvercle N50 T-akumsan noir"/>
        <s v="BAC N70 po C46 B01 noir 200541"/>
        <s v="couv N70 T-akumsan D+ noir avec OM"/>
        <s v="couv N70 T-akumsan G+ noir avec OM"/>
        <s v="couvre couvercle N70 T-akumsan noir"/>
        <s v="BAC D23 P0 C33 NOIR A LISTEAUX"/>
        <s v="COUV D23 T-AKUMSAN D+ NOIR AVEC OM"/>
        <s v="COUV D23 T-AKUMSAN G+ NOIR AVEC OM"/>
        <s v="COUVRE COUVERCLE D23 T-AKUMSAN NOIR"/>
        <s v="COUV L1 T-AKUMSAN D+ NOIR AVEC OM"/>
        <s v="COUVRE COUVERCLE L1T-AKUMSAN NOIR"/>
        <s v="COUV L2 T-AKUMSAN D+ NOIR AVEC OM"/>
        <s v="COUVRE COUVERCLE L2T-AKUMSAN NOIR"/>
        <s v="COUV L3  T-AKUMSAN D+ NOIR AVEC OM"/>
        <s v="COUVRE COUVERCLE L3 T-AKUMSAN NOIR"/>
        <s v="COUV L5 T-AKUMSAN D+ NOIR AVEC OM"/>
        <s v="COUVRE COUVERCLE L5 T-AKUMSAN NOIR"/>
        <s v="BAC N50 P0 C40 NOIR A LISTEAUX"/>
        <s v="COUV N70 T-AKUMSAN  G+ NOIR AVEC OM " u="1"/>
        <s v="BAC N70 P0 C46,5 B01 NOIR 200541" u="1"/>
      </sharedItems>
    </cacheField>
    <cacheField name="Supplier code" numFmtId="0">
      <sharedItems containsBlank="1" containsMixedTypes="1" containsNumber="1" containsInteger="1" minValue="220507" maxValue="710319"/>
    </cacheField>
    <cacheField name="Quantity ordered" numFmtId="0">
      <sharedItems containsSemiMixedTypes="0" containsString="0" containsNumber="1" containsInteger="1" minValue="0" maxValue="260000"/>
    </cacheField>
    <cacheField name="Confirmed Qty" numFmtId="0">
      <sharedItems containsSemiMixedTypes="0" containsString="0" containsNumber="1" containsInteger="1" minValue="0" maxValue="260000"/>
    </cacheField>
    <cacheField name="Qty received" numFmtId="0">
      <sharedItems containsString="0" containsBlank="1" containsNumber="1" containsInteger="1" minValue="480" maxValue="25150"/>
    </cacheField>
    <cacheField name="Remaining to be delivered" numFmtId="0">
      <sharedItems containsSemiMixedTypes="0" containsString="0" containsNumber="1" containsInteger="1" minValue="0" maxValue="260000"/>
    </cacheField>
    <cacheField name="UM" numFmtId="0">
      <sharedItems/>
    </cacheField>
    <cacheField name="Price per unit" numFmtId="0">
      <sharedItems containsSemiMixedTypes="0" containsString="0" containsNumber="1" minValue="2.7E-2" maxValue="818"/>
    </cacheField>
    <cacheField name="Currency" numFmtId="4">
      <sharedItems/>
    </cacheField>
    <cacheField name="Amount confirmed qty" numFmtId="0">
      <sharedItems containsSemiMixedTypes="0" containsString="0" containsNumber="1" minValue="0" maxValue="38457.8001"/>
    </cacheField>
    <cacheField name="Open amount qty" numFmtId="0">
      <sharedItems containsSemiMixedTypes="0" containsString="0" containsNumber="1" minValue="0" maxValue="38457.8001"/>
    </cacheField>
    <cacheField name="Incoterm" numFmtId="0">
      <sharedItems/>
    </cacheField>
    <cacheField name="Payment mode" numFmtId="0">
      <sharedItems/>
    </cacheField>
    <cacheField name="Invoice number" numFmtId="0">
      <sharedItems containsBlank="1"/>
    </cacheField>
    <cacheField name="Total quantity in transit" numFmtId="0">
      <sharedItems containsString="0" containsBlank="1" containsNumber="1" containsInteger="1" minValue="44210" maxValue="260000"/>
    </cacheField>
    <cacheField name="Total quantity sent" numFmtId="0">
      <sharedItems containsString="0" containsBlank="1" containsNumber="1" containsInteger="1" minValue="0" maxValue="260000"/>
    </cacheField>
    <cacheField name="Remaining quantity" numFmtId="0">
      <sharedItems containsString="0" containsBlank="1" containsNumber="1" containsInteger="1" minValue="0" maxValue="78850"/>
    </cacheField>
    <cacheField name="Remaining Qt value" numFmtId="0">
      <sharedItems containsString="0" containsBlank="1" containsNumber="1" minValue="0" maxValue="21598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8">
  <r>
    <s v="PO220217"/>
    <s v="Confirmed"/>
    <d v="2022-02-08T00:00:00"/>
    <d v="2022-05-13T00:00:00"/>
    <d v="2022-05-13T00:00:00"/>
    <n v="1019432"/>
    <m/>
    <m/>
    <x v="0"/>
    <x v="0"/>
    <m/>
    <n v="1"/>
    <n v="1"/>
    <m/>
    <n v="1"/>
    <s v="UN"/>
    <n v="360.9"/>
    <s v="EUR"/>
    <n v="360.9"/>
    <n v="360.9"/>
    <s v="ExW"/>
    <s v="VIR30J"/>
    <m/>
    <m/>
    <n v="0"/>
    <n v="1"/>
    <n v="360.9"/>
  </r>
  <r>
    <s v="PO220825"/>
    <s v="loaded"/>
    <d v="2022-04-22T00:00:00"/>
    <d v="2022-06-30T00:00:00"/>
    <d v="2022-06-30T00:00:00"/>
    <s v="290422-01"/>
    <d v="2022-09-20T00:00:00"/>
    <m/>
    <x v="1"/>
    <x v="1"/>
    <m/>
    <n v="260000"/>
    <n v="260000"/>
    <m/>
    <n v="260000"/>
    <s v="M2"/>
    <n v="4.3130000000000002E-2"/>
    <s v="EUR"/>
    <n v="11213.800000000001"/>
    <n v="11213.800000000001"/>
    <s v="ExW"/>
    <s v="CAD"/>
    <m/>
    <n v="260000"/>
    <n v="260000"/>
    <n v="0"/>
    <n v="0"/>
  </r>
  <r>
    <s v="PO220825"/>
    <s v="loaded"/>
    <d v="2022-04-22T00:00:00"/>
    <d v="2022-06-30T00:00:00"/>
    <d v="2022-06-30T00:00:00"/>
    <s v="290422-01"/>
    <d v="2022-09-20T00:00:00"/>
    <m/>
    <x v="2"/>
    <x v="2"/>
    <m/>
    <n v="180000"/>
    <n v="180000"/>
    <m/>
    <n v="180000"/>
    <s v="M2"/>
    <n v="4.3130000000000002E-2"/>
    <s v="EUR"/>
    <n v="7763.4000000000005"/>
    <n v="7763.4000000000005"/>
    <s v="ExW"/>
    <s v="CAD"/>
    <m/>
    <n v="180000"/>
    <n v="180000"/>
    <n v="0"/>
    <n v="0"/>
  </r>
  <r>
    <s v="PO220965"/>
    <s v="Confirmed"/>
    <d v="2022-05-25T00:00:00"/>
    <d v="2022-06-20T00:00:00"/>
    <d v="2022-06-20T00:00:00"/>
    <s v="22-1413"/>
    <m/>
    <m/>
    <x v="3"/>
    <x v="3"/>
    <s v="39153003B70"/>
    <n v="45000"/>
    <n v="45000"/>
    <m/>
    <n v="45000"/>
    <s v="UN"/>
    <n v="2.7E-2"/>
    <s v="EUR"/>
    <n v="1215"/>
    <n v="1215"/>
    <s v="ExW"/>
    <s v="VIR 60J"/>
    <m/>
    <m/>
    <n v="0"/>
    <n v="45000"/>
    <n v="1215"/>
  </r>
  <r>
    <s v="PO221251"/>
    <s v="loaded"/>
    <d v="2022-06-30T00:00:00"/>
    <d v="2022-07-18T00:00:00"/>
    <d v="2022-08-04T00:00:00"/>
    <s v="22-1729"/>
    <d v="2022-09-23T00:00:00"/>
    <d v="2022-10-04T00:00:00"/>
    <x v="4"/>
    <x v="4"/>
    <s v="29963003D40"/>
    <n v="96000"/>
    <n v="104000"/>
    <n v="25150"/>
    <n v="78850"/>
    <s v="UN"/>
    <n v="2.7E-2"/>
    <s v="EUR"/>
    <n v="2808"/>
    <n v="2128.9499999999998"/>
    <s v="ExW"/>
    <s v="VIR 60J"/>
    <s v="22-1131"/>
    <m/>
    <n v="25150"/>
    <n v="78850"/>
    <n v="2128.9499999999998"/>
  </r>
  <r>
    <s v="PO221707"/>
    <s v="loaded"/>
    <d v="2022-09-06T00:00:00"/>
    <d v="2022-09-30T00:00:00"/>
    <d v="2022-10-13T00:00:00"/>
    <s v="22-1075"/>
    <d v="2022-09-29T00:00:00"/>
    <m/>
    <x v="5"/>
    <x v="5"/>
    <s v="FRQJ-200A219"/>
    <n v="59431"/>
    <n v="59431"/>
    <m/>
    <n v="59431"/>
    <s v="M²"/>
    <n v="0.64710000000000001"/>
    <s v="EUR"/>
    <n v="38457.8001"/>
    <n v="38457.8001"/>
    <s v="ExW"/>
    <s v="VIR 90J"/>
    <m/>
    <n v="59431"/>
    <n v="59431"/>
    <n v="0"/>
    <n v="0"/>
  </r>
  <r>
    <s v="PO221712"/>
    <s v="loaded"/>
    <d v="2022-09-07T00:00:00"/>
    <d v="2022-10-10T00:00:00"/>
    <d v="2022-10-14T00:00:00"/>
    <s v="22-2314"/>
    <d v="2022-09-23T00:00:00"/>
    <d v="2022-10-04T00:00:00"/>
    <x v="6"/>
    <x v="6"/>
    <s v="34911008B70"/>
    <n v="756"/>
    <n v="756"/>
    <n v="504"/>
    <n v="252"/>
    <s v="UN"/>
    <n v="3.5"/>
    <s v="EUR"/>
    <n v="2646"/>
    <n v="882"/>
    <s v="ExW"/>
    <s v="VIR 60J"/>
    <s v="22-1131"/>
    <m/>
    <n v="504"/>
    <n v="252"/>
    <n v="882"/>
  </r>
  <r>
    <s v="PO221712"/>
    <s v="Confirmed"/>
    <d v="2022-09-07T00:00:00"/>
    <d v="2022-10-10T00:00:00"/>
    <d v="2022-10-14T00:00:00"/>
    <s v="22-2314"/>
    <m/>
    <m/>
    <x v="7"/>
    <x v="7"/>
    <s v="34922028D40"/>
    <n v="850"/>
    <n v="850"/>
    <m/>
    <n v="850"/>
    <s v="UN"/>
    <n v="1.7"/>
    <s v="EUR"/>
    <n v="1445"/>
    <n v="1445"/>
    <s v="ExW"/>
    <s v="VIR 60J"/>
    <m/>
    <m/>
    <n v="0"/>
    <n v="850"/>
    <n v="1445"/>
  </r>
  <r>
    <s v="PO221712"/>
    <s v="Confirmed"/>
    <d v="2022-09-07T00:00:00"/>
    <d v="2022-10-10T00:00:00"/>
    <d v="2022-10-14T00:00:00"/>
    <s v="22-2314"/>
    <m/>
    <m/>
    <x v="8"/>
    <x v="8"/>
    <s v="2A233002B70"/>
    <n v="1000"/>
    <n v="1000"/>
    <m/>
    <n v="1000"/>
    <s v="UN"/>
    <n v="0.188"/>
    <s v="EUR"/>
    <n v="188"/>
    <n v="188"/>
    <s v="ExW"/>
    <s v="VIR 60J"/>
    <m/>
    <m/>
    <n v="0"/>
    <n v="1000"/>
    <n v="188"/>
  </r>
  <r>
    <s v="PO221712"/>
    <s v="Confirmed"/>
    <d v="2022-09-07T00:00:00"/>
    <d v="2022-10-03T00:00:00"/>
    <d v="2022-10-14T00:00:00"/>
    <s v="22-2314"/>
    <m/>
    <m/>
    <x v="9"/>
    <x v="9"/>
    <s v="22521008C40"/>
    <n v="1440"/>
    <n v="1440"/>
    <m/>
    <n v="1440"/>
    <s v="UN"/>
    <n v="1.4"/>
    <s v="EUR"/>
    <n v="2015.9999999999998"/>
    <n v="2015.9999999999998"/>
    <s v="ExW"/>
    <s v="VIR 60J"/>
    <m/>
    <m/>
    <n v="0"/>
    <n v="1440"/>
    <n v="2015.9999999999998"/>
  </r>
  <r>
    <s v="PO221712"/>
    <s v="loaded"/>
    <d v="2022-09-07T00:00:00"/>
    <d v="2022-10-03T00:00:00"/>
    <d v="2022-10-14T00:00:00"/>
    <s v="22-2314"/>
    <d v="2022-09-23T00:00:00"/>
    <d v="2022-10-04T00:00:00"/>
    <x v="10"/>
    <x v="10"/>
    <s v="25341044B70"/>
    <n v="3080"/>
    <n v="3120"/>
    <n v="960"/>
    <n v="2160"/>
    <s v="UN"/>
    <n v="1.43"/>
    <s v="EUR"/>
    <n v="4461.5999999999995"/>
    <n v="3088.7999999999997"/>
    <s v="ExW"/>
    <s v="VIR 60J"/>
    <s v="22-1131"/>
    <m/>
    <n v="960"/>
    <n v="2160"/>
    <n v="3088.7999999999997"/>
  </r>
  <r>
    <s v="PO221712"/>
    <s v="Confirmed"/>
    <d v="2022-09-07T00:00:00"/>
    <d v="2022-09-26T00:00:00"/>
    <d v="2022-10-14T00:00:00"/>
    <s v="22-2314"/>
    <m/>
    <m/>
    <x v="11"/>
    <x v="11"/>
    <s v="38881099B77"/>
    <n v="9306"/>
    <n v="9504"/>
    <m/>
    <n v="9504"/>
    <s v="UN"/>
    <n v="1.496"/>
    <s v="EUR"/>
    <n v="14217.984"/>
    <n v="14217.984"/>
    <s v="ExW"/>
    <s v="VIR 60J"/>
    <m/>
    <m/>
    <n v="0"/>
    <n v="9504"/>
    <n v="14217.984"/>
  </r>
  <r>
    <s v="PO221712"/>
    <s v="loaded"/>
    <d v="2022-09-07T00:00:00"/>
    <d v="2022-09-26T00:00:00"/>
    <d v="2022-10-14T00:00:00"/>
    <s v="22-2314"/>
    <d v="2022-09-23T00:00:00"/>
    <d v="2022-10-04T00:00:00"/>
    <x v="12"/>
    <x v="12"/>
    <s v="2B331002B74"/>
    <n v="12096"/>
    <n v="12096"/>
    <n v="1536"/>
    <n v="10560"/>
    <s v="UN"/>
    <n v="1.611"/>
    <s v="EUR"/>
    <n v="19486.655999999999"/>
    <n v="17012.16"/>
    <s v="ExW"/>
    <s v="VIR 60J"/>
    <s v="22-1131"/>
    <m/>
    <n v="1536"/>
    <n v="10560"/>
    <n v="17012.16"/>
  </r>
  <r>
    <s v="PO221712"/>
    <s v="Confirmed"/>
    <d v="2022-09-07T00:00:00"/>
    <d v="2022-09-26T00:00:00"/>
    <d v="2022-10-14T00:00:00"/>
    <s v="22-2314"/>
    <m/>
    <m/>
    <x v="13"/>
    <x v="13"/>
    <s v="30241013B70"/>
    <n v="7938"/>
    <n v="7938"/>
    <m/>
    <n v="7938"/>
    <s v="UN"/>
    <n v="2.2149999999999999"/>
    <s v="EUR"/>
    <n v="17582.669999999998"/>
    <n v="17582.669999999998"/>
    <s v="ExW"/>
    <s v="VIR 60J"/>
    <m/>
    <m/>
    <n v="0"/>
    <n v="7938"/>
    <n v="17582.669999999998"/>
  </r>
  <r>
    <s v="PO221712"/>
    <s v="Confirmed"/>
    <d v="2022-09-07T00:00:00"/>
    <d v="2022-09-26T00:00:00"/>
    <d v="2022-10-14T00:00:00"/>
    <s v="22-2314"/>
    <m/>
    <m/>
    <x v="14"/>
    <x v="14"/>
    <s v="22462007B70"/>
    <n v="8064"/>
    <n v="8064"/>
    <m/>
    <n v="8064"/>
    <s v="UN"/>
    <n v="0.85"/>
    <s v="EUR"/>
    <n v="6854.4"/>
    <n v="6854.4"/>
    <s v="ExW"/>
    <s v="VIR 60J"/>
    <m/>
    <m/>
    <n v="0"/>
    <n v="8064"/>
    <n v="6854.4"/>
  </r>
  <r>
    <s v="PO221712"/>
    <s v="Confirmed"/>
    <d v="2022-09-07T00:00:00"/>
    <d v="2022-09-26T00:00:00"/>
    <d v="2022-10-14T00:00:00"/>
    <s v="22-2314"/>
    <m/>
    <m/>
    <x v="15"/>
    <x v="15"/>
    <s v="22241008B70"/>
    <n v="2898"/>
    <n v="2898"/>
    <m/>
    <n v="2898"/>
    <s v="UN"/>
    <n v="2.278"/>
    <s v="EUR"/>
    <n v="6601.6440000000002"/>
    <n v="6601.6440000000002"/>
    <s v="ExW"/>
    <s v="VIR 60J"/>
    <m/>
    <m/>
    <n v="0"/>
    <n v="2898"/>
    <n v="6601.6440000000002"/>
  </r>
  <r>
    <s v="PO221712"/>
    <s v="Confirmed"/>
    <d v="2022-09-07T00:00:00"/>
    <d v="2022-09-26T00:00:00"/>
    <d v="2022-10-14T00:00:00"/>
    <s v="22-2314"/>
    <m/>
    <m/>
    <x v="16"/>
    <x v="16"/>
    <s v="22482045B70"/>
    <n v="2784"/>
    <n v="2784"/>
    <m/>
    <n v="2784"/>
    <s v="UN"/>
    <n v="0.96"/>
    <s v="EUR"/>
    <n v="2672.64"/>
    <n v="2672.64"/>
    <s v="ExW"/>
    <s v="VIR 60J"/>
    <m/>
    <m/>
    <n v="0"/>
    <n v="2784"/>
    <n v="2672.64"/>
  </r>
  <r>
    <s v="PO221712"/>
    <s v="Confirmed"/>
    <d v="2022-09-07T00:00:00"/>
    <d v="2022-10-03T00:00:00"/>
    <d v="2022-10-14T00:00:00"/>
    <s v="22-2314"/>
    <m/>
    <m/>
    <x v="17"/>
    <x v="17"/>
    <s v="22482044B70"/>
    <n v="1160"/>
    <n v="1160"/>
    <m/>
    <n v="1160"/>
    <s v="UN"/>
    <n v="0.96"/>
    <s v="EUR"/>
    <n v="1113.5999999999999"/>
    <n v="1113.5999999999999"/>
    <s v="ExW"/>
    <s v="VIR 60J"/>
    <m/>
    <m/>
    <n v="0"/>
    <n v="1160"/>
    <n v="1113.5999999999999"/>
  </r>
  <r>
    <s v="PO221712"/>
    <s v="loaded"/>
    <d v="2022-09-07T00:00:00"/>
    <d v="2022-10-03T00:00:00"/>
    <d v="2022-10-14T00:00:00"/>
    <s v="22-2314"/>
    <d v="2022-09-23T00:00:00"/>
    <d v="2022-10-04T00:00:00"/>
    <x v="18"/>
    <x v="18"/>
    <s v="21631007B70"/>
    <n v="720"/>
    <n v="720"/>
    <n v="480"/>
    <n v="240"/>
    <s v="UN"/>
    <n v="3.25"/>
    <s v="EUR"/>
    <n v="2340"/>
    <n v="780"/>
    <s v="ExW"/>
    <s v="VIR 60J"/>
    <s v="22-1131"/>
    <m/>
    <n v="480"/>
    <n v="240"/>
    <n v="780"/>
  </r>
  <r>
    <s v="PO221712"/>
    <s v="Confirmed"/>
    <d v="2022-09-07T00:00:00"/>
    <d v="2022-10-03T00:00:00"/>
    <d v="2022-10-14T00:00:00"/>
    <s v="22-2314"/>
    <d v="2022-09-23T00:00:00"/>
    <m/>
    <x v="19"/>
    <x v="19"/>
    <s v="35321021B74"/>
    <n v="1089"/>
    <n v="1089"/>
    <m/>
    <n v="1089"/>
    <s v="UN"/>
    <n v="4.82"/>
    <s v="EUR"/>
    <n v="5248.9800000000005"/>
    <n v="5248.9800000000005"/>
    <s v="ExW"/>
    <s v="VIR 60J"/>
    <m/>
    <m/>
    <n v="0"/>
    <n v="1089"/>
    <n v="5248.9800000000005"/>
  </r>
  <r>
    <s v="PO221712"/>
    <s v="Confirmed"/>
    <d v="2022-09-07T00:00:00"/>
    <d v="2022-10-03T00:00:00"/>
    <d v="2022-10-14T00:00:00"/>
    <s v="22-2314"/>
    <m/>
    <m/>
    <x v="20"/>
    <x v="20"/>
    <s v="35422083B70"/>
    <n v="1536"/>
    <n v="1536"/>
    <m/>
    <n v="1536"/>
    <s v="UN"/>
    <n v="1.887"/>
    <s v="EUR"/>
    <n v="2898.4319999999998"/>
    <n v="2898.4319999999998"/>
    <s v="ExW"/>
    <s v="VIR 60J"/>
    <m/>
    <m/>
    <n v="0"/>
    <n v="1536"/>
    <n v="2898.4319999999998"/>
  </r>
  <r>
    <s v="PO221712"/>
    <s v="Confirmed"/>
    <d v="2022-09-07T00:00:00"/>
    <d v="2022-09-26T00:00:00"/>
    <d v="2022-10-14T00:00:00"/>
    <s v="22-2314"/>
    <m/>
    <m/>
    <x v="21"/>
    <x v="21"/>
    <s v="35331028B74"/>
    <n v="4235"/>
    <n v="4235"/>
    <m/>
    <n v="4235"/>
    <s v="UN"/>
    <n v="5.0999999999999996"/>
    <s v="EUR"/>
    <n v="21598.5"/>
    <n v="21598.5"/>
    <s v="ExW"/>
    <s v="VIR 60J"/>
    <m/>
    <m/>
    <n v="0"/>
    <n v="4235"/>
    <n v="21598.5"/>
  </r>
  <r>
    <s v="PO221712"/>
    <s v="Confirmed"/>
    <d v="2022-09-07T00:00:00"/>
    <d v="2022-09-26T00:00:00"/>
    <d v="2022-10-14T00:00:00"/>
    <s v="22-2314"/>
    <m/>
    <m/>
    <x v="22"/>
    <x v="22"/>
    <s v="35402026B70"/>
    <n v="1400"/>
    <n v="1400"/>
    <m/>
    <n v="1400"/>
    <s v="UN"/>
    <n v="1.78"/>
    <s v="EUR"/>
    <n v="2492"/>
    <n v="2492"/>
    <s v="ExW"/>
    <s v="VIR 60J"/>
    <m/>
    <m/>
    <n v="0"/>
    <n v="1400"/>
    <n v="2492"/>
  </r>
  <r>
    <s v="PO221712"/>
    <s v="Confirmed"/>
    <d v="2022-09-07T00:00:00"/>
    <d v="2022-09-26T00:00:00"/>
    <d v="2022-10-14T00:00:00"/>
    <s v="22-2314"/>
    <m/>
    <m/>
    <x v="23"/>
    <x v="23"/>
    <s v="35402089B70"/>
    <n v="3500"/>
    <n v="3500"/>
    <m/>
    <n v="3500"/>
    <s v="UN"/>
    <n v="1.972"/>
    <s v="EUR"/>
    <n v="6902"/>
    <n v="6902"/>
    <s v="ExW"/>
    <s v="VIR 60J"/>
    <m/>
    <m/>
    <n v="0"/>
    <n v="3500"/>
    <n v="6902"/>
  </r>
  <r>
    <s v="PO221815"/>
    <s v="loaded"/>
    <d v="2022-09-16T00:00:00"/>
    <m/>
    <m/>
    <m/>
    <d v="2022-09-25T00:00:00"/>
    <m/>
    <x v="24"/>
    <x v="24"/>
    <m/>
    <n v="44210"/>
    <n v="44210"/>
    <m/>
    <n v="44210"/>
    <s v="KG"/>
    <n v="0.434"/>
    <s v="EUR"/>
    <n v="19187.14"/>
    <n v="19187.14"/>
    <s v="CFR"/>
    <s v="CAD"/>
    <m/>
    <n v="44210"/>
    <n v="44210"/>
    <n v="0"/>
    <n v="0"/>
  </r>
  <r>
    <s v="PO221893"/>
    <s v="Confirmed"/>
    <d v="2022-09-28T00:00:00"/>
    <d v="2022-10-31T00:00:00"/>
    <d v="2022-10-28T00:00:00"/>
    <n v="1020460"/>
    <m/>
    <m/>
    <x v="25"/>
    <x v="25"/>
    <m/>
    <n v="4"/>
    <n v="4"/>
    <m/>
    <n v="4"/>
    <s v="UN"/>
    <n v="71.38"/>
    <s v="EUR"/>
    <n v="285.52"/>
    <n v="285.52"/>
    <s v="ExW"/>
    <s v="VIR 90J"/>
    <m/>
    <m/>
    <n v="0"/>
    <n v="4"/>
    <n v="285.52"/>
  </r>
  <r>
    <s v="PO221893"/>
    <s v="Confirmed"/>
    <d v="2022-09-28T00:00:00"/>
    <d v="2022-10-31T00:00:00"/>
    <d v="2022-10-28T00:00:00"/>
    <n v="1020460"/>
    <m/>
    <m/>
    <x v="26"/>
    <x v="26"/>
    <m/>
    <n v="2"/>
    <n v="2"/>
    <m/>
    <n v="2"/>
    <s v="UN"/>
    <n v="818"/>
    <s v="EUR"/>
    <n v="1636"/>
    <n v="1636"/>
    <s v="ExW"/>
    <s v="VIR 90J"/>
    <m/>
    <m/>
    <n v="0"/>
    <n v="2"/>
    <n v="1636"/>
  </r>
  <r>
    <s v="PO221893"/>
    <s v="Confirmed"/>
    <d v="2022-09-28T00:00:00"/>
    <d v="2022-10-31T00:00:00"/>
    <d v="2022-10-28T00:00:00"/>
    <n v="1020460"/>
    <m/>
    <m/>
    <x v="27"/>
    <x v="27"/>
    <m/>
    <n v="20"/>
    <n v="20"/>
    <m/>
    <n v="20"/>
    <s v="UN"/>
    <n v="26.87"/>
    <s v="EUR"/>
    <n v="537.4"/>
    <n v="537.4"/>
    <s v="ExW"/>
    <s v="VIR 90J"/>
    <m/>
    <m/>
    <n v="0"/>
    <n v="20"/>
    <n v="537.4"/>
  </r>
  <r>
    <s v="PO221893"/>
    <s v="Confirmed"/>
    <d v="2022-09-28T00:00:00"/>
    <d v="2022-10-31T00:00:00"/>
    <d v="2022-10-28T00:00:00"/>
    <n v="1020460"/>
    <m/>
    <m/>
    <x v="28"/>
    <x v="28"/>
    <m/>
    <n v="8"/>
    <n v="8"/>
    <m/>
    <n v="8"/>
    <e v="#N/A"/>
    <n v="29.3"/>
    <s v="EUR"/>
    <n v="234.4"/>
    <n v="234.4"/>
    <s v="ExW"/>
    <s v="VIR 90J"/>
    <m/>
    <m/>
    <n v="0"/>
    <n v="8"/>
    <n v="234.4"/>
  </r>
  <r>
    <s v="PO221893"/>
    <s v="Confirmed"/>
    <d v="2022-09-28T00:00:00"/>
    <d v="2022-10-31T00:00:00"/>
    <d v="2022-10-28T00:00:00"/>
    <n v="1020460"/>
    <m/>
    <m/>
    <x v="29"/>
    <x v="29"/>
    <m/>
    <n v="4"/>
    <n v="4"/>
    <m/>
    <n v="4"/>
    <s v="UN"/>
    <n v="170.8"/>
    <s v="EUR"/>
    <n v="683.2"/>
    <n v="683.2"/>
    <s v="ExW"/>
    <s v="VIR 90J"/>
    <m/>
    <m/>
    <n v="0"/>
    <n v="4"/>
    <n v="683.2"/>
  </r>
  <r>
    <s v="PO221927"/>
    <s v="Confirmed"/>
    <d v="2022-09-29T00:00:00"/>
    <d v="2022-10-31T00:00:00"/>
    <d v="2022-10-21T00:00:00"/>
    <n v="2199"/>
    <m/>
    <m/>
    <x v="30"/>
    <x v="30"/>
    <m/>
    <n v="1960"/>
    <n v="1960"/>
    <m/>
    <n v="1960"/>
    <s v="UN"/>
    <n v="2.0754999999999999"/>
    <s v="EUR"/>
    <n v="4067.98"/>
    <n v="4067.98"/>
    <s v="ExW"/>
    <s v="VIR 90J"/>
    <m/>
    <m/>
    <n v="0"/>
    <n v="1960"/>
    <n v="4067.98"/>
  </r>
  <r>
    <s v="PO221927"/>
    <s v="Confirmed"/>
    <d v="2022-09-29T00:00:00"/>
    <d v="2022-10-31T00:00:00"/>
    <d v="2022-10-21T00:00:00"/>
    <n v="2199"/>
    <m/>
    <m/>
    <x v="31"/>
    <x v="31"/>
    <m/>
    <n v="138"/>
    <n v="138"/>
    <m/>
    <n v="138"/>
    <s v="UN"/>
    <n v="1.0849"/>
    <s v="EUR"/>
    <n v="149.71619999999999"/>
    <n v="149.71619999999999"/>
    <s v="ExW"/>
    <s v="VIR 90J"/>
    <m/>
    <m/>
    <n v="0"/>
    <n v="138"/>
    <n v="149.71619999999999"/>
  </r>
  <r>
    <s v="PO221927"/>
    <s v="Confirmed"/>
    <d v="2022-09-29T00:00:00"/>
    <d v="2022-10-31T00:00:00"/>
    <d v="2022-10-21T00:00:00"/>
    <n v="2199"/>
    <m/>
    <m/>
    <x v="32"/>
    <x v="32"/>
    <m/>
    <n v="2392"/>
    <n v="2392"/>
    <m/>
    <n v="2392"/>
    <s v="UN"/>
    <n v="1.0849"/>
    <s v="EUR"/>
    <n v="2595.0807999999997"/>
    <n v="2595.0807999999997"/>
    <s v="ExW"/>
    <s v="VIR 90J"/>
    <m/>
    <m/>
    <n v="0"/>
    <n v="2392"/>
    <n v="2595.0807999999997"/>
  </r>
  <r>
    <s v="PO221927"/>
    <s v="Confirmed"/>
    <d v="2022-09-29T00:00:00"/>
    <d v="2022-10-31T00:00:00"/>
    <d v="2022-10-21T00:00:00"/>
    <n v="2199"/>
    <m/>
    <m/>
    <x v="33"/>
    <x v="33"/>
    <m/>
    <n v="2400"/>
    <n v="2400"/>
    <m/>
    <n v="2400"/>
    <s v="UN"/>
    <n v="0.43509999999999999"/>
    <s v="EUR"/>
    <n v="1044.24"/>
    <n v="1044.24"/>
    <s v="ExW"/>
    <s v="VIR 90J"/>
    <m/>
    <m/>
    <n v="0"/>
    <n v="2400"/>
    <n v="1044.24"/>
  </r>
  <r>
    <s v="PO221927"/>
    <s v="Confirmed"/>
    <d v="2022-09-29T00:00:00"/>
    <d v="2022-10-31T00:00:00"/>
    <d v="2022-10-21T00:00:00"/>
    <n v="2199"/>
    <m/>
    <m/>
    <x v="34"/>
    <x v="34"/>
    <m/>
    <n v="1440"/>
    <n v="1440"/>
    <m/>
    <n v="1440"/>
    <s v="UN"/>
    <n v="2.0470000000000002"/>
    <s v="EUR"/>
    <n v="2947.6800000000003"/>
    <n v="2947.6800000000003"/>
    <s v="ExW"/>
    <s v="VIR 90J"/>
    <m/>
    <m/>
    <n v="0"/>
    <n v="1440"/>
    <n v="2947.6800000000003"/>
  </r>
  <r>
    <s v="PO221927"/>
    <s v="Confirmed"/>
    <d v="2022-09-29T00:00:00"/>
    <d v="2022-10-31T00:00:00"/>
    <d v="2022-10-21T00:00:00"/>
    <n v="2199"/>
    <m/>
    <m/>
    <x v="35"/>
    <x v="35"/>
    <m/>
    <n v="504"/>
    <n v="504"/>
    <m/>
    <n v="504"/>
    <s v="UN"/>
    <n v="1.1322000000000001"/>
    <s v="EUR"/>
    <n v="570.62880000000007"/>
    <n v="570.62880000000007"/>
    <s v="ExW"/>
    <s v="VIR 90J"/>
    <m/>
    <m/>
    <n v="0"/>
    <n v="504"/>
    <n v="570.62880000000007"/>
  </r>
  <r>
    <s v="PO221927"/>
    <s v="Confirmed"/>
    <d v="2022-09-29T00:00:00"/>
    <d v="2022-10-31T00:00:00"/>
    <d v="2022-10-21T00:00:00"/>
    <n v="2199"/>
    <m/>
    <m/>
    <x v="36"/>
    <x v="36"/>
    <m/>
    <n v="1188"/>
    <n v="1188"/>
    <m/>
    <n v="1188"/>
    <s v="UN"/>
    <n v="1.1322000000000001"/>
    <s v="EUR"/>
    <n v="1345.0536000000002"/>
    <n v="1345.0536000000002"/>
    <s v="ExW"/>
    <s v="VIR 90J"/>
    <m/>
    <m/>
    <n v="0"/>
    <n v="1188"/>
    <n v="1345.0536000000002"/>
  </r>
  <r>
    <s v="PO221927"/>
    <s v="Confirmed"/>
    <d v="2022-09-29T00:00:00"/>
    <d v="2022-10-31T00:00:00"/>
    <d v="2022-10-21T00:00:00"/>
    <n v="2199"/>
    <m/>
    <m/>
    <x v="37"/>
    <x v="37"/>
    <m/>
    <n v="1536"/>
    <n v="1536"/>
    <m/>
    <n v="1536"/>
    <s v="UN"/>
    <n v="0.45639999999999997"/>
    <s v="EUR"/>
    <n v="701.03039999999999"/>
    <n v="701.03039999999999"/>
    <s v="ExW"/>
    <s v="VIR 90J"/>
    <m/>
    <m/>
    <n v="0"/>
    <n v="1536"/>
    <n v="701.03039999999999"/>
  </r>
  <r>
    <m/>
    <m/>
    <m/>
    <m/>
    <m/>
    <m/>
    <m/>
    <m/>
    <x v="38"/>
    <x v="38"/>
    <n v="221296"/>
    <n v="1320"/>
    <n v="1320"/>
    <m/>
    <n v="1320"/>
    <s v="UN"/>
    <n v="2.0676999999999999"/>
    <s v="EUR"/>
    <n v="2729.364"/>
    <n v="2729.364"/>
    <s v="ExW"/>
    <s v="VIR 90J"/>
    <m/>
    <m/>
    <m/>
    <m/>
    <m/>
  </r>
  <r>
    <m/>
    <m/>
    <m/>
    <m/>
    <m/>
    <m/>
    <m/>
    <m/>
    <x v="39"/>
    <x v="39"/>
    <n v="322274"/>
    <n v="1150"/>
    <n v="1150"/>
    <m/>
    <n v="1150"/>
    <s v="UN"/>
    <n v="1.1459999999999999"/>
    <s v="EUR"/>
    <n v="1317.8999999999999"/>
    <n v="1317.8999999999999"/>
    <s v="ExW"/>
    <s v="VIR 90J"/>
    <m/>
    <m/>
    <m/>
    <m/>
    <m/>
  </r>
  <r>
    <m/>
    <m/>
    <m/>
    <m/>
    <m/>
    <m/>
    <m/>
    <m/>
    <x v="40"/>
    <x v="40"/>
    <n v="322278"/>
    <n v="350"/>
    <n v="350"/>
    <m/>
    <n v="350"/>
    <s v="UN"/>
    <n v="1.1459999999999999"/>
    <s v="EUR"/>
    <n v="401.09999999999997"/>
    <n v="401.09999999999997"/>
    <s v="ExW"/>
    <s v="VIR 90J"/>
    <m/>
    <m/>
    <m/>
    <m/>
    <m/>
  </r>
  <r>
    <m/>
    <m/>
    <m/>
    <m/>
    <m/>
    <m/>
    <m/>
    <m/>
    <x v="41"/>
    <x v="41"/>
    <n v="710302"/>
    <n v="1440"/>
    <n v="1440"/>
    <m/>
    <n v="1440"/>
    <s v="UN"/>
    <n v="0.4556"/>
    <s v="EUR"/>
    <n v="656.06399999999996"/>
    <n v="656.06399999999996"/>
    <s v="ExW"/>
    <s v="VIR 90J"/>
    <m/>
    <m/>
    <m/>
    <m/>
    <m/>
  </r>
  <r>
    <m/>
    <m/>
    <m/>
    <m/>
    <m/>
    <m/>
    <m/>
    <m/>
    <x v="42"/>
    <x v="42"/>
    <n v="322177"/>
    <n v="1350"/>
    <n v="1350"/>
    <m/>
    <n v="1350"/>
    <s v="UN"/>
    <n v="1.2034"/>
    <s v="EUR"/>
    <n v="1624.5900000000001"/>
    <n v="1624.5900000000001"/>
    <s v="ExW"/>
    <s v="VIR 90J"/>
    <m/>
    <m/>
    <m/>
    <m/>
    <m/>
  </r>
  <r>
    <m/>
    <m/>
    <m/>
    <m/>
    <m/>
    <m/>
    <m/>
    <m/>
    <x v="43"/>
    <x v="43"/>
    <n v="710319"/>
    <n v="1152"/>
    <n v="1152"/>
    <m/>
    <n v="1152"/>
    <s v="UN"/>
    <n v="0.37980000000000003"/>
    <s v="EUR"/>
    <n v="437.52960000000002"/>
    <n v="437.52960000000002"/>
    <s v="ExW"/>
    <s v="VIR 90J"/>
    <m/>
    <m/>
    <m/>
    <m/>
    <m/>
  </r>
  <r>
    <m/>
    <m/>
    <m/>
    <m/>
    <m/>
    <m/>
    <m/>
    <m/>
    <x v="44"/>
    <x v="44"/>
    <n v="322197"/>
    <n v="1584"/>
    <n v="1584"/>
    <m/>
    <n v="1584"/>
    <s v="UN"/>
    <n v="1.2526999999999999"/>
    <s v="EUR"/>
    <n v="1984.2767999999999"/>
    <n v="1984.2767999999999"/>
    <s v="ExW"/>
    <s v="VIR 90J"/>
    <m/>
    <m/>
    <m/>
    <m/>
    <m/>
  </r>
  <r>
    <m/>
    <m/>
    <m/>
    <m/>
    <m/>
    <m/>
    <m/>
    <m/>
    <x v="45"/>
    <x v="45"/>
    <n v="710303"/>
    <n v="1344"/>
    <n v="1344"/>
    <m/>
    <n v="1344"/>
    <s v="UN"/>
    <n v="0.42230000000000001"/>
    <s v="EUR"/>
    <n v="567.57119999999998"/>
    <n v="567.57119999999998"/>
    <s v="ExW"/>
    <s v="VIR 90J"/>
    <m/>
    <m/>
    <m/>
    <m/>
    <m/>
  </r>
  <r>
    <m/>
    <m/>
    <m/>
    <m/>
    <m/>
    <m/>
    <m/>
    <m/>
    <x v="46"/>
    <x v="46"/>
    <n v="322198"/>
    <n v="2024"/>
    <n v="2024"/>
    <m/>
    <n v="2024"/>
    <s v="UN"/>
    <n v="1.3177000000000001"/>
    <s v="EUR"/>
    <n v="2667.0248000000001"/>
    <n v="2667.0248000000001"/>
    <s v="ExW"/>
    <s v="VIR 90J"/>
    <m/>
    <m/>
    <m/>
    <m/>
    <m/>
  </r>
  <r>
    <m/>
    <m/>
    <m/>
    <m/>
    <m/>
    <m/>
    <m/>
    <m/>
    <x v="47"/>
    <x v="47"/>
    <n v="710304"/>
    <n v="1728"/>
    <n v="1728"/>
    <m/>
    <n v="1728"/>
    <s v="UN"/>
    <n v="0.4723"/>
    <s v="EUR"/>
    <n v="816.13440000000003"/>
    <n v="816.13440000000003"/>
    <s v="ExW"/>
    <s v="VIR 90J"/>
    <m/>
    <m/>
    <m/>
    <m/>
    <m/>
  </r>
  <r>
    <m/>
    <m/>
    <m/>
    <m/>
    <m/>
    <m/>
    <m/>
    <m/>
    <x v="48"/>
    <x v="48"/>
    <n v="322179"/>
    <n v="800"/>
    <n v="800"/>
    <m/>
    <n v="800"/>
    <s v="UN"/>
    <n v="1.4044000000000001"/>
    <s v="EUR"/>
    <n v="1123.52"/>
    <n v="1123.52"/>
    <s v="ExW"/>
    <s v="VIR 90J"/>
    <m/>
    <m/>
    <m/>
    <m/>
    <m/>
  </r>
  <r>
    <m/>
    <m/>
    <m/>
    <m/>
    <m/>
    <m/>
    <m/>
    <m/>
    <x v="49"/>
    <x v="49"/>
    <n v="710305"/>
    <n v="756"/>
    <n v="756"/>
    <m/>
    <n v="756"/>
    <s v="UN"/>
    <n v="0.52869999999999995"/>
    <s v="EUR"/>
    <n v="399.69719999999995"/>
    <n v="399.69719999999995"/>
    <s v="ExW"/>
    <s v="VIR 90J"/>
    <m/>
    <m/>
    <m/>
    <m/>
    <m/>
  </r>
  <r>
    <m/>
    <m/>
    <m/>
    <m/>
    <m/>
    <m/>
    <m/>
    <m/>
    <x v="50"/>
    <x v="50"/>
    <n v="220507"/>
    <n v="1120"/>
    <n v="1120"/>
    <m/>
    <n v="1120"/>
    <s v="UN"/>
    <n v="2.1560999999999999"/>
    <s v="EUR"/>
    <n v="2414.8319999999999"/>
    <n v="2414.8319999999999"/>
    <s v="ExW"/>
    <s v="VIR 90J"/>
    <m/>
    <m/>
    <m/>
    <m/>
    <m/>
  </r>
  <r>
    <m/>
    <m/>
    <m/>
    <m/>
    <m/>
    <m/>
    <m/>
    <m/>
    <x v="31"/>
    <x v="31"/>
    <n v="322262"/>
    <n v="1196"/>
    <n v="1196"/>
    <m/>
    <n v="1196"/>
    <s v="UN"/>
    <n v="1.1609"/>
    <s v="EUR"/>
    <n v="1388.4364"/>
    <n v="1388.4364"/>
    <s v="ExW"/>
    <s v="VIR 90J"/>
    <m/>
    <m/>
    <m/>
    <m/>
    <m/>
  </r>
  <r>
    <m/>
    <m/>
    <m/>
    <m/>
    <m/>
    <m/>
    <m/>
    <m/>
    <x v="32"/>
    <x v="32"/>
    <n v="322249"/>
    <n v="0"/>
    <n v="0"/>
    <m/>
    <n v="0"/>
    <s v="UN"/>
    <n v="1.1609"/>
    <s v="EUR"/>
    <n v="0"/>
    <n v="0"/>
    <s v="ExW"/>
    <s v="VIR 90J"/>
    <m/>
    <m/>
    <m/>
    <m/>
    <m/>
  </r>
  <r>
    <m/>
    <m/>
    <m/>
    <m/>
    <m/>
    <m/>
    <m/>
    <m/>
    <x v="33"/>
    <x v="33"/>
    <n v="710299"/>
    <n v="960"/>
    <n v="960"/>
    <m/>
    <n v="960"/>
    <s v="UN"/>
    <n v="0.46550000000000002"/>
    <s v="EUR"/>
    <n v="446.88"/>
    <n v="446.88"/>
    <s v="ExW"/>
    <s v="VIR 90J"/>
    <m/>
    <m/>
    <m/>
    <m/>
    <m/>
  </r>
  <r>
    <m/>
    <m/>
    <m/>
    <m/>
    <m/>
    <m/>
    <m/>
    <m/>
    <x v="34"/>
    <x v="34"/>
    <n v="220541"/>
    <n v="1440"/>
    <n v="1440"/>
    <m/>
    <n v="1440"/>
    <s v="UN"/>
    <n v="2.1903000000000001"/>
    <s v="EUR"/>
    <n v="3154.0320000000002"/>
    <n v="3154.0320000000002"/>
    <s v="ExW"/>
    <s v="VIR 90J"/>
    <m/>
    <m/>
    <m/>
    <m/>
    <m/>
  </r>
  <r>
    <m/>
    <m/>
    <m/>
    <m/>
    <m/>
    <m/>
    <m/>
    <m/>
    <x v="35"/>
    <x v="35"/>
    <n v="322209"/>
    <n v="792"/>
    <n v="792"/>
    <m/>
    <n v="792"/>
    <s v="UN"/>
    <n v="1.2115"/>
    <s v="EUR"/>
    <n v="959.50800000000004"/>
    <n v="959.50800000000004"/>
    <s v="ExW"/>
    <s v="VIR 90J"/>
    <m/>
    <m/>
    <m/>
    <m/>
    <m/>
  </r>
  <r>
    <m/>
    <m/>
    <m/>
    <m/>
    <m/>
    <m/>
    <m/>
    <m/>
    <x v="36"/>
    <x v="36"/>
    <n v="322202"/>
    <n v="612"/>
    <n v="612"/>
    <m/>
    <n v="612"/>
    <s v="UN"/>
    <n v="1.2115"/>
    <s v="EUR"/>
    <n v="741.43799999999999"/>
    <n v="741.43799999999999"/>
    <s v="ExW"/>
    <s v="VIR 90J"/>
    <m/>
    <m/>
    <m/>
    <m/>
    <m/>
  </r>
  <r>
    <m/>
    <m/>
    <m/>
    <m/>
    <m/>
    <m/>
    <m/>
    <m/>
    <x v="37"/>
    <x v="37"/>
    <n v="710300"/>
    <n v="1152"/>
    <n v="1152"/>
    <m/>
    <n v="1152"/>
    <s v="UN"/>
    <n v="0.4884"/>
    <s v="EUR"/>
    <n v="562.63679999999999"/>
    <n v="562.63679999999999"/>
    <s v="ExW"/>
    <s v="VIR 90J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BD3672-B04C-4699-A365-59038976D848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>
  <location ref="A1:C52" firstHeaderRow="1" firstDataRow="1" firstDataCol="2"/>
  <pivotFields count="27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51">
        <item x="6"/>
        <item x="38"/>
        <item x="9"/>
        <item x="10"/>
        <item x="11"/>
        <item x="12"/>
        <item x="13"/>
        <item x="15"/>
        <item x="18"/>
        <item x="19"/>
        <item x="21"/>
        <item x="30"/>
        <item x="50"/>
        <item x="34"/>
        <item x="7"/>
        <item x="39"/>
        <item x="40"/>
        <item x="42"/>
        <item x="44"/>
        <item x="46"/>
        <item x="48"/>
        <item x="14"/>
        <item x="16"/>
        <item x="17"/>
        <item x="20"/>
        <item x="22"/>
        <item x="23"/>
        <item x="31"/>
        <item x="32"/>
        <item x="35"/>
        <item x="36"/>
        <item x="5"/>
        <item x="1"/>
        <item x="2"/>
        <item x="8"/>
        <item x="4"/>
        <item x="3"/>
        <item x="41"/>
        <item x="33"/>
        <item x="37"/>
        <item x="43"/>
        <item x="45"/>
        <item x="47"/>
        <item x="49"/>
        <item x="24"/>
        <item x="0"/>
        <item x="27"/>
        <item x="29"/>
        <item x="28"/>
        <item x="26"/>
        <item x="25"/>
      </items>
    </pivotField>
    <pivotField axis="axisRow" compact="0" outline="0" showAll="0" defaultSubtotal="0">
      <items count="53">
        <item x="6"/>
        <item x="38"/>
        <item x="10"/>
        <item x="9"/>
        <item x="11"/>
        <item x="12"/>
        <item x="13"/>
        <item x="15"/>
        <item x="18"/>
        <item x="19"/>
        <item x="21"/>
        <item x="50"/>
        <item x="30"/>
        <item m="1" x="52"/>
        <item x="34"/>
        <item x="4"/>
        <item x="3"/>
        <item x="0"/>
        <item x="24"/>
        <item x="26"/>
        <item x="39"/>
        <item x="40"/>
        <item x="42"/>
        <item x="44"/>
        <item x="46"/>
        <item x="48"/>
        <item x="14"/>
        <item x="17"/>
        <item x="16"/>
        <item x="20"/>
        <item x="23"/>
        <item x="31"/>
        <item x="32"/>
        <item m="1" x="51"/>
        <item x="35"/>
        <item x="36"/>
        <item x="22"/>
        <item x="7"/>
        <item x="41"/>
        <item x="43"/>
        <item x="45"/>
        <item x="47"/>
        <item x="49"/>
        <item x="33"/>
        <item x="37"/>
        <item x="28"/>
        <item x="8"/>
        <item x="25"/>
        <item x="1"/>
        <item x="2"/>
        <item x="5"/>
        <item x="27"/>
        <item x="2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8"/>
    <field x="9"/>
  </rowFields>
  <rowItems count="51">
    <i>
      <x/>
      <x/>
    </i>
    <i>
      <x v="1"/>
      <x v="1"/>
    </i>
    <i>
      <x v="2"/>
      <x v="3"/>
    </i>
    <i>
      <x v="3"/>
      <x v="2"/>
    </i>
    <i>
      <x v="4"/>
      <x v="4"/>
    </i>
    <i>
      <x v="5"/>
      <x v="5"/>
    </i>
    <i>
      <x v="6"/>
      <x v="6"/>
    </i>
    <i>
      <x v="7"/>
      <x v="7"/>
    </i>
    <i>
      <x v="8"/>
      <x v="8"/>
    </i>
    <i>
      <x v="9"/>
      <x v="9"/>
    </i>
    <i>
      <x v="10"/>
      <x v="10"/>
    </i>
    <i>
      <x v="11"/>
      <x v="12"/>
    </i>
    <i>
      <x v="12"/>
      <x v="11"/>
    </i>
    <i>
      <x v="13"/>
      <x v="14"/>
    </i>
    <i>
      <x v="14"/>
      <x v="37"/>
    </i>
    <i>
      <x v="15"/>
      <x v="20"/>
    </i>
    <i>
      <x v="16"/>
      <x v="21"/>
    </i>
    <i>
      <x v="17"/>
      <x v="22"/>
    </i>
    <i>
      <x v="18"/>
      <x v="23"/>
    </i>
    <i>
      <x v="19"/>
      <x v="24"/>
    </i>
    <i>
      <x v="20"/>
      <x v="25"/>
    </i>
    <i>
      <x v="21"/>
      <x v="26"/>
    </i>
    <i>
      <x v="22"/>
      <x v="28"/>
    </i>
    <i>
      <x v="23"/>
      <x v="27"/>
    </i>
    <i>
      <x v="24"/>
      <x v="29"/>
    </i>
    <i>
      <x v="25"/>
      <x v="36"/>
    </i>
    <i>
      <x v="26"/>
      <x v="30"/>
    </i>
    <i>
      <x v="27"/>
      <x v="31"/>
    </i>
    <i>
      <x v="28"/>
      <x v="32"/>
    </i>
    <i>
      <x v="29"/>
      <x v="34"/>
    </i>
    <i>
      <x v="30"/>
      <x v="35"/>
    </i>
    <i>
      <x v="31"/>
      <x v="50"/>
    </i>
    <i>
      <x v="32"/>
      <x v="48"/>
    </i>
    <i>
      <x v="33"/>
      <x v="49"/>
    </i>
    <i>
      <x v="34"/>
      <x v="46"/>
    </i>
    <i>
      <x v="35"/>
      <x v="15"/>
    </i>
    <i>
      <x v="36"/>
      <x v="16"/>
    </i>
    <i>
      <x v="37"/>
      <x v="38"/>
    </i>
    <i>
      <x v="38"/>
      <x v="43"/>
    </i>
    <i>
      <x v="39"/>
      <x v="44"/>
    </i>
    <i>
      <x v="40"/>
      <x v="39"/>
    </i>
    <i>
      <x v="41"/>
      <x v="40"/>
    </i>
    <i>
      <x v="42"/>
      <x v="41"/>
    </i>
    <i>
      <x v="43"/>
      <x v="42"/>
    </i>
    <i>
      <x v="44"/>
      <x v="18"/>
    </i>
    <i>
      <x v="45"/>
      <x v="17"/>
    </i>
    <i>
      <x v="46"/>
      <x v="51"/>
    </i>
    <i>
      <x v="47"/>
      <x v="52"/>
    </i>
    <i>
      <x v="48"/>
      <x v="45"/>
    </i>
    <i>
      <x v="49"/>
      <x v="19"/>
    </i>
    <i>
      <x v="50"/>
      <x v="47"/>
    </i>
  </rowItems>
  <colItems count="1">
    <i/>
  </colItems>
  <dataFields count="1">
    <dataField name="Somme de Remaining to be delivered" fld="14" baseField="8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hatch">
      <a:fillStyleLst>
        <a:solidFill>
          <a:schemeClr val="phClr"/>
        </a:solidFill>
        <a:gradFill rotWithShape="1">
          <a:gsLst>
            <a:gs pos="0">
              <a:schemeClr val="phClr">
                <a:tint val="79000"/>
                <a:satMod val="180000"/>
              </a:schemeClr>
            </a:gs>
            <a:gs pos="65000">
              <a:schemeClr val="phClr">
                <a:tint val="52000"/>
                <a:satMod val="250000"/>
              </a:schemeClr>
            </a:gs>
            <a:gs pos="100000">
              <a:schemeClr val="phClr">
                <a:tint val="29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 rotWithShape="0">
              <a:srgbClr val="000000">
                <a:alpha val="43000"/>
              </a:srgbClr>
            </a:outerShdw>
          </a:effectLst>
        </a:effectStyle>
        <a:effectStyle>
          <a:effectLst>
            <a:outerShdw blurRad="63500" dist="25400" dir="5400000" rotWithShape="0">
              <a:srgbClr val="000000">
                <a:alpha val="43000"/>
              </a:srgbClr>
            </a:outerShdw>
          </a:effectLst>
          <a:scene3d>
            <a:camera prst="orthographicFront">
              <a:rot lat="0" lon="0" rev="0"/>
            </a:camera>
            <a:lightRig rig="brightRoom" dir="t">
              <a:rot lat="0" lon="0" rev="8700000"/>
            </a:lightRig>
          </a:scene3d>
          <a:sp3d contourW="12700" prstMaterial="dkEdge">
            <a:bevelT w="0" h="0" prst="relaxedInset"/>
            <a:contourClr>
              <a:schemeClr val="phClr">
                <a:shade val="65000"/>
                <a:satMod val="150000"/>
              </a:schemeClr>
            </a:contourClr>
          </a:sp3d>
        </a:effectStyle>
        <a:effectStyle>
          <a:effectLst>
            <a:outerShdw blurRad="63500" dist="25400" dir="5400000" rotWithShape="0">
              <a:srgbClr val="000000">
                <a:alpha val="43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13200000"/>
            </a:lightRig>
          </a:scene3d>
          <a:sp3d prstMaterial="dkEdge">
            <a:bevelT w="63500" h="508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11E19-E062-4F82-94D0-7EDACFCB5F9F}">
  <sheetPr codeName="Feuil3"/>
  <dimension ref="A1:I34"/>
  <sheetViews>
    <sheetView workbookViewId="0">
      <selection activeCell="H7" sqref="H7"/>
    </sheetView>
  </sheetViews>
  <sheetFormatPr baseColWidth="10" defaultColWidth="11.42578125" defaultRowHeight="15.75"/>
  <cols>
    <col min="1" max="2" width="21.5703125" style="30" bestFit="1" customWidth="1"/>
    <col min="3" max="16384" width="11.42578125" style="30"/>
  </cols>
  <sheetData>
    <row r="1" spans="1:9" ht="16.5" thickBot="1"/>
    <row r="2" spans="1:9">
      <c r="A2" s="31" t="s">
        <v>84</v>
      </c>
      <c r="B2" s="67"/>
      <c r="C2" s="69" t="s">
        <v>85</v>
      </c>
      <c r="D2" s="31" t="s">
        <v>79</v>
      </c>
      <c r="E2" s="32"/>
      <c r="F2" s="31" t="s">
        <v>83</v>
      </c>
      <c r="G2" s="32"/>
      <c r="H2" s="33" t="s">
        <v>86</v>
      </c>
      <c r="I2" s="34"/>
    </row>
    <row r="3" spans="1:9">
      <c r="A3" s="35"/>
      <c r="B3" s="68"/>
      <c r="C3" s="70"/>
      <c r="D3" s="35" t="s">
        <v>80</v>
      </c>
      <c r="E3" s="36"/>
      <c r="F3" s="35" t="s">
        <v>80</v>
      </c>
      <c r="G3" s="36"/>
      <c r="H3" s="37"/>
      <c r="I3" s="38"/>
    </row>
    <row r="4" spans="1:9" ht="16.5" thickBot="1">
      <c r="A4" s="39" t="s">
        <v>87</v>
      </c>
      <c r="B4" s="40" t="s">
        <v>88</v>
      </c>
      <c r="C4" s="71"/>
      <c r="D4" s="39" t="s">
        <v>81</v>
      </c>
      <c r="E4" s="41" t="s">
        <v>82</v>
      </c>
      <c r="F4" s="39" t="s">
        <v>81</v>
      </c>
      <c r="G4" s="41" t="s">
        <v>82</v>
      </c>
      <c r="H4" s="42" t="s">
        <v>81</v>
      </c>
      <c r="I4" s="41" t="s">
        <v>82</v>
      </c>
    </row>
    <row r="5" spans="1:9">
      <c r="A5" s="43" t="s">
        <v>89</v>
      </c>
      <c r="B5" s="44" t="s">
        <v>30</v>
      </c>
      <c r="C5" s="45">
        <v>124</v>
      </c>
      <c r="D5" s="46"/>
      <c r="E5" s="47"/>
      <c r="F5" s="46"/>
      <c r="G5" s="47"/>
      <c r="H5" s="53">
        <f t="shared" ref="H5:H6" si="0">F5+D5</f>
        <v>0</v>
      </c>
      <c r="I5" s="54">
        <f t="shared" ref="I5:I6" si="1">G5+E5</f>
        <v>0</v>
      </c>
    </row>
    <row r="6" spans="1:9">
      <c r="A6" s="43" t="s">
        <v>90</v>
      </c>
      <c r="B6" s="44" t="s">
        <v>32</v>
      </c>
      <c r="C6" s="45">
        <v>100</v>
      </c>
      <c r="D6" s="46"/>
      <c r="E6" s="47"/>
      <c r="F6" s="46"/>
      <c r="G6" s="47"/>
      <c r="H6" s="53">
        <f t="shared" si="0"/>
        <v>0</v>
      </c>
      <c r="I6" s="54">
        <f t="shared" si="1"/>
        <v>0</v>
      </c>
    </row>
    <row r="7" spans="1:9">
      <c r="A7" s="43" t="s">
        <v>91</v>
      </c>
      <c r="B7" s="44" t="s">
        <v>36</v>
      </c>
      <c r="C7" s="45">
        <v>64</v>
      </c>
      <c r="D7" s="240">
        <v>15</v>
      </c>
      <c r="E7" s="241">
        <f>D7*C7</f>
        <v>960</v>
      </c>
      <c r="F7" s="240">
        <v>5</v>
      </c>
      <c r="G7" s="241">
        <f>F7*C7</f>
        <v>320</v>
      </c>
      <c r="H7" s="53">
        <f t="shared" ref="H7:H23" si="2">F7+D7</f>
        <v>20</v>
      </c>
      <c r="I7" s="54">
        <f t="shared" ref="I7:I23" si="3">G7+E7</f>
        <v>1280</v>
      </c>
    </row>
    <row r="8" spans="1:9">
      <c r="A8" s="43" t="s">
        <v>92</v>
      </c>
      <c r="B8" s="44" t="s">
        <v>35</v>
      </c>
      <c r="C8" s="45">
        <v>64</v>
      </c>
      <c r="D8" s="260">
        <v>26</v>
      </c>
      <c r="E8" s="241">
        <f t="shared" ref="E8:E17" si="4">D8*C8</f>
        <v>1664</v>
      </c>
      <c r="F8" s="260">
        <v>13</v>
      </c>
      <c r="G8" s="241">
        <f t="shared" ref="G8:G17" si="5">F8*C8</f>
        <v>832</v>
      </c>
      <c r="H8" s="53">
        <f t="shared" si="2"/>
        <v>39</v>
      </c>
      <c r="I8" s="54">
        <f t="shared" si="3"/>
        <v>2496</v>
      </c>
    </row>
    <row r="9" spans="1:9">
      <c r="A9" s="48" t="s">
        <v>93</v>
      </c>
      <c r="B9" s="49" t="s">
        <v>53</v>
      </c>
      <c r="C9" s="50">
        <v>76</v>
      </c>
      <c r="D9" s="51">
        <v>4</v>
      </c>
      <c r="E9" s="241">
        <f t="shared" si="4"/>
        <v>304</v>
      </c>
      <c r="F9" s="51">
        <v>2</v>
      </c>
      <c r="G9" s="241">
        <f t="shared" si="5"/>
        <v>152</v>
      </c>
      <c r="H9" s="53">
        <f t="shared" si="2"/>
        <v>6</v>
      </c>
      <c r="I9" s="54">
        <f t="shared" si="3"/>
        <v>456</v>
      </c>
    </row>
    <row r="10" spans="1:9">
      <c r="A10" s="48" t="s">
        <v>94</v>
      </c>
      <c r="B10" s="49" t="s">
        <v>52</v>
      </c>
      <c r="C10" s="50">
        <v>76</v>
      </c>
      <c r="D10" s="259">
        <v>31</v>
      </c>
      <c r="E10" s="241">
        <f t="shared" si="4"/>
        <v>2356</v>
      </c>
      <c r="F10" s="51">
        <v>14</v>
      </c>
      <c r="G10" s="241">
        <f t="shared" si="5"/>
        <v>1064</v>
      </c>
      <c r="H10" s="53">
        <f t="shared" si="2"/>
        <v>45</v>
      </c>
      <c r="I10" s="54">
        <f t="shared" si="3"/>
        <v>3420</v>
      </c>
    </row>
    <row r="11" spans="1:9">
      <c r="A11" s="48" t="s">
        <v>95</v>
      </c>
      <c r="B11" s="49" t="s">
        <v>33</v>
      </c>
      <c r="C11" s="50">
        <v>100</v>
      </c>
      <c r="D11" s="51">
        <v>2</v>
      </c>
      <c r="E11" s="241">
        <f t="shared" si="4"/>
        <v>200</v>
      </c>
      <c r="F11" s="51"/>
      <c r="G11" s="241">
        <f t="shared" si="5"/>
        <v>0</v>
      </c>
      <c r="H11" s="53">
        <f t="shared" si="2"/>
        <v>2</v>
      </c>
      <c r="I11" s="54">
        <f t="shared" si="3"/>
        <v>200</v>
      </c>
    </row>
    <row r="12" spans="1:9">
      <c r="A12" s="48" t="s">
        <v>96</v>
      </c>
      <c r="B12" s="49" t="s">
        <v>97</v>
      </c>
      <c r="C12" s="50">
        <v>100</v>
      </c>
      <c r="D12" s="259">
        <v>21</v>
      </c>
      <c r="E12" s="241">
        <f t="shared" si="4"/>
        <v>2100</v>
      </c>
      <c r="F12" s="259">
        <v>11</v>
      </c>
      <c r="G12" s="241">
        <f t="shared" si="5"/>
        <v>1100</v>
      </c>
      <c r="H12" s="53">
        <f t="shared" si="2"/>
        <v>32</v>
      </c>
      <c r="I12" s="54">
        <f t="shared" si="3"/>
        <v>3200</v>
      </c>
    </row>
    <row r="13" spans="1:9">
      <c r="A13" s="48"/>
      <c r="B13" s="49" t="s">
        <v>40</v>
      </c>
      <c r="C13" s="50">
        <v>56</v>
      </c>
      <c r="D13" s="51">
        <v>4</v>
      </c>
      <c r="E13" s="241">
        <f t="shared" si="4"/>
        <v>224</v>
      </c>
      <c r="F13" s="51">
        <v>2</v>
      </c>
      <c r="G13" s="241">
        <f t="shared" si="5"/>
        <v>112</v>
      </c>
      <c r="H13" s="53">
        <f t="shared" si="2"/>
        <v>6</v>
      </c>
      <c r="I13" s="54">
        <f t="shared" si="3"/>
        <v>336</v>
      </c>
    </row>
    <row r="14" spans="1:9">
      <c r="A14" s="48"/>
      <c r="B14" s="49" t="s">
        <v>39</v>
      </c>
      <c r="C14" s="50">
        <v>56</v>
      </c>
      <c r="D14" s="51">
        <v>5</v>
      </c>
      <c r="E14" s="241">
        <f t="shared" si="4"/>
        <v>280</v>
      </c>
      <c r="F14" s="51">
        <v>3</v>
      </c>
      <c r="G14" s="241">
        <f t="shared" si="5"/>
        <v>168</v>
      </c>
      <c r="H14" s="53">
        <f t="shared" si="2"/>
        <v>8</v>
      </c>
      <c r="I14" s="54">
        <f t="shared" si="3"/>
        <v>448</v>
      </c>
    </row>
    <row r="15" spans="1:9">
      <c r="A15" s="48"/>
      <c r="B15" s="49" t="s">
        <v>34</v>
      </c>
      <c r="C15" s="50">
        <v>76</v>
      </c>
      <c r="D15" s="51">
        <v>4</v>
      </c>
      <c r="E15" s="241">
        <f t="shared" si="4"/>
        <v>304</v>
      </c>
      <c r="F15" s="51">
        <v>2</v>
      </c>
      <c r="G15" s="241">
        <f t="shared" si="5"/>
        <v>152</v>
      </c>
      <c r="H15" s="53">
        <f t="shared" si="2"/>
        <v>6</v>
      </c>
      <c r="I15" s="54">
        <f t="shared" si="3"/>
        <v>456</v>
      </c>
    </row>
    <row r="16" spans="1:9">
      <c r="A16" s="48"/>
      <c r="B16" s="49" t="s">
        <v>38</v>
      </c>
      <c r="C16" s="50">
        <v>64</v>
      </c>
      <c r="D16" s="240">
        <v>5</v>
      </c>
      <c r="E16" s="241">
        <f t="shared" si="4"/>
        <v>320</v>
      </c>
      <c r="F16" s="242">
        <v>3</v>
      </c>
      <c r="G16" s="241">
        <f t="shared" si="5"/>
        <v>192</v>
      </c>
      <c r="H16" s="53">
        <f t="shared" si="2"/>
        <v>8</v>
      </c>
      <c r="I16" s="54">
        <f t="shared" si="3"/>
        <v>512</v>
      </c>
    </row>
    <row r="17" spans="1:9">
      <c r="A17" s="48"/>
      <c r="B17" s="49" t="s">
        <v>37</v>
      </c>
      <c r="C17" s="50">
        <v>64</v>
      </c>
      <c r="D17" s="260">
        <v>26</v>
      </c>
      <c r="E17" s="241">
        <f t="shared" si="4"/>
        <v>1664</v>
      </c>
      <c r="F17" s="242">
        <v>15</v>
      </c>
      <c r="G17" s="241">
        <f t="shared" si="5"/>
        <v>960</v>
      </c>
      <c r="H17" s="53">
        <f t="shared" si="2"/>
        <v>41</v>
      </c>
      <c r="I17" s="54">
        <f t="shared" si="3"/>
        <v>2624</v>
      </c>
    </row>
    <row r="18" spans="1:9">
      <c r="A18" s="48"/>
      <c r="B18" s="49" t="s">
        <v>43</v>
      </c>
      <c r="C18" s="50">
        <v>56</v>
      </c>
      <c r="D18" s="240"/>
      <c r="E18" s="241">
        <f t="shared" ref="E18:G23" si="6">+D18*C18</f>
        <v>0</v>
      </c>
      <c r="F18" s="242"/>
      <c r="G18" s="241">
        <f t="shared" si="6"/>
        <v>0</v>
      </c>
      <c r="H18" s="53">
        <f t="shared" si="2"/>
        <v>0</v>
      </c>
      <c r="I18" s="54">
        <f t="shared" si="3"/>
        <v>0</v>
      </c>
    </row>
    <row r="19" spans="1:9">
      <c r="A19" s="48"/>
      <c r="B19" s="49" t="s">
        <v>42</v>
      </c>
      <c r="C19" s="50">
        <v>56</v>
      </c>
      <c r="D19" s="240">
        <v>3</v>
      </c>
      <c r="E19" s="241">
        <f>D19*C19</f>
        <v>168</v>
      </c>
      <c r="F19" s="242">
        <v>2</v>
      </c>
      <c r="G19" s="241">
        <f>F19*C19</f>
        <v>112</v>
      </c>
      <c r="H19" s="53">
        <f t="shared" si="2"/>
        <v>5</v>
      </c>
      <c r="I19" s="54">
        <f t="shared" si="3"/>
        <v>280</v>
      </c>
    </row>
    <row r="20" spans="1:9">
      <c r="A20" s="48"/>
      <c r="B20" s="49" t="s">
        <v>45</v>
      </c>
      <c r="C20" s="50">
        <v>56</v>
      </c>
      <c r="D20" s="240"/>
      <c r="E20" s="241">
        <f t="shared" si="6"/>
        <v>0</v>
      </c>
      <c r="F20" s="242"/>
      <c r="G20" s="241">
        <f t="shared" si="6"/>
        <v>0</v>
      </c>
      <c r="H20" s="53">
        <f t="shared" si="2"/>
        <v>0</v>
      </c>
      <c r="I20" s="54">
        <f t="shared" si="3"/>
        <v>0</v>
      </c>
    </row>
    <row r="21" spans="1:9">
      <c r="A21" s="48"/>
      <c r="B21" s="49" t="s">
        <v>44</v>
      </c>
      <c r="C21" s="50">
        <v>56</v>
      </c>
      <c r="D21" s="240">
        <v>3</v>
      </c>
      <c r="E21" s="241">
        <f>D21*C21</f>
        <v>168</v>
      </c>
      <c r="F21" s="242">
        <v>2</v>
      </c>
      <c r="G21" s="241">
        <f>F21*C21</f>
        <v>112</v>
      </c>
      <c r="H21" s="53">
        <f t="shared" si="2"/>
        <v>5</v>
      </c>
      <c r="I21" s="54">
        <f t="shared" si="3"/>
        <v>280</v>
      </c>
    </row>
    <row r="22" spans="1:9">
      <c r="A22" s="48"/>
      <c r="B22" s="49" t="s">
        <v>47</v>
      </c>
      <c r="C22" s="50">
        <v>56</v>
      </c>
      <c r="D22" s="240"/>
      <c r="E22" s="241">
        <f t="shared" si="6"/>
        <v>0</v>
      </c>
      <c r="F22" s="242"/>
      <c r="G22" s="241">
        <f t="shared" si="6"/>
        <v>0</v>
      </c>
      <c r="H22" s="53">
        <f t="shared" si="2"/>
        <v>0</v>
      </c>
      <c r="I22" s="54">
        <f t="shared" si="3"/>
        <v>0</v>
      </c>
    </row>
    <row r="23" spans="1:9">
      <c r="A23" s="48"/>
      <c r="B23" s="49" t="s">
        <v>46</v>
      </c>
      <c r="C23" s="50">
        <v>56</v>
      </c>
      <c r="D23" s="240"/>
      <c r="E23" s="241">
        <f t="shared" si="6"/>
        <v>0</v>
      </c>
      <c r="F23" s="242"/>
      <c r="G23" s="241">
        <f t="shared" si="6"/>
        <v>0</v>
      </c>
      <c r="H23" s="53">
        <f t="shared" si="2"/>
        <v>0</v>
      </c>
      <c r="I23" s="54">
        <f t="shared" si="3"/>
        <v>0</v>
      </c>
    </row>
    <row r="24" spans="1:9">
      <c r="A24" s="48"/>
      <c r="B24" s="49" t="s">
        <v>111</v>
      </c>
      <c r="C24" s="50">
        <v>84</v>
      </c>
      <c r="D24" s="51">
        <v>15</v>
      </c>
      <c r="E24" s="241">
        <f t="shared" ref="E24:E28" si="7">D24*C24</f>
        <v>1260</v>
      </c>
      <c r="F24" s="51">
        <v>8</v>
      </c>
      <c r="G24" s="241">
        <f t="shared" ref="G24:G28" si="8">F24*C24</f>
        <v>672</v>
      </c>
      <c r="H24" s="53">
        <f t="shared" ref="H24:I27" si="9">F24+D24</f>
        <v>23</v>
      </c>
      <c r="I24" s="54">
        <f t="shared" si="9"/>
        <v>1932</v>
      </c>
    </row>
    <row r="25" spans="1:9">
      <c r="A25" s="48" t="s">
        <v>98</v>
      </c>
      <c r="B25" s="49" t="s">
        <v>99</v>
      </c>
      <c r="C25" s="50">
        <v>76</v>
      </c>
      <c r="D25" s="51">
        <v>20</v>
      </c>
      <c r="E25" s="241">
        <f t="shared" si="7"/>
        <v>1520</v>
      </c>
      <c r="F25" s="51">
        <v>10</v>
      </c>
      <c r="G25" s="241">
        <f t="shared" si="8"/>
        <v>760</v>
      </c>
      <c r="H25" s="53">
        <f t="shared" si="9"/>
        <v>30</v>
      </c>
      <c r="I25" s="54">
        <f t="shared" si="9"/>
        <v>2280</v>
      </c>
    </row>
    <row r="26" spans="1:9">
      <c r="A26" s="48" t="s">
        <v>100</v>
      </c>
      <c r="B26" s="49" t="s">
        <v>101</v>
      </c>
      <c r="C26" s="50">
        <v>64</v>
      </c>
      <c r="D26" s="51">
        <v>10</v>
      </c>
      <c r="E26" s="241">
        <f t="shared" si="7"/>
        <v>640</v>
      </c>
      <c r="F26" s="51">
        <v>5</v>
      </c>
      <c r="G26" s="241">
        <f t="shared" si="8"/>
        <v>320</v>
      </c>
      <c r="H26" s="53">
        <f t="shared" si="9"/>
        <v>15</v>
      </c>
      <c r="I26" s="54">
        <f t="shared" si="9"/>
        <v>960</v>
      </c>
    </row>
    <row r="27" spans="1:9">
      <c r="A27" s="48"/>
      <c r="B27" s="49" t="s">
        <v>102</v>
      </c>
      <c r="C27" s="50">
        <v>76</v>
      </c>
      <c r="D27" s="55">
        <v>5</v>
      </c>
      <c r="E27" s="241">
        <f t="shared" si="7"/>
        <v>380</v>
      </c>
      <c r="F27" s="55">
        <v>3</v>
      </c>
      <c r="G27" s="241">
        <f t="shared" si="8"/>
        <v>228</v>
      </c>
      <c r="H27" s="53">
        <f t="shared" si="9"/>
        <v>8</v>
      </c>
      <c r="I27" s="54">
        <f t="shared" ref="I27:I31" si="10">E27+G27</f>
        <v>608</v>
      </c>
    </row>
    <row r="28" spans="1:9">
      <c r="A28" s="48" t="s">
        <v>103</v>
      </c>
      <c r="B28" s="49" t="s">
        <v>114</v>
      </c>
      <c r="C28" s="50">
        <v>64</v>
      </c>
      <c r="D28" s="51">
        <v>15</v>
      </c>
      <c r="E28" s="241">
        <f t="shared" si="7"/>
        <v>960</v>
      </c>
      <c r="F28" s="51">
        <v>7</v>
      </c>
      <c r="G28" s="241">
        <f t="shared" si="8"/>
        <v>448</v>
      </c>
      <c r="H28" s="53">
        <f t="shared" ref="H28:H31" si="11">D28+F28</f>
        <v>22</v>
      </c>
      <c r="I28" s="54">
        <f t="shared" si="10"/>
        <v>1408</v>
      </c>
    </row>
    <row r="29" spans="1:9">
      <c r="A29" s="48" t="s">
        <v>104</v>
      </c>
      <c r="B29" s="49" t="s">
        <v>105</v>
      </c>
      <c r="C29" s="50">
        <v>48</v>
      </c>
      <c r="D29" s="259">
        <v>0</v>
      </c>
      <c r="E29" s="52">
        <f t="shared" ref="E29:E31" si="12">D29*C29</f>
        <v>0</v>
      </c>
      <c r="F29" s="259">
        <v>0</v>
      </c>
      <c r="G29" s="52">
        <f t="shared" ref="G29:G31" si="13">F29*C29</f>
        <v>0</v>
      </c>
      <c r="H29" s="53">
        <f t="shared" si="11"/>
        <v>0</v>
      </c>
      <c r="I29" s="54">
        <f t="shared" si="10"/>
        <v>0</v>
      </c>
    </row>
    <row r="30" spans="1:9">
      <c r="A30" s="48" t="s">
        <v>106</v>
      </c>
      <c r="B30" s="49" t="s">
        <v>107</v>
      </c>
      <c r="C30" s="50">
        <v>48</v>
      </c>
      <c r="D30" s="51">
        <v>4</v>
      </c>
      <c r="E30" s="241">
        <f t="shared" si="12"/>
        <v>192</v>
      </c>
      <c r="F30" s="51">
        <v>2</v>
      </c>
      <c r="G30" s="241">
        <f t="shared" si="13"/>
        <v>96</v>
      </c>
      <c r="H30" s="53">
        <f t="shared" si="11"/>
        <v>6</v>
      </c>
      <c r="I30" s="54">
        <f t="shared" si="10"/>
        <v>288</v>
      </c>
    </row>
    <row r="31" spans="1:9" ht="16.5" thickBot="1">
      <c r="A31" s="56" t="s">
        <v>108</v>
      </c>
      <c r="B31" s="57" t="s">
        <v>109</v>
      </c>
      <c r="C31" s="58">
        <v>48</v>
      </c>
      <c r="D31" s="59">
        <v>2</v>
      </c>
      <c r="E31" s="241">
        <f t="shared" si="12"/>
        <v>96</v>
      </c>
      <c r="F31" s="59">
        <v>1</v>
      </c>
      <c r="G31" s="241">
        <f t="shared" si="13"/>
        <v>48</v>
      </c>
      <c r="H31" s="60">
        <f t="shared" si="11"/>
        <v>3</v>
      </c>
      <c r="I31" s="61">
        <f t="shared" si="10"/>
        <v>144</v>
      </c>
    </row>
    <row r="32" spans="1:9" ht="17.25" thickTop="1" thickBot="1">
      <c r="A32" s="72" t="s">
        <v>110</v>
      </c>
      <c r="B32" s="73"/>
      <c r="C32" s="74"/>
      <c r="D32" s="62">
        <f t="shared" ref="D32:I32" si="14">SUM(D6:D31)</f>
        <v>220</v>
      </c>
      <c r="E32" s="241">
        <f>SUBTOTAL(9,E7:E31)</f>
        <v>15760</v>
      </c>
      <c r="F32" s="62">
        <f t="shared" si="14"/>
        <v>110</v>
      </c>
      <c r="G32" s="241">
        <f>SUBTOTAL(9,G7:G31)</f>
        <v>7848</v>
      </c>
      <c r="H32" s="62">
        <f t="shared" si="14"/>
        <v>330</v>
      </c>
      <c r="I32" s="63">
        <f t="shared" si="14"/>
        <v>23608</v>
      </c>
    </row>
    <row r="33" spans="4:8">
      <c r="D33" s="64">
        <f>D32/22</f>
        <v>10</v>
      </c>
      <c r="F33" s="64">
        <f>F32/22</f>
        <v>5</v>
      </c>
      <c r="H33" s="64">
        <f>H32/22</f>
        <v>15</v>
      </c>
    </row>
    <row r="34" spans="4:8">
      <c r="D34" s="65"/>
      <c r="F34" s="66"/>
    </row>
  </sheetData>
  <autoFilter ref="A2:I33" xr:uid="{3F211E19-E062-4F82-94D0-7EDACFCB5F9F}"/>
  <conditionalFormatting sqref="B1:B1048576">
    <cfRule type="duplicateValues" dxfId="4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BA338-A35B-4C7F-93CC-E29103F448CF}">
  <dimension ref="A1:U31"/>
  <sheetViews>
    <sheetView workbookViewId="0">
      <pane ySplit="3" topLeftCell="A4" activePane="bottomLeft" state="frozen"/>
      <selection pane="bottomLeft" activeCell="T1" sqref="T1:T1048576"/>
    </sheetView>
  </sheetViews>
  <sheetFormatPr baseColWidth="10" defaultColWidth="14.140625" defaultRowHeight="15"/>
  <cols>
    <col min="1" max="1" width="14.42578125" style="336" bestFit="1" customWidth="1"/>
    <col min="2" max="2" width="6.28515625" bestFit="1" customWidth="1"/>
    <col min="3" max="3" width="14.28515625" style="320" bestFit="1" customWidth="1"/>
    <col min="4" max="4" width="16.85546875" style="324" bestFit="1" customWidth="1"/>
    <col min="5" max="5" width="25.42578125" style="331" bestFit="1" customWidth="1"/>
    <col min="6" max="6" width="12.140625" bestFit="1" customWidth="1"/>
    <col min="7" max="7" width="10.7109375" bestFit="1" customWidth="1"/>
    <col min="8" max="8" width="10.28515625" bestFit="1" customWidth="1"/>
    <col min="9" max="11" width="5.5703125" bestFit="1" customWidth="1"/>
    <col min="12" max="12" width="9.42578125" bestFit="1" customWidth="1"/>
    <col min="13" max="13" width="11.42578125" bestFit="1" customWidth="1"/>
    <col min="14" max="14" width="6.28515625" bestFit="1" customWidth="1"/>
    <col min="15" max="15" width="9.42578125" bestFit="1" customWidth="1"/>
    <col min="16" max="16" width="10.140625" bestFit="1" customWidth="1"/>
    <col min="17" max="17" width="13.42578125" bestFit="1" customWidth="1"/>
    <col min="18" max="19" width="8.85546875" bestFit="1" customWidth="1"/>
    <col min="20" max="20" width="6.140625" customWidth="1"/>
    <col min="21" max="21" width="8.85546875" bestFit="1" customWidth="1"/>
    <col min="22" max="22" width="17.140625" bestFit="1" customWidth="1"/>
    <col min="23" max="23" width="25" bestFit="1" customWidth="1"/>
  </cols>
  <sheetData>
    <row r="1" spans="1:21" ht="19.5">
      <c r="B1" s="3"/>
      <c r="E1" s="325"/>
      <c r="F1" s="10"/>
      <c r="G1" s="10"/>
      <c r="H1" s="10"/>
      <c r="I1" s="10"/>
      <c r="J1" s="10"/>
      <c r="K1" s="10"/>
      <c r="L1" s="10"/>
      <c r="M1" s="10"/>
      <c r="N1" s="10"/>
      <c r="O1" s="10"/>
      <c r="P1" s="29"/>
      <c r="Q1" s="29"/>
      <c r="R1" s="287" t="s">
        <v>129</v>
      </c>
      <c r="S1" s="288"/>
    </row>
    <row r="2" spans="1:21" ht="31.5">
      <c r="B2" s="290" t="s">
        <v>16</v>
      </c>
      <c r="C2" s="290" t="s">
        <v>29</v>
      </c>
      <c r="D2" s="326" t="s">
        <v>23</v>
      </c>
      <c r="E2" s="326" t="s">
        <v>78</v>
      </c>
      <c r="F2" s="290" t="s">
        <v>17</v>
      </c>
      <c r="G2" s="290" t="s">
        <v>24</v>
      </c>
      <c r="H2" s="25" t="s">
        <v>25</v>
      </c>
      <c r="I2" s="300" t="s">
        <v>0</v>
      </c>
      <c r="J2" s="301"/>
      <c r="K2" s="302"/>
      <c r="L2" s="290" t="s">
        <v>8</v>
      </c>
      <c r="M2" s="290" t="s">
        <v>21</v>
      </c>
      <c r="N2" s="290" t="s">
        <v>9</v>
      </c>
      <c r="O2" s="11" t="s">
        <v>19</v>
      </c>
      <c r="P2" s="11" t="s">
        <v>10</v>
      </c>
      <c r="Q2" s="290" t="s">
        <v>22</v>
      </c>
      <c r="R2" s="136" t="s">
        <v>130</v>
      </c>
      <c r="S2" s="137" t="s">
        <v>131</v>
      </c>
    </row>
    <row r="3" spans="1:21" ht="16.5" thickBot="1">
      <c r="B3" s="291"/>
      <c r="C3" s="291"/>
      <c r="D3" s="327"/>
      <c r="E3" s="327"/>
      <c r="F3" s="291"/>
      <c r="G3" s="291"/>
      <c r="H3" s="26"/>
      <c r="I3" s="7" t="s">
        <v>1</v>
      </c>
      <c r="J3" s="7" t="s">
        <v>2</v>
      </c>
      <c r="K3" s="7" t="s">
        <v>50</v>
      </c>
      <c r="L3" s="291"/>
      <c r="M3" s="291"/>
      <c r="N3" s="291"/>
      <c r="O3" s="7" t="s">
        <v>11</v>
      </c>
      <c r="P3" s="7" t="s">
        <v>12</v>
      </c>
      <c r="Q3" s="291"/>
      <c r="R3" s="142" t="s">
        <v>82</v>
      </c>
      <c r="S3" s="143" t="s">
        <v>82</v>
      </c>
    </row>
    <row r="4" spans="1:21" ht="15.75">
      <c r="B4" s="26"/>
      <c r="C4" s="26"/>
      <c r="D4" s="333"/>
      <c r="E4" s="333"/>
      <c r="F4" s="26"/>
      <c r="G4" s="26"/>
      <c r="H4" s="26"/>
      <c r="I4" s="7"/>
      <c r="J4" s="7"/>
      <c r="K4" s="7"/>
      <c r="L4" s="26"/>
      <c r="M4" s="26"/>
      <c r="N4" s="26"/>
      <c r="O4" s="7"/>
      <c r="P4" s="7"/>
      <c r="Q4" s="26"/>
      <c r="R4" s="334"/>
      <c r="S4" s="335"/>
    </row>
    <row r="5" spans="1:21" ht="15.75">
      <c r="A5" s="338" t="s">
        <v>52</v>
      </c>
      <c r="B5" s="339" t="s">
        <v>20</v>
      </c>
      <c r="C5" s="340" t="s">
        <v>52</v>
      </c>
      <c r="D5" s="341" t="s">
        <v>68</v>
      </c>
      <c r="E5" s="341" t="s">
        <v>2501</v>
      </c>
      <c r="F5" s="339">
        <v>60</v>
      </c>
      <c r="G5" s="339">
        <v>500</v>
      </c>
      <c r="H5" s="339">
        <v>96</v>
      </c>
      <c r="I5" s="339">
        <v>230</v>
      </c>
      <c r="J5" s="339">
        <v>170</v>
      </c>
      <c r="K5" s="339">
        <v>220</v>
      </c>
      <c r="L5" s="339">
        <v>0</v>
      </c>
      <c r="M5" s="339">
        <v>1</v>
      </c>
      <c r="N5" s="339" t="s">
        <v>13</v>
      </c>
      <c r="O5" s="339">
        <v>15.7</v>
      </c>
      <c r="P5" s="339">
        <v>63</v>
      </c>
      <c r="Q5" s="339">
        <v>76</v>
      </c>
      <c r="R5" s="342">
        <v>5</v>
      </c>
      <c r="S5" s="342">
        <v>5</v>
      </c>
      <c r="T5" s="375">
        <v>1</v>
      </c>
      <c r="U5" s="258">
        <f>_xlfn.XLOOKUP(A5,Sheet1!B:B,Sheet1!H:H)</f>
        <v>45</v>
      </c>
    </row>
    <row r="6" spans="1:21" ht="15.75">
      <c r="A6" s="338" t="s">
        <v>53</v>
      </c>
      <c r="B6" s="339" t="s">
        <v>20</v>
      </c>
      <c r="C6" s="340" t="s">
        <v>53</v>
      </c>
      <c r="D6" s="341" t="s">
        <v>68</v>
      </c>
      <c r="E6" s="341" t="s">
        <v>2502</v>
      </c>
      <c r="F6" s="339">
        <v>60</v>
      </c>
      <c r="G6" s="339">
        <v>500</v>
      </c>
      <c r="H6" s="339">
        <v>96</v>
      </c>
      <c r="I6" s="339">
        <v>230</v>
      </c>
      <c r="J6" s="339">
        <v>170</v>
      </c>
      <c r="K6" s="339">
        <v>220</v>
      </c>
      <c r="L6" s="339">
        <v>1</v>
      </c>
      <c r="M6" s="339">
        <v>1</v>
      </c>
      <c r="N6" s="339" t="s">
        <v>13</v>
      </c>
      <c r="O6" s="343">
        <v>15.7</v>
      </c>
      <c r="P6" s="339">
        <v>63</v>
      </c>
      <c r="Q6" s="339">
        <v>76</v>
      </c>
      <c r="R6" s="342">
        <v>5</v>
      </c>
      <c r="S6" s="342">
        <v>5</v>
      </c>
      <c r="T6" s="375"/>
      <c r="U6" s="258">
        <f>_xlfn.XLOOKUP(A6,Sheet1!B:B,Sheet1!H:H)</f>
        <v>6</v>
      </c>
    </row>
    <row r="7" spans="1:21" ht="15.75">
      <c r="A7" s="338" t="s">
        <v>34</v>
      </c>
      <c r="B7" s="339" t="s">
        <v>20</v>
      </c>
      <c r="C7" s="340" t="s">
        <v>34</v>
      </c>
      <c r="D7" s="341" t="s">
        <v>69</v>
      </c>
      <c r="E7" s="341" t="s">
        <v>2495</v>
      </c>
      <c r="F7" s="339">
        <v>65</v>
      </c>
      <c r="G7" s="339">
        <v>530</v>
      </c>
      <c r="H7" s="339">
        <v>110</v>
      </c>
      <c r="I7" s="339">
        <v>230</v>
      </c>
      <c r="J7" s="339">
        <v>172</v>
      </c>
      <c r="K7" s="339">
        <v>220</v>
      </c>
      <c r="L7" s="339">
        <v>0</v>
      </c>
      <c r="M7" s="339">
        <v>1</v>
      </c>
      <c r="N7" s="339" t="s">
        <v>13</v>
      </c>
      <c r="O7" s="343">
        <v>16</v>
      </c>
      <c r="P7" s="339">
        <v>63</v>
      </c>
      <c r="Q7" s="339">
        <v>76</v>
      </c>
      <c r="R7" s="342">
        <v>5</v>
      </c>
      <c r="S7" s="342">
        <v>6</v>
      </c>
      <c r="T7" s="376">
        <v>1</v>
      </c>
      <c r="U7" s="258">
        <f>_xlfn.XLOOKUP(A7,Sheet1!B:B,Sheet1!H:H)</f>
        <v>6</v>
      </c>
    </row>
    <row r="8" spans="1:21" ht="15.75">
      <c r="A8" s="344" t="s">
        <v>35</v>
      </c>
      <c r="B8" s="345" t="s">
        <v>48</v>
      </c>
      <c r="C8" s="346" t="s">
        <v>35</v>
      </c>
      <c r="D8" s="347" t="s">
        <v>70</v>
      </c>
      <c r="E8" s="347" t="s">
        <v>2495</v>
      </c>
      <c r="F8" s="345">
        <v>50</v>
      </c>
      <c r="G8" s="345">
        <v>420</v>
      </c>
      <c r="H8" s="345">
        <v>80</v>
      </c>
      <c r="I8" s="345">
        <v>257</v>
      </c>
      <c r="J8" s="345">
        <v>172</v>
      </c>
      <c r="K8" s="345">
        <v>220</v>
      </c>
      <c r="L8" s="345">
        <v>0</v>
      </c>
      <c r="M8" s="345">
        <v>1</v>
      </c>
      <c r="N8" s="345" t="s">
        <v>13</v>
      </c>
      <c r="O8" s="345">
        <v>15.3</v>
      </c>
      <c r="P8" s="345">
        <v>57</v>
      </c>
      <c r="Q8" s="348">
        <v>68</v>
      </c>
      <c r="R8" s="349">
        <v>4</v>
      </c>
      <c r="S8" s="349">
        <v>5</v>
      </c>
      <c r="T8" s="375">
        <v>1</v>
      </c>
      <c r="U8" s="258">
        <f>_xlfn.XLOOKUP(A8,Sheet1!B:B,Sheet1!H:H)</f>
        <v>39</v>
      </c>
    </row>
    <row r="9" spans="1:21" ht="15.75">
      <c r="A9" s="344" t="s">
        <v>36</v>
      </c>
      <c r="B9" s="345" t="s">
        <v>48</v>
      </c>
      <c r="C9" s="346" t="s">
        <v>36</v>
      </c>
      <c r="D9" s="347" t="s">
        <v>70</v>
      </c>
      <c r="E9" s="347" t="s">
        <v>2495</v>
      </c>
      <c r="F9" s="345">
        <v>50</v>
      </c>
      <c r="G9" s="345">
        <v>420</v>
      </c>
      <c r="H9" s="345">
        <v>80</v>
      </c>
      <c r="I9" s="345">
        <v>257</v>
      </c>
      <c r="J9" s="345">
        <v>172</v>
      </c>
      <c r="K9" s="345">
        <v>220</v>
      </c>
      <c r="L9" s="345">
        <v>1</v>
      </c>
      <c r="M9" s="345">
        <v>1</v>
      </c>
      <c r="N9" s="345" t="s">
        <v>13</v>
      </c>
      <c r="O9" s="350">
        <v>15.3</v>
      </c>
      <c r="P9" s="345">
        <v>57</v>
      </c>
      <c r="Q9" s="351">
        <v>68</v>
      </c>
      <c r="R9" s="349">
        <v>4</v>
      </c>
      <c r="S9" s="349">
        <v>5</v>
      </c>
      <c r="T9" s="375"/>
      <c r="U9" s="258">
        <f>_xlfn.XLOOKUP(A9,Sheet1!B:B,Sheet1!H:H)</f>
        <v>20</v>
      </c>
    </row>
    <row r="10" spans="1:21" ht="15.75">
      <c r="A10" s="344" t="s">
        <v>37</v>
      </c>
      <c r="B10" s="345" t="s">
        <v>48</v>
      </c>
      <c r="C10" s="346" t="s">
        <v>37</v>
      </c>
      <c r="D10" s="347" t="s">
        <v>71</v>
      </c>
      <c r="E10" s="347" t="s">
        <v>2503</v>
      </c>
      <c r="F10" s="345">
        <v>70</v>
      </c>
      <c r="G10" s="345">
        <v>530</v>
      </c>
      <c r="H10" s="345">
        <v>125</v>
      </c>
      <c r="I10" s="345">
        <v>257</v>
      </c>
      <c r="J10" s="345">
        <v>172</v>
      </c>
      <c r="K10" s="345">
        <v>220</v>
      </c>
      <c r="L10" s="345">
        <v>0</v>
      </c>
      <c r="M10" s="345">
        <v>1</v>
      </c>
      <c r="N10" s="345" t="s">
        <v>13</v>
      </c>
      <c r="O10" s="345">
        <v>17.399999999999999</v>
      </c>
      <c r="P10" s="345">
        <v>57</v>
      </c>
      <c r="Q10" s="351">
        <v>68</v>
      </c>
      <c r="R10" s="349">
        <v>6</v>
      </c>
      <c r="S10" s="349">
        <v>6</v>
      </c>
      <c r="T10" s="375">
        <v>1</v>
      </c>
      <c r="U10" s="258">
        <f>_xlfn.XLOOKUP(A10,Sheet1!B:B,Sheet1!H:H)</f>
        <v>41</v>
      </c>
    </row>
    <row r="11" spans="1:21" ht="15.75">
      <c r="A11" s="344" t="s">
        <v>38</v>
      </c>
      <c r="B11" s="345" t="s">
        <v>48</v>
      </c>
      <c r="C11" s="346" t="s">
        <v>38</v>
      </c>
      <c r="D11" s="347" t="s">
        <v>71</v>
      </c>
      <c r="E11" s="347" t="s">
        <v>2504</v>
      </c>
      <c r="F11" s="345">
        <v>70</v>
      </c>
      <c r="G11" s="345">
        <v>530</v>
      </c>
      <c r="H11" s="345">
        <v>125</v>
      </c>
      <c r="I11" s="345">
        <v>257</v>
      </c>
      <c r="J11" s="345">
        <v>172</v>
      </c>
      <c r="K11" s="345">
        <v>220</v>
      </c>
      <c r="L11" s="345">
        <v>1</v>
      </c>
      <c r="M11" s="345">
        <v>1</v>
      </c>
      <c r="N11" s="345" t="s">
        <v>13</v>
      </c>
      <c r="O11" s="350">
        <v>17.399999999999999</v>
      </c>
      <c r="P11" s="345">
        <v>57</v>
      </c>
      <c r="Q11" s="351">
        <v>68</v>
      </c>
      <c r="R11" s="349">
        <v>6</v>
      </c>
      <c r="S11" s="349">
        <v>6</v>
      </c>
      <c r="T11" s="375"/>
      <c r="U11" s="258">
        <f>_xlfn.XLOOKUP(A11,Sheet1!B:B,Sheet1!H:H)</f>
        <v>8</v>
      </c>
    </row>
    <row r="12" spans="1:21" ht="15.75">
      <c r="A12" s="352" t="s">
        <v>39</v>
      </c>
      <c r="B12" s="156" t="s">
        <v>49</v>
      </c>
      <c r="C12" s="353" t="s">
        <v>39</v>
      </c>
      <c r="D12" s="354" t="s">
        <v>72</v>
      </c>
      <c r="E12" s="354"/>
      <c r="F12" s="156">
        <v>70</v>
      </c>
      <c r="G12" s="156">
        <v>550</v>
      </c>
      <c r="H12" s="156">
        <v>125</v>
      </c>
      <c r="I12" s="156">
        <v>302</v>
      </c>
      <c r="J12" s="156">
        <v>172</v>
      </c>
      <c r="K12" s="156">
        <v>220</v>
      </c>
      <c r="L12" s="156">
        <v>0</v>
      </c>
      <c r="M12" s="156">
        <v>1</v>
      </c>
      <c r="N12" s="156" t="s">
        <v>13</v>
      </c>
      <c r="O12" s="355">
        <v>19.5</v>
      </c>
      <c r="P12" s="156">
        <v>42</v>
      </c>
      <c r="Q12" s="156">
        <v>56</v>
      </c>
      <c r="R12" s="356">
        <v>6</v>
      </c>
      <c r="S12" s="356">
        <v>6</v>
      </c>
      <c r="T12" s="375">
        <v>1</v>
      </c>
      <c r="U12" s="258">
        <f>_xlfn.XLOOKUP(A12,Sheet1!B:B,Sheet1!H:H)</f>
        <v>8</v>
      </c>
    </row>
    <row r="13" spans="1:21" ht="15.75">
      <c r="A13" s="352" t="s">
        <v>40</v>
      </c>
      <c r="B13" s="156" t="s">
        <v>49</v>
      </c>
      <c r="C13" s="353" t="s">
        <v>40</v>
      </c>
      <c r="D13" s="354" t="s">
        <v>72</v>
      </c>
      <c r="E13" s="354"/>
      <c r="F13" s="156">
        <v>70</v>
      </c>
      <c r="G13" s="156">
        <v>550</v>
      </c>
      <c r="H13" s="156">
        <v>125</v>
      </c>
      <c r="I13" s="156">
        <v>302</v>
      </c>
      <c r="J13" s="156">
        <v>172</v>
      </c>
      <c r="K13" s="156">
        <v>220</v>
      </c>
      <c r="L13" s="156">
        <v>1</v>
      </c>
      <c r="M13" s="156">
        <v>1</v>
      </c>
      <c r="N13" s="156" t="s">
        <v>13</v>
      </c>
      <c r="O13" s="156">
        <v>19.5</v>
      </c>
      <c r="P13" s="156">
        <v>42</v>
      </c>
      <c r="Q13" s="156">
        <v>56</v>
      </c>
      <c r="R13" s="356">
        <v>6</v>
      </c>
      <c r="S13" s="356">
        <v>6</v>
      </c>
      <c r="T13" s="375"/>
      <c r="U13" s="258">
        <f>_xlfn.XLOOKUP(A13,Sheet1!B:B,Sheet1!H:H)</f>
        <v>6</v>
      </c>
    </row>
    <row r="14" spans="1:21" ht="15.75">
      <c r="A14" s="352" t="s">
        <v>42</v>
      </c>
      <c r="B14" s="156" t="s">
        <v>49</v>
      </c>
      <c r="C14" s="353" t="s">
        <v>42</v>
      </c>
      <c r="D14" s="354" t="s">
        <v>74</v>
      </c>
      <c r="E14" s="354" t="s">
        <v>2506</v>
      </c>
      <c r="F14" s="156">
        <v>80</v>
      </c>
      <c r="G14" s="156">
        <v>650</v>
      </c>
      <c r="H14" s="156">
        <v>140</v>
      </c>
      <c r="I14" s="156">
        <v>302</v>
      </c>
      <c r="J14" s="156">
        <v>172</v>
      </c>
      <c r="K14" s="156">
        <v>220</v>
      </c>
      <c r="L14" s="156">
        <v>0</v>
      </c>
      <c r="M14" s="156">
        <v>1</v>
      </c>
      <c r="N14" s="156" t="s">
        <v>13</v>
      </c>
      <c r="O14" s="156">
        <v>20.8</v>
      </c>
      <c r="P14" s="156">
        <v>42</v>
      </c>
      <c r="Q14" s="156">
        <v>56</v>
      </c>
      <c r="R14" s="356">
        <v>7</v>
      </c>
      <c r="S14" s="356">
        <v>7</v>
      </c>
      <c r="T14" s="375">
        <v>1</v>
      </c>
      <c r="U14" s="258">
        <f>_xlfn.XLOOKUP(A14,Sheet1!B:B,Sheet1!H:H)</f>
        <v>5</v>
      </c>
    </row>
    <row r="15" spans="1:21" ht="15.75">
      <c r="A15" s="352" t="s">
        <v>43</v>
      </c>
      <c r="B15" s="156" t="s">
        <v>49</v>
      </c>
      <c r="C15" s="353" t="s">
        <v>43</v>
      </c>
      <c r="D15" s="354" t="s">
        <v>74</v>
      </c>
      <c r="E15" s="354" t="s">
        <v>2505</v>
      </c>
      <c r="F15" s="156">
        <v>80</v>
      </c>
      <c r="G15" s="156">
        <v>650</v>
      </c>
      <c r="H15" s="156">
        <v>140</v>
      </c>
      <c r="I15" s="156">
        <v>302</v>
      </c>
      <c r="J15" s="156">
        <v>172</v>
      </c>
      <c r="K15" s="156">
        <v>220</v>
      </c>
      <c r="L15" s="156">
        <v>1</v>
      </c>
      <c r="M15" s="156">
        <v>1</v>
      </c>
      <c r="N15" s="156" t="s">
        <v>13</v>
      </c>
      <c r="O15" s="355">
        <v>20.8</v>
      </c>
      <c r="P15" s="156">
        <v>42</v>
      </c>
      <c r="Q15" s="156">
        <v>56</v>
      </c>
      <c r="R15" s="356">
        <v>7</v>
      </c>
      <c r="S15" s="356">
        <v>7</v>
      </c>
      <c r="T15" s="375"/>
      <c r="U15" s="258">
        <f>_xlfn.XLOOKUP(A15,Sheet1!B:B,Sheet1!H:H)</f>
        <v>0</v>
      </c>
    </row>
    <row r="16" spans="1:21" ht="15.75">
      <c r="A16" s="352" t="s">
        <v>44</v>
      </c>
      <c r="B16" s="156" t="s">
        <v>49</v>
      </c>
      <c r="C16" s="353" t="s">
        <v>44</v>
      </c>
      <c r="D16" s="354" t="s">
        <v>75</v>
      </c>
      <c r="E16" s="354" t="s">
        <v>2493</v>
      </c>
      <c r="F16" s="156">
        <v>90</v>
      </c>
      <c r="G16" s="156">
        <v>700</v>
      </c>
      <c r="H16" s="156">
        <v>160</v>
      </c>
      <c r="I16" s="156">
        <v>302</v>
      </c>
      <c r="J16" s="156">
        <v>172</v>
      </c>
      <c r="K16" s="156">
        <v>220</v>
      </c>
      <c r="L16" s="156">
        <v>0</v>
      </c>
      <c r="M16" s="156">
        <v>1</v>
      </c>
      <c r="N16" s="156" t="s">
        <v>13</v>
      </c>
      <c r="O16" s="156">
        <v>21.5</v>
      </c>
      <c r="P16" s="156">
        <v>42</v>
      </c>
      <c r="Q16" s="156">
        <v>56</v>
      </c>
      <c r="R16" s="356">
        <v>7</v>
      </c>
      <c r="S16" s="356">
        <v>8</v>
      </c>
      <c r="T16" s="375">
        <v>1</v>
      </c>
      <c r="U16" s="258">
        <f>_xlfn.XLOOKUP(A16,Sheet1!B:B,Sheet1!H:H)</f>
        <v>5</v>
      </c>
    </row>
    <row r="17" spans="1:21" ht="15.75">
      <c r="A17" s="352" t="s">
        <v>45</v>
      </c>
      <c r="B17" s="156" t="s">
        <v>49</v>
      </c>
      <c r="C17" s="353" t="s">
        <v>45</v>
      </c>
      <c r="D17" s="354" t="s">
        <v>75</v>
      </c>
      <c r="E17" s="354" t="s">
        <v>2494</v>
      </c>
      <c r="F17" s="156">
        <v>90</v>
      </c>
      <c r="G17" s="156">
        <v>700</v>
      </c>
      <c r="H17" s="156">
        <v>160</v>
      </c>
      <c r="I17" s="156">
        <v>302</v>
      </c>
      <c r="J17" s="156">
        <v>172</v>
      </c>
      <c r="K17" s="156">
        <v>220</v>
      </c>
      <c r="L17" s="156">
        <v>1</v>
      </c>
      <c r="M17" s="156">
        <v>1</v>
      </c>
      <c r="N17" s="156" t="s">
        <v>13</v>
      </c>
      <c r="O17" s="355">
        <v>21.5</v>
      </c>
      <c r="P17" s="156">
        <v>42</v>
      </c>
      <c r="Q17" s="156">
        <v>56</v>
      </c>
      <c r="R17" s="356">
        <v>7</v>
      </c>
      <c r="S17" s="356">
        <v>8</v>
      </c>
      <c r="T17" s="375"/>
      <c r="U17" s="258">
        <f>_xlfn.XLOOKUP(A17,Sheet1!B:B,Sheet1!H:H)</f>
        <v>0</v>
      </c>
    </row>
    <row r="18" spans="1:21" ht="15.75">
      <c r="A18" s="352" t="s">
        <v>46</v>
      </c>
      <c r="B18" s="156" t="s">
        <v>49</v>
      </c>
      <c r="C18" s="353" t="s">
        <v>46</v>
      </c>
      <c r="D18" s="354" t="s">
        <v>76</v>
      </c>
      <c r="E18" s="354" t="s">
        <v>2508</v>
      </c>
      <c r="F18" s="156">
        <v>95</v>
      </c>
      <c r="G18" s="357">
        <v>750</v>
      </c>
      <c r="H18" s="156">
        <v>175</v>
      </c>
      <c r="I18" s="156">
        <v>302</v>
      </c>
      <c r="J18" s="156">
        <v>172</v>
      </c>
      <c r="K18" s="156">
        <v>220</v>
      </c>
      <c r="L18" s="156">
        <v>0</v>
      </c>
      <c r="M18" s="156">
        <v>1</v>
      </c>
      <c r="N18" s="156" t="s">
        <v>13</v>
      </c>
      <c r="O18" s="156">
        <v>22.2</v>
      </c>
      <c r="P18" s="156">
        <v>42</v>
      </c>
      <c r="Q18" s="156">
        <v>56</v>
      </c>
      <c r="R18" s="356">
        <v>8</v>
      </c>
      <c r="S18" s="356">
        <v>8</v>
      </c>
      <c r="T18" s="375">
        <v>1</v>
      </c>
      <c r="U18" s="258">
        <f>_xlfn.XLOOKUP(A18,Sheet1!B:B,Sheet1!H:H)</f>
        <v>0</v>
      </c>
    </row>
    <row r="19" spans="1:21" ht="15.75">
      <c r="A19" s="352" t="s">
        <v>47</v>
      </c>
      <c r="B19" s="156" t="s">
        <v>49</v>
      </c>
      <c r="C19" s="353" t="s">
        <v>47</v>
      </c>
      <c r="D19" s="354" t="s">
        <v>76</v>
      </c>
      <c r="E19" s="354" t="s">
        <v>2507</v>
      </c>
      <c r="F19" s="156">
        <v>95</v>
      </c>
      <c r="G19" s="357">
        <v>750</v>
      </c>
      <c r="H19" s="156">
        <v>175</v>
      </c>
      <c r="I19" s="156">
        <v>302</v>
      </c>
      <c r="J19" s="156">
        <v>172</v>
      </c>
      <c r="K19" s="156">
        <v>220</v>
      </c>
      <c r="L19" s="156">
        <v>1</v>
      </c>
      <c r="M19" s="156">
        <v>1</v>
      </c>
      <c r="N19" s="156" t="s">
        <v>13</v>
      </c>
      <c r="O19" s="355">
        <v>22.2</v>
      </c>
      <c r="P19" s="156">
        <v>42</v>
      </c>
      <c r="Q19" s="156">
        <v>56</v>
      </c>
      <c r="R19" s="356">
        <v>8</v>
      </c>
      <c r="S19" s="356">
        <v>8</v>
      </c>
      <c r="T19" s="375"/>
      <c r="U19" s="258">
        <f>_xlfn.XLOOKUP(A19,Sheet1!B:B,Sheet1!H:H)</f>
        <v>0</v>
      </c>
    </row>
    <row r="20" spans="1:21" ht="15.75">
      <c r="A20" s="337" t="s">
        <v>111</v>
      </c>
      <c r="B20" s="22" t="s">
        <v>4</v>
      </c>
      <c r="C20" s="323" t="s">
        <v>111</v>
      </c>
      <c r="D20" s="330" t="s">
        <v>55</v>
      </c>
      <c r="E20" s="330" t="s">
        <v>2499</v>
      </c>
      <c r="F20" s="22">
        <v>44</v>
      </c>
      <c r="G20" s="22">
        <v>400</v>
      </c>
      <c r="H20" s="22">
        <v>71</v>
      </c>
      <c r="I20" s="22">
        <v>207</v>
      </c>
      <c r="J20" s="22">
        <v>175</v>
      </c>
      <c r="K20" s="22">
        <v>190</v>
      </c>
      <c r="L20" s="22">
        <v>0</v>
      </c>
      <c r="M20" s="22">
        <v>1</v>
      </c>
      <c r="N20" s="22" t="s">
        <v>14</v>
      </c>
      <c r="O20" s="23">
        <v>12</v>
      </c>
      <c r="P20" s="22">
        <v>72</v>
      </c>
      <c r="Q20" s="22">
        <v>84</v>
      </c>
      <c r="R20" s="163">
        <v>4</v>
      </c>
      <c r="S20" s="163">
        <v>5</v>
      </c>
      <c r="T20" s="376">
        <v>1</v>
      </c>
      <c r="U20" s="258">
        <f>_xlfn.XLOOKUP(A20,Sheet1!B:B,Sheet1!H:H)</f>
        <v>23</v>
      </c>
    </row>
    <row r="21" spans="1:21" ht="15.75">
      <c r="A21" s="358" t="s">
        <v>99</v>
      </c>
      <c r="B21" s="359" t="s">
        <v>5</v>
      </c>
      <c r="C21" s="360" t="s">
        <v>99</v>
      </c>
      <c r="D21" s="361" t="s">
        <v>57</v>
      </c>
      <c r="E21" s="361" t="s">
        <v>2500</v>
      </c>
      <c r="F21" s="359">
        <v>55</v>
      </c>
      <c r="G21" s="359">
        <v>500</v>
      </c>
      <c r="H21" s="359">
        <v>92</v>
      </c>
      <c r="I21" s="359">
        <v>242</v>
      </c>
      <c r="J21" s="359">
        <v>175</v>
      </c>
      <c r="K21" s="359">
        <v>190</v>
      </c>
      <c r="L21" s="359">
        <v>0</v>
      </c>
      <c r="M21" s="359">
        <v>1</v>
      </c>
      <c r="N21" s="359" t="s">
        <v>14</v>
      </c>
      <c r="O21" s="362">
        <v>14.3</v>
      </c>
      <c r="P21" s="359">
        <v>63</v>
      </c>
      <c r="Q21" s="359">
        <v>76</v>
      </c>
      <c r="R21" s="363">
        <v>5</v>
      </c>
      <c r="S21" s="363">
        <v>6</v>
      </c>
      <c r="T21" s="376">
        <v>1</v>
      </c>
      <c r="U21" s="258">
        <f>_xlfn.XLOOKUP(A21,Sheet1!B:B,Sheet1!H:H)</f>
        <v>30</v>
      </c>
    </row>
    <row r="22" spans="1:21" ht="15.75">
      <c r="A22" s="358" t="s">
        <v>102</v>
      </c>
      <c r="B22" s="359" t="s">
        <v>5</v>
      </c>
      <c r="C22" s="360" t="s">
        <v>102</v>
      </c>
      <c r="D22" s="361" t="s">
        <v>58</v>
      </c>
      <c r="E22" s="361" t="s">
        <v>2509</v>
      </c>
      <c r="F22" s="359">
        <v>62</v>
      </c>
      <c r="G22" s="359">
        <v>540</v>
      </c>
      <c r="H22" s="359">
        <v>100</v>
      </c>
      <c r="I22" s="359">
        <v>242</v>
      </c>
      <c r="J22" s="359">
        <v>175</v>
      </c>
      <c r="K22" s="359">
        <v>190</v>
      </c>
      <c r="L22" s="359">
        <v>0</v>
      </c>
      <c r="M22" s="359">
        <v>1</v>
      </c>
      <c r="N22" s="359" t="s">
        <v>14</v>
      </c>
      <c r="O22" s="362">
        <v>15</v>
      </c>
      <c r="P22" s="359">
        <v>63</v>
      </c>
      <c r="Q22" s="359">
        <v>76</v>
      </c>
      <c r="R22" s="363">
        <v>6</v>
      </c>
      <c r="S22" s="363">
        <v>6</v>
      </c>
      <c r="T22" s="376">
        <v>1</v>
      </c>
      <c r="U22" s="258">
        <f>_xlfn.XLOOKUP(A22,Sheet1!B:B,Sheet1!H:H)</f>
        <v>8</v>
      </c>
    </row>
    <row r="23" spans="1:21" ht="15.75">
      <c r="A23" s="319" t="s">
        <v>101</v>
      </c>
      <c r="B23" s="364" t="s">
        <v>6</v>
      </c>
      <c r="C23" s="365" t="s">
        <v>101</v>
      </c>
      <c r="D23" s="366" t="s">
        <v>59</v>
      </c>
      <c r="E23" s="366" t="s">
        <v>2510</v>
      </c>
      <c r="F23" s="364">
        <v>66</v>
      </c>
      <c r="G23" s="364">
        <v>640</v>
      </c>
      <c r="H23" s="364">
        <v>113</v>
      </c>
      <c r="I23" s="364">
        <v>278</v>
      </c>
      <c r="J23" s="364">
        <v>175</v>
      </c>
      <c r="K23" s="364">
        <v>190</v>
      </c>
      <c r="L23" s="364">
        <v>0</v>
      </c>
      <c r="M23" s="364">
        <v>1</v>
      </c>
      <c r="N23" s="364" t="s">
        <v>14</v>
      </c>
      <c r="O23" s="367">
        <v>16.8</v>
      </c>
      <c r="P23" s="364">
        <v>51</v>
      </c>
      <c r="Q23" s="364">
        <v>64</v>
      </c>
      <c r="R23" s="368">
        <v>6</v>
      </c>
      <c r="S23" s="368">
        <v>7</v>
      </c>
      <c r="T23" s="376">
        <v>1</v>
      </c>
      <c r="U23" s="258">
        <f>_xlfn.XLOOKUP(A23,Sheet1!B:B,Sheet1!H:H)</f>
        <v>15</v>
      </c>
    </row>
    <row r="24" spans="1:21" ht="15.75">
      <c r="A24" s="319" t="s">
        <v>114</v>
      </c>
      <c r="B24" s="364" t="s">
        <v>6</v>
      </c>
      <c r="C24" s="365" t="s">
        <v>114</v>
      </c>
      <c r="D24" s="366" t="s">
        <v>60</v>
      </c>
      <c r="E24" s="366" t="s">
        <v>2511</v>
      </c>
      <c r="F24" s="364">
        <v>72</v>
      </c>
      <c r="G24" s="364">
        <v>680</v>
      </c>
      <c r="H24" s="364">
        <v>125</v>
      </c>
      <c r="I24" s="364">
        <v>278</v>
      </c>
      <c r="J24" s="364">
        <v>175</v>
      </c>
      <c r="K24" s="364">
        <v>190</v>
      </c>
      <c r="L24" s="364">
        <v>0</v>
      </c>
      <c r="M24" s="364">
        <v>1</v>
      </c>
      <c r="N24" s="364" t="s">
        <v>14</v>
      </c>
      <c r="O24" s="367">
        <v>17.3</v>
      </c>
      <c r="P24" s="364">
        <v>51</v>
      </c>
      <c r="Q24" s="364">
        <v>64</v>
      </c>
      <c r="R24" s="368">
        <v>7</v>
      </c>
      <c r="S24" s="368">
        <v>7</v>
      </c>
      <c r="T24" s="376">
        <v>1</v>
      </c>
      <c r="U24" s="258">
        <f>_xlfn.XLOOKUP(A24,Sheet1!B:B,Sheet1!H:H)</f>
        <v>22</v>
      </c>
    </row>
    <row r="25" spans="1:21" ht="15.75">
      <c r="A25" s="337" t="s">
        <v>105</v>
      </c>
      <c r="B25" s="14" t="s">
        <v>28</v>
      </c>
      <c r="C25" s="321" t="s">
        <v>105</v>
      </c>
      <c r="D25" s="328" t="s">
        <v>62</v>
      </c>
      <c r="E25" s="328"/>
      <c r="F25" s="14">
        <v>80</v>
      </c>
      <c r="G25" s="14">
        <v>720</v>
      </c>
      <c r="H25" s="14">
        <v>140</v>
      </c>
      <c r="I25" s="14">
        <v>315</v>
      </c>
      <c r="J25" s="14">
        <v>174</v>
      </c>
      <c r="K25" s="14">
        <v>190</v>
      </c>
      <c r="L25" s="14">
        <v>0</v>
      </c>
      <c r="M25" s="14">
        <v>1</v>
      </c>
      <c r="N25" s="14" t="s">
        <v>14</v>
      </c>
      <c r="O25" s="15">
        <v>19.600000000000001</v>
      </c>
      <c r="P25" s="14">
        <v>36</v>
      </c>
      <c r="Q25" s="14">
        <v>48</v>
      </c>
      <c r="R25" s="163"/>
      <c r="S25" s="163"/>
      <c r="T25" s="376">
        <v>1</v>
      </c>
      <c r="U25" s="258">
        <f>_xlfn.XLOOKUP(A25,Sheet1!B:B,Sheet1!H:H)</f>
        <v>0</v>
      </c>
    </row>
    <row r="26" spans="1:21" ht="15.75">
      <c r="A26" s="369" t="s">
        <v>107</v>
      </c>
      <c r="B26" s="370" t="s">
        <v>7</v>
      </c>
      <c r="C26" s="371" t="s">
        <v>107</v>
      </c>
      <c r="D26" s="372" t="s">
        <v>63</v>
      </c>
      <c r="E26" s="372" t="s">
        <v>2512</v>
      </c>
      <c r="F26" s="370">
        <v>88</v>
      </c>
      <c r="G26" s="370">
        <v>750</v>
      </c>
      <c r="H26" s="370">
        <v>171</v>
      </c>
      <c r="I26" s="370">
        <v>353</v>
      </c>
      <c r="J26" s="370">
        <v>175</v>
      </c>
      <c r="K26" s="370">
        <v>190</v>
      </c>
      <c r="L26" s="370">
        <v>0</v>
      </c>
      <c r="M26" s="370">
        <v>1</v>
      </c>
      <c r="N26" s="370" t="s">
        <v>14</v>
      </c>
      <c r="O26" s="373">
        <v>21.5</v>
      </c>
      <c r="P26" s="370">
        <v>36</v>
      </c>
      <c r="Q26" s="370">
        <v>48</v>
      </c>
      <c r="R26" s="374">
        <v>8</v>
      </c>
      <c r="S26" s="374">
        <v>9</v>
      </c>
      <c r="T26" s="376">
        <v>1</v>
      </c>
      <c r="U26" s="258">
        <f>_xlfn.XLOOKUP(A26,Sheet1!B:B,Sheet1!H:H)</f>
        <v>6</v>
      </c>
    </row>
    <row r="27" spans="1:21" ht="15.75">
      <c r="A27" s="369" t="s">
        <v>109</v>
      </c>
      <c r="B27" s="370" t="s">
        <v>7</v>
      </c>
      <c r="C27" s="371" t="s">
        <v>109</v>
      </c>
      <c r="D27" s="372" t="s">
        <v>64</v>
      </c>
      <c r="E27" s="372" t="s">
        <v>2513</v>
      </c>
      <c r="F27" s="370">
        <v>100</v>
      </c>
      <c r="G27" s="370">
        <v>800</v>
      </c>
      <c r="H27" s="370">
        <v>180</v>
      </c>
      <c r="I27" s="370">
        <v>354</v>
      </c>
      <c r="J27" s="370">
        <v>174</v>
      </c>
      <c r="K27" s="370">
        <v>190</v>
      </c>
      <c r="L27" s="370">
        <v>0</v>
      </c>
      <c r="M27" s="370">
        <v>1</v>
      </c>
      <c r="N27" s="370" t="s">
        <v>14</v>
      </c>
      <c r="O27" s="373">
        <v>22.7</v>
      </c>
      <c r="P27" s="370">
        <v>36</v>
      </c>
      <c r="Q27" s="370">
        <v>48</v>
      </c>
      <c r="R27" s="374">
        <v>9</v>
      </c>
      <c r="S27" s="374">
        <v>10</v>
      </c>
      <c r="T27" s="376">
        <v>1</v>
      </c>
      <c r="U27" s="258">
        <f>_xlfn.XLOOKUP(A27,Sheet1!B:B,Sheet1!H:H)</f>
        <v>3</v>
      </c>
    </row>
    <row r="28" spans="1:21" ht="15.75">
      <c r="A28" s="337" t="s">
        <v>30</v>
      </c>
      <c r="B28" s="87" t="s">
        <v>117</v>
      </c>
      <c r="C28" s="322" t="s">
        <v>30</v>
      </c>
      <c r="D28" s="329" t="s">
        <v>65</v>
      </c>
      <c r="E28" s="332" t="s">
        <v>2496</v>
      </c>
      <c r="F28" s="87">
        <v>35</v>
      </c>
      <c r="G28" s="89">
        <v>260</v>
      </c>
      <c r="H28" s="87">
        <v>52</v>
      </c>
      <c r="I28" s="87">
        <v>187</v>
      </c>
      <c r="J28" s="87">
        <v>127</v>
      </c>
      <c r="K28" s="87">
        <v>220</v>
      </c>
      <c r="L28" s="87">
        <v>0</v>
      </c>
      <c r="M28" s="87">
        <v>3</v>
      </c>
      <c r="N28" s="87" t="s">
        <v>51</v>
      </c>
      <c r="O28" s="87">
        <v>9.1999999999999993</v>
      </c>
      <c r="P28" s="87">
        <v>99</v>
      </c>
      <c r="Q28" s="87">
        <v>124</v>
      </c>
      <c r="R28" s="145"/>
      <c r="S28" s="145"/>
      <c r="T28" s="376">
        <v>1</v>
      </c>
      <c r="U28" s="258">
        <f>_xlfn.XLOOKUP(A28,Sheet1!B:B,Sheet1!H:H)</f>
        <v>0</v>
      </c>
    </row>
    <row r="29" spans="1:21" ht="15.75">
      <c r="A29" s="337" t="s">
        <v>97</v>
      </c>
      <c r="B29" s="87" t="s">
        <v>118</v>
      </c>
      <c r="C29" s="322" t="s">
        <v>31</v>
      </c>
      <c r="D29" s="329" t="s">
        <v>66</v>
      </c>
      <c r="E29" s="332" t="s">
        <v>2498</v>
      </c>
      <c r="F29" s="87">
        <v>45</v>
      </c>
      <c r="G29" s="89">
        <v>300</v>
      </c>
      <c r="H29" s="87">
        <v>60</v>
      </c>
      <c r="I29" s="87">
        <v>234</v>
      </c>
      <c r="J29" s="87">
        <v>127</v>
      </c>
      <c r="K29" s="87">
        <v>220</v>
      </c>
      <c r="L29" s="87">
        <v>0</v>
      </c>
      <c r="M29" s="87">
        <v>1</v>
      </c>
      <c r="N29" s="87" t="s">
        <v>51</v>
      </c>
      <c r="O29" s="87">
        <v>11.4</v>
      </c>
      <c r="P29" s="87">
        <v>84</v>
      </c>
      <c r="Q29" s="87">
        <v>100</v>
      </c>
      <c r="R29" s="145"/>
      <c r="S29" s="145"/>
      <c r="T29" s="375">
        <v>1</v>
      </c>
      <c r="U29" s="258">
        <f>_xlfn.XLOOKUP(A29,Sheet1!B:B,Sheet1!H:H)</f>
        <v>32</v>
      </c>
    </row>
    <row r="30" spans="1:21" ht="15.75">
      <c r="A30" s="337" t="s">
        <v>32</v>
      </c>
      <c r="B30" s="87" t="s">
        <v>118</v>
      </c>
      <c r="C30" s="322" t="s">
        <v>32</v>
      </c>
      <c r="D30" s="329" t="s">
        <v>66</v>
      </c>
      <c r="E30" s="332" t="s">
        <v>2497</v>
      </c>
      <c r="F30" s="87">
        <v>45</v>
      </c>
      <c r="G30" s="89">
        <v>300</v>
      </c>
      <c r="H30" s="87">
        <v>60</v>
      </c>
      <c r="I30" s="87">
        <v>234</v>
      </c>
      <c r="J30" s="87">
        <v>127</v>
      </c>
      <c r="K30" s="87">
        <v>220</v>
      </c>
      <c r="L30" s="87">
        <v>1</v>
      </c>
      <c r="M30" s="87">
        <v>1</v>
      </c>
      <c r="N30" s="87" t="s">
        <v>51</v>
      </c>
      <c r="O30" s="88">
        <v>11.4</v>
      </c>
      <c r="P30" s="87">
        <v>84</v>
      </c>
      <c r="Q30" s="87">
        <v>100</v>
      </c>
      <c r="R30" s="145"/>
      <c r="S30" s="145"/>
      <c r="T30" s="375"/>
      <c r="U30" s="258">
        <f>_xlfn.XLOOKUP(A30,Sheet1!B:B,Sheet1!H:H)</f>
        <v>0</v>
      </c>
    </row>
    <row r="31" spans="1:21" ht="15.75">
      <c r="A31" s="337" t="s">
        <v>33</v>
      </c>
      <c r="B31" s="87" t="s">
        <v>118</v>
      </c>
      <c r="C31" s="322" t="s">
        <v>33</v>
      </c>
      <c r="D31" s="329" t="s">
        <v>67</v>
      </c>
      <c r="E31" s="329" t="s">
        <v>2495</v>
      </c>
      <c r="F31" s="87">
        <v>45</v>
      </c>
      <c r="G31" s="89">
        <v>300</v>
      </c>
      <c r="H31" s="87">
        <v>60</v>
      </c>
      <c r="I31" s="87">
        <v>234</v>
      </c>
      <c r="J31" s="87">
        <v>127</v>
      </c>
      <c r="K31" s="87">
        <v>220</v>
      </c>
      <c r="L31" s="87">
        <v>1</v>
      </c>
      <c r="M31" s="87">
        <v>3</v>
      </c>
      <c r="N31" s="87" t="s">
        <v>51</v>
      </c>
      <c r="O31" s="87">
        <v>11.4</v>
      </c>
      <c r="P31" s="87">
        <v>84</v>
      </c>
      <c r="Q31" s="87">
        <v>100</v>
      </c>
      <c r="R31" s="145"/>
      <c r="S31" s="145"/>
      <c r="T31" s="375"/>
      <c r="U31" s="258">
        <f>_xlfn.XLOOKUP(A31,Sheet1!B:B,Sheet1!H:H)</f>
        <v>2</v>
      </c>
    </row>
  </sheetData>
  <autoFilter ref="A4:S4" xr:uid="{2E9BA338-A35B-4C7F-93CC-E29103F448CF}">
    <sortState xmlns:xlrd2="http://schemas.microsoft.com/office/spreadsheetml/2017/richdata2" ref="A5:S31">
      <sortCondition ref="B4"/>
    </sortState>
  </autoFilter>
  <sortState xmlns:xlrd2="http://schemas.microsoft.com/office/spreadsheetml/2017/richdata2" ref="A5:A31">
    <sortCondition ref="A1:A31"/>
  </sortState>
  <mergeCells count="20">
    <mergeCell ref="T14:T15"/>
    <mergeCell ref="T16:T17"/>
    <mergeCell ref="T18:T19"/>
    <mergeCell ref="T29:T31"/>
    <mergeCell ref="C2:C3"/>
    <mergeCell ref="D2:D3"/>
    <mergeCell ref="T5:T6"/>
    <mergeCell ref="T8:T9"/>
    <mergeCell ref="T10:T11"/>
    <mergeCell ref="T12:T13"/>
    <mergeCell ref="M2:M3"/>
    <mergeCell ref="N2:N3"/>
    <mergeCell ref="Q2:Q3"/>
    <mergeCell ref="R1:S1"/>
    <mergeCell ref="E2:E3"/>
    <mergeCell ref="F2:F3"/>
    <mergeCell ref="G2:G3"/>
    <mergeCell ref="B2:B3"/>
    <mergeCell ref="I2:K2"/>
    <mergeCell ref="L2:L3"/>
  </mergeCells>
  <conditionalFormatting sqref="A5:A31">
    <cfRule type="duplicateValues" dxfId="3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E7D1C-17DB-4504-8551-3D2F997136D6}">
  <dimension ref="B1:L22"/>
  <sheetViews>
    <sheetView tabSelected="1" workbookViewId="0">
      <selection activeCell="O16" sqref="O16"/>
    </sheetView>
  </sheetViews>
  <sheetFormatPr baseColWidth="10" defaultRowHeight="15"/>
  <cols>
    <col min="2" max="2" width="6.28515625" bestFit="1" customWidth="1"/>
    <col min="3" max="3" width="14.28515625" style="320" bestFit="1" customWidth="1"/>
    <col min="4" max="4" width="12.140625" bestFit="1" customWidth="1"/>
    <col min="5" max="5" width="10.7109375" bestFit="1" customWidth="1"/>
    <col min="6" max="6" width="10.28515625" bestFit="1" customWidth="1"/>
    <col min="7" max="9" width="5.5703125" bestFit="1" customWidth="1"/>
    <col min="10" max="10" width="6.28515625" bestFit="1" customWidth="1"/>
    <col min="11" max="11" width="9.42578125" bestFit="1" customWidth="1"/>
    <col min="12" max="12" width="6.140625" customWidth="1"/>
  </cols>
  <sheetData>
    <row r="1" spans="2:12" ht="19.5">
      <c r="B1" s="3"/>
      <c r="D1" s="10"/>
      <c r="E1" s="10"/>
      <c r="F1" s="10"/>
      <c r="G1" s="10"/>
      <c r="H1" s="10"/>
      <c r="I1" s="10"/>
      <c r="J1" s="10"/>
      <c r="K1" s="10"/>
    </row>
    <row r="2" spans="2:12">
      <c r="B2" s="290" t="s">
        <v>16</v>
      </c>
      <c r="C2" s="290" t="s">
        <v>29</v>
      </c>
      <c r="D2" s="290" t="s">
        <v>17</v>
      </c>
      <c r="E2" s="290" t="s">
        <v>24</v>
      </c>
      <c r="F2" s="25" t="s">
        <v>25</v>
      </c>
      <c r="G2" s="300" t="s">
        <v>0</v>
      </c>
      <c r="H2" s="301"/>
      <c r="I2" s="302"/>
      <c r="J2" s="290" t="s">
        <v>9</v>
      </c>
      <c r="K2" s="11" t="s">
        <v>19</v>
      </c>
    </row>
    <row r="3" spans="2:12">
      <c r="B3" s="291"/>
      <c r="C3" s="291"/>
      <c r="D3" s="291"/>
      <c r="E3" s="291"/>
      <c r="F3" s="26"/>
      <c r="G3" s="7" t="s">
        <v>1</v>
      </c>
      <c r="H3" s="7" t="s">
        <v>2</v>
      </c>
      <c r="I3" s="7" t="s">
        <v>50</v>
      </c>
      <c r="J3" s="291"/>
      <c r="K3" s="7" t="s">
        <v>11</v>
      </c>
    </row>
    <row r="4" spans="2:12">
      <c r="B4" s="26"/>
      <c r="C4" s="26"/>
      <c r="D4" s="26"/>
      <c r="E4" s="26"/>
      <c r="F4" s="26"/>
      <c r="G4" s="7"/>
      <c r="H4" s="7"/>
      <c r="I4" s="7"/>
      <c r="J4" s="26"/>
      <c r="K4" s="7"/>
    </row>
    <row r="5" spans="2:12">
      <c r="B5" s="339" t="s">
        <v>20</v>
      </c>
      <c r="C5" s="340" t="s">
        <v>2514</v>
      </c>
      <c r="D5" s="339">
        <v>60</v>
      </c>
      <c r="E5" s="339">
        <v>500</v>
      </c>
      <c r="F5" s="339">
        <v>96</v>
      </c>
      <c r="G5" s="339">
        <v>230</v>
      </c>
      <c r="H5" s="339">
        <v>170</v>
      </c>
      <c r="I5" s="339">
        <v>220</v>
      </c>
      <c r="J5" s="339" t="s">
        <v>13</v>
      </c>
      <c r="K5" s="339">
        <v>15.7</v>
      </c>
      <c r="L5" s="376">
        <v>1</v>
      </c>
    </row>
    <row r="6" spans="2:12">
      <c r="B6" s="339" t="s">
        <v>20</v>
      </c>
      <c r="C6" s="340" t="s">
        <v>2515</v>
      </c>
      <c r="D6" s="339">
        <v>65</v>
      </c>
      <c r="E6" s="339">
        <v>530</v>
      </c>
      <c r="F6" s="339">
        <v>110</v>
      </c>
      <c r="G6" s="339">
        <v>230</v>
      </c>
      <c r="H6" s="339">
        <v>172</v>
      </c>
      <c r="I6" s="339">
        <v>220</v>
      </c>
      <c r="J6" s="339" t="s">
        <v>13</v>
      </c>
      <c r="K6" s="343">
        <v>16</v>
      </c>
      <c r="L6" s="376">
        <v>1</v>
      </c>
    </row>
    <row r="7" spans="2:12">
      <c r="B7" s="345" t="s">
        <v>48</v>
      </c>
      <c r="C7" s="346" t="s">
        <v>2516</v>
      </c>
      <c r="D7" s="345">
        <v>50</v>
      </c>
      <c r="E7" s="345">
        <v>420</v>
      </c>
      <c r="F7" s="345">
        <v>80</v>
      </c>
      <c r="G7" s="345">
        <v>257</v>
      </c>
      <c r="H7" s="345">
        <v>172</v>
      </c>
      <c r="I7" s="345">
        <v>220</v>
      </c>
      <c r="J7" s="345" t="s">
        <v>13</v>
      </c>
      <c r="K7" s="345">
        <v>15.3</v>
      </c>
      <c r="L7" s="376">
        <v>1</v>
      </c>
    </row>
    <row r="8" spans="2:12">
      <c r="B8" s="345" t="s">
        <v>48</v>
      </c>
      <c r="C8" s="346" t="s">
        <v>2517</v>
      </c>
      <c r="D8" s="345">
        <v>70</v>
      </c>
      <c r="E8" s="345">
        <v>530</v>
      </c>
      <c r="F8" s="345">
        <v>125</v>
      </c>
      <c r="G8" s="345">
        <v>257</v>
      </c>
      <c r="H8" s="345">
        <v>172</v>
      </c>
      <c r="I8" s="345">
        <v>220</v>
      </c>
      <c r="J8" s="345" t="s">
        <v>13</v>
      </c>
      <c r="K8" s="345">
        <v>17.399999999999999</v>
      </c>
      <c r="L8" s="376">
        <v>1</v>
      </c>
    </row>
    <row r="9" spans="2:12">
      <c r="B9" s="156" t="s">
        <v>49</v>
      </c>
      <c r="C9" s="353" t="s">
        <v>2518</v>
      </c>
      <c r="D9" s="156">
        <v>70</v>
      </c>
      <c r="E9" s="156">
        <v>550</v>
      </c>
      <c r="F9" s="156">
        <v>125</v>
      </c>
      <c r="G9" s="156">
        <v>302</v>
      </c>
      <c r="H9" s="156">
        <v>172</v>
      </c>
      <c r="I9" s="156">
        <v>220</v>
      </c>
      <c r="J9" s="156" t="s">
        <v>13</v>
      </c>
      <c r="K9" s="355">
        <v>19.5</v>
      </c>
      <c r="L9" s="376">
        <v>1</v>
      </c>
    </row>
    <row r="10" spans="2:12">
      <c r="B10" s="156" t="s">
        <v>49</v>
      </c>
      <c r="C10" s="353" t="s">
        <v>2519</v>
      </c>
      <c r="D10" s="156">
        <v>80</v>
      </c>
      <c r="E10" s="156">
        <v>650</v>
      </c>
      <c r="F10" s="156">
        <v>140</v>
      </c>
      <c r="G10" s="156">
        <v>302</v>
      </c>
      <c r="H10" s="156">
        <v>172</v>
      </c>
      <c r="I10" s="156">
        <v>220</v>
      </c>
      <c r="J10" s="156" t="s">
        <v>13</v>
      </c>
      <c r="K10" s="156">
        <v>20.8</v>
      </c>
      <c r="L10" s="376">
        <v>1</v>
      </c>
    </row>
    <row r="11" spans="2:12">
      <c r="B11" s="156" t="s">
        <v>49</v>
      </c>
      <c r="C11" s="353" t="s">
        <v>2520</v>
      </c>
      <c r="D11" s="156">
        <v>90</v>
      </c>
      <c r="E11" s="156">
        <v>700</v>
      </c>
      <c r="F11" s="156">
        <v>160</v>
      </c>
      <c r="G11" s="156">
        <v>302</v>
      </c>
      <c r="H11" s="156">
        <v>172</v>
      </c>
      <c r="I11" s="156">
        <v>220</v>
      </c>
      <c r="J11" s="156" t="s">
        <v>13</v>
      </c>
      <c r="K11" s="156">
        <v>21.5</v>
      </c>
      <c r="L11" s="376">
        <v>1</v>
      </c>
    </row>
    <row r="12" spans="2:12">
      <c r="B12" s="156" t="s">
        <v>49</v>
      </c>
      <c r="C12" s="353" t="s">
        <v>2521</v>
      </c>
      <c r="D12" s="156">
        <v>95</v>
      </c>
      <c r="E12" s="357">
        <v>750</v>
      </c>
      <c r="F12" s="156">
        <v>175</v>
      </c>
      <c r="G12" s="156">
        <v>302</v>
      </c>
      <c r="H12" s="156">
        <v>172</v>
      </c>
      <c r="I12" s="156">
        <v>220</v>
      </c>
      <c r="J12" s="156" t="s">
        <v>13</v>
      </c>
      <c r="K12" s="156">
        <v>22.2</v>
      </c>
      <c r="L12" s="376">
        <v>1</v>
      </c>
    </row>
    <row r="13" spans="2:12">
      <c r="B13" s="22" t="s">
        <v>4</v>
      </c>
      <c r="C13" s="323" t="s">
        <v>111</v>
      </c>
      <c r="D13" s="22">
        <v>44</v>
      </c>
      <c r="E13" s="22">
        <v>400</v>
      </c>
      <c r="F13" s="22">
        <v>71</v>
      </c>
      <c r="G13" s="22">
        <v>207</v>
      </c>
      <c r="H13" s="22">
        <v>175</v>
      </c>
      <c r="I13" s="22">
        <v>190</v>
      </c>
      <c r="J13" s="22" t="s">
        <v>14</v>
      </c>
      <c r="K13" s="23">
        <v>12</v>
      </c>
      <c r="L13" s="376">
        <v>1</v>
      </c>
    </row>
    <row r="14" spans="2:12">
      <c r="B14" s="359" t="s">
        <v>5</v>
      </c>
      <c r="C14" s="360" t="s">
        <v>99</v>
      </c>
      <c r="D14" s="359">
        <v>55</v>
      </c>
      <c r="E14" s="359">
        <v>500</v>
      </c>
      <c r="F14" s="359">
        <v>92</v>
      </c>
      <c r="G14" s="359">
        <v>242</v>
      </c>
      <c r="H14" s="359">
        <v>175</v>
      </c>
      <c r="I14" s="359">
        <v>190</v>
      </c>
      <c r="J14" s="359" t="s">
        <v>14</v>
      </c>
      <c r="K14" s="362">
        <v>14.3</v>
      </c>
      <c r="L14" s="376">
        <v>1</v>
      </c>
    </row>
    <row r="15" spans="2:12">
      <c r="B15" s="359" t="s">
        <v>5</v>
      </c>
      <c r="C15" s="360" t="s">
        <v>102</v>
      </c>
      <c r="D15" s="359">
        <v>62</v>
      </c>
      <c r="E15" s="359">
        <v>540</v>
      </c>
      <c r="F15" s="359">
        <v>100</v>
      </c>
      <c r="G15" s="359">
        <v>242</v>
      </c>
      <c r="H15" s="359">
        <v>175</v>
      </c>
      <c r="I15" s="359">
        <v>190</v>
      </c>
      <c r="J15" s="359" t="s">
        <v>14</v>
      </c>
      <c r="K15" s="362">
        <v>15</v>
      </c>
      <c r="L15" s="376">
        <v>1</v>
      </c>
    </row>
    <row r="16" spans="2:12">
      <c r="B16" s="364" t="s">
        <v>6</v>
      </c>
      <c r="C16" s="365" t="s">
        <v>101</v>
      </c>
      <c r="D16" s="364">
        <v>66</v>
      </c>
      <c r="E16" s="364">
        <v>640</v>
      </c>
      <c r="F16" s="364">
        <v>113</v>
      </c>
      <c r="G16" s="364">
        <v>278</v>
      </c>
      <c r="H16" s="364">
        <v>175</v>
      </c>
      <c r="I16" s="364">
        <v>190</v>
      </c>
      <c r="J16" s="364" t="s">
        <v>14</v>
      </c>
      <c r="K16" s="367">
        <v>16.8</v>
      </c>
      <c r="L16" s="376">
        <v>1</v>
      </c>
    </row>
    <row r="17" spans="2:12">
      <c r="B17" s="364" t="s">
        <v>6</v>
      </c>
      <c r="C17" s="365" t="s">
        <v>114</v>
      </c>
      <c r="D17" s="364">
        <v>72</v>
      </c>
      <c r="E17" s="364">
        <v>680</v>
      </c>
      <c r="F17" s="364">
        <v>125</v>
      </c>
      <c r="G17" s="364">
        <v>278</v>
      </c>
      <c r="H17" s="364">
        <v>175</v>
      </c>
      <c r="I17" s="364">
        <v>190</v>
      </c>
      <c r="J17" s="364" t="s">
        <v>14</v>
      </c>
      <c r="K17" s="367">
        <v>17.3</v>
      </c>
      <c r="L17" s="376">
        <v>1</v>
      </c>
    </row>
    <row r="18" spans="2:12">
      <c r="B18" s="14" t="s">
        <v>28</v>
      </c>
      <c r="C18" s="321" t="s">
        <v>105</v>
      </c>
      <c r="D18" s="14">
        <v>80</v>
      </c>
      <c r="E18" s="14">
        <v>720</v>
      </c>
      <c r="F18" s="14">
        <v>140</v>
      </c>
      <c r="G18" s="14">
        <v>315</v>
      </c>
      <c r="H18" s="14">
        <v>174</v>
      </c>
      <c r="I18" s="14">
        <v>190</v>
      </c>
      <c r="J18" s="14" t="s">
        <v>14</v>
      </c>
      <c r="K18" s="15">
        <v>19.600000000000001</v>
      </c>
      <c r="L18" s="376">
        <v>1</v>
      </c>
    </row>
    <row r="19" spans="2:12">
      <c r="B19" s="370" t="s">
        <v>7</v>
      </c>
      <c r="C19" s="371" t="s">
        <v>107</v>
      </c>
      <c r="D19" s="370">
        <v>88</v>
      </c>
      <c r="E19" s="370">
        <v>750</v>
      </c>
      <c r="F19" s="370">
        <v>171</v>
      </c>
      <c r="G19" s="370">
        <v>353</v>
      </c>
      <c r="H19" s="370">
        <v>175</v>
      </c>
      <c r="I19" s="370">
        <v>190</v>
      </c>
      <c r="J19" s="370" t="s">
        <v>14</v>
      </c>
      <c r="K19" s="373">
        <v>21.5</v>
      </c>
      <c r="L19" s="376">
        <v>1</v>
      </c>
    </row>
    <row r="20" spans="2:12">
      <c r="B20" s="370" t="s">
        <v>7</v>
      </c>
      <c r="C20" s="371" t="s">
        <v>109</v>
      </c>
      <c r="D20" s="370">
        <v>100</v>
      </c>
      <c r="E20" s="370">
        <v>800</v>
      </c>
      <c r="F20" s="370">
        <v>180</v>
      </c>
      <c r="G20" s="370">
        <v>354</v>
      </c>
      <c r="H20" s="370">
        <v>174</v>
      </c>
      <c r="I20" s="370">
        <v>190</v>
      </c>
      <c r="J20" s="370" t="s">
        <v>14</v>
      </c>
      <c r="K20" s="373">
        <v>22.7</v>
      </c>
      <c r="L20" s="376">
        <v>1</v>
      </c>
    </row>
    <row r="21" spans="2:12">
      <c r="B21" s="87" t="s">
        <v>117</v>
      </c>
      <c r="C21" s="322" t="s">
        <v>2522</v>
      </c>
      <c r="D21" s="87">
        <v>35</v>
      </c>
      <c r="E21" s="89">
        <v>260</v>
      </c>
      <c r="F21" s="87">
        <v>52</v>
      </c>
      <c r="G21" s="87">
        <v>187</v>
      </c>
      <c r="H21" s="87">
        <v>127</v>
      </c>
      <c r="I21" s="87">
        <v>220</v>
      </c>
      <c r="J21" s="87" t="s">
        <v>51</v>
      </c>
      <c r="K21" s="87">
        <v>9.1999999999999993</v>
      </c>
      <c r="L21" s="376">
        <v>1</v>
      </c>
    </row>
    <row r="22" spans="2:12">
      <c r="B22" s="87" t="s">
        <v>118</v>
      </c>
      <c r="C22" s="322" t="s">
        <v>2523</v>
      </c>
      <c r="D22" s="87">
        <v>45</v>
      </c>
      <c r="E22" s="89">
        <v>300</v>
      </c>
      <c r="F22" s="87">
        <v>60</v>
      </c>
      <c r="G22" s="87">
        <v>234</v>
      </c>
      <c r="H22" s="87">
        <v>127</v>
      </c>
      <c r="I22" s="87">
        <v>220</v>
      </c>
      <c r="J22" s="87" t="s">
        <v>51</v>
      </c>
      <c r="K22" s="87">
        <v>11.4</v>
      </c>
      <c r="L22" s="376">
        <v>1</v>
      </c>
    </row>
  </sheetData>
  <mergeCells count="6">
    <mergeCell ref="B2:B3"/>
    <mergeCell ref="C2:C3"/>
    <mergeCell ref="D2:D3"/>
    <mergeCell ref="E2:E3"/>
    <mergeCell ref="G2:I2"/>
    <mergeCell ref="J2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R70"/>
  <sheetViews>
    <sheetView showGridLines="0" zoomScale="70" zoomScaleNormal="70" zoomScaleSheetLayoutView="70" workbookViewId="0">
      <selection activeCell="E31" sqref="E31"/>
    </sheetView>
  </sheetViews>
  <sheetFormatPr baseColWidth="10" defaultColWidth="9.140625" defaultRowHeight="14.25"/>
  <cols>
    <col min="1" max="1" width="11.140625" style="76" customWidth="1"/>
    <col min="2" max="2" width="23.7109375" style="76" customWidth="1"/>
    <col min="3" max="3" width="22.28515625" style="90" customWidth="1"/>
    <col min="4" max="5" width="18.85546875" style="90" customWidth="1"/>
    <col min="6" max="6" width="13.42578125" style="76" customWidth="1"/>
    <col min="7" max="8" width="12.28515625" style="76" customWidth="1"/>
    <col min="9" max="9" width="12.7109375" style="76" customWidth="1"/>
    <col min="10" max="12" width="8.7109375" style="76" customWidth="1"/>
    <col min="13" max="13" width="9.42578125" style="76" customWidth="1"/>
    <col min="14" max="14" width="12.140625" style="76" customWidth="1"/>
    <col min="15" max="15" width="11" style="76" customWidth="1"/>
    <col min="16" max="17" width="10.140625" style="76" customWidth="1"/>
    <col min="18" max="18" width="13.7109375" style="76" customWidth="1"/>
    <col min="19" max="19" width="15" style="76" customWidth="1"/>
    <col min="20" max="21" width="9.140625" style="76" customWidth="1"/>
    <col min="22" max="22" width="10.5703125" style="76" customWidth="1"/>
    <col min="23" max="23" width="10.85546875" style="76" customWidth="1"/>
    <col min="24" max="24" width="9.140625" style="76" customWidth="1"/>
    <col min="25" max="25" width="9.140625" style="77" customWidth="1"/>
    <col min="26" max="26" width="10.7109375" style="77" customWidth="1"/>
    <col min="27" max="27" width="10.5703125" style="77" customWidth="1"/>
    <col min="28" max="28" width="19" style="77" customWidth="1"/>
    <col min="29" max="32" width="9.140625" style="76" customWidth="1"/>
    <col min="33" max="33" width="14.42578125" style="76" customWidth="1"/>
    <col min="34" max="34" width="15.28515625" style="76" customWidth="1"/>
    <col min="35" max="38" width="11.28515625" style="76" customWidth="1"/>
    <col min="39" max="39" width="14.42578125" style="76" customWidth="1"/>
    <col min="40" max="40" width="15.5703125" style="76" customWidth="1"/>
    <col min="41" max="41" width="24" style="76" customWidth="1"/>
    <col min="42" max="42" width="19.7109375" style="76" customWidth="1"/>
    <col min="43" max="43" width="24.85546875" style="76" customWidth="1"/>
    <col min="44" max="44" width="22" style="76" customWidth="1"/>
    <col min="45" max="16384" width="9.140625" style="76"/>
  </cols>
  <sheetData>
    <row r="1" spans="1:44" ht="15" customHeight="1"/>
    <row r="2" spans="1:44" ht="45" customHeight="1">
      <c r="C2" s="298" t="s">
        <v>77</v>
      </c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</row>
    <row r="3" spans="1:44" ht="21.6" customHeight="1">
      <c r="C3" s="91"/>
      <c r="D3" s="91"/>
      <c r="E3" s="91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</row>
    <row r="4" spans="1:44" ht="21.6" customHeight="1">
      <c r="C4" s="91"/>
      <c r="D4" s="91"/>
      <c r="E4" s="91"/>
      <c r="F4" s="91"/>
      <c r="G4" s="92"/>
      <c r="H4" s="92"/>
      <c r="I4" s="92"/>
      <c r="J4" s="17" t="s">
        <v>18</v>
      </c>
      <c r="K4" s="92"/>
      <c r="L4" s="92"/>
      <c r="M4" s="92"/>
      <c r="N4" s="92"/>
      <c r="O4" s="92"/>
      <c r="P4" s="92"/>
      <c r="Q4" s="92"/>
      <c r="R4" s="92"/>
    </row>
    <row r="5" spans="1:44" ht="18.75" customHeight="1">
      <c r="C5" s="91"/>
      <c r="D5" s="91"/>
      <c r="E5" s="91"/>
      <c r="F5" s="91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</row>
    <row r="6" spans="1:44" ht="21.6" customHeight="1">
      <c r="F6" s="1"/>
      <c r="G6" s="1"/>
      <c r="H6" s="1"/>
      <c r="I6" s="1"/>
      <c r="J6" s="93"/>
      <c r="K6" s="1"/>
      <c r="L6" s="1"/>
      <c r="M6" s="1"/>
      <c r="N6" s="1"/>
      <c r="O6" s="1"/>
      <c r="P6" s="1"/>
      <c r="Q6" s="1"/>
      <c r="R6" s="16"/>
      <c r="S6" s="94"/>
    </row>
    <row r="7" spans="1:44" ht="16.5" thickBot="1">
      <c r="C7" s="95"/>
      <c r="D7" s="96"/>
      <c r="E7" s="96"/>
      <c r="F7" s="97"/>
      <c r="G7" s="98"/>
      <c r="H7" s="98"/>
      <c r="I7" s="98"/>
      <c r="J7" s="97"/>
      <c r="K7" s="97"/>
      <c r="L7" s="97"/>
      <c r="M7" s="97"/>
      <c r="N7" s="97"/>
      <c r="O7" s="97"/>
      <c r="P7" s="97"/>
      <c r="Q7" s="97"/>
      <c r="R7" s="97"/>
      <c r="AR7" s="77" t="s">
        <v>2468</v>
      </c>
    </row>
    <row r="8" spans="1:44" ht="22.5" customHeight="1">
      <c r="A8" s="77"/>
      <c r="B8" s="77"/>
      <c r="C8" s="77"/>
      <c r="F8" s="2"/>
      <c r="G8" s="2"/>
      <c r="H8" s="2"/>
      <c r="I8" s="2"/>
      <c r="J8" s="3" t="s">
        <v>26</v>
      </c>
      <c r="K8" s="2"/>
      <c r="L8" s="2"/>
      <c r="M8" s="2"/>
      <c r="N8" s="2"/>
      <c r="O8" s="2"/>
      <c r="P8" s="2"/>
      <c r="Q8" s="29"/>
      <c r="R8" s="29"/>
      <c r="S8" s="279" t="s">
        <v>79</v>
      </c>
      <c r="T8" s="284"/>
      <c r="U8" s="279" t="s">
        <v>83</v>
      </c>
      <c r="V8" s="280"/>
      <c r="W8" s="283" t="s">
        <v>116</v>
      </c>
      <c r="X8" s="284"/>
      <c r="Y8" s="287" t="s">
        <v>129</v>
      </c>
      <c r="Z8" s="288"/>
      <c r="AA8" s="288"/>
      <c r="AB8" s="288"/>
      <c r="AC8" s="274" t="s">
        <v>16</v>
      </c>
      <c r="AD8" s="275"/>
      <c r="AE8" s="275"/>
      <c r="AF8" s="275"/>
      <c r="AG8" s="276"/>
      <c r="AH8" s="277"/>
      <c r="AI8" s="274" t="s">
        <v>139</v>
      </c>
      <c r="AJ8" s="275"/>
      <c r="AK8" s="275"/>
      <c r="AL8" s="275"/>
      <c r="AM8" s="276"/>
      <c r="AN8" s="277"/>
      <c r="AO8" s="149" t="s">
        <v>154</v>
      </c>
      <c r="AP8" s="149" t="s">
        <v>156</v>
      </c>
      <c r="AQ8" s="149" t="s">
        <v>158</v>
      </c>
      <c r="AR8" s="149" t="s">
        <v>160</v>
      </c>
    </row>
    <row r="9" spans="1:44" ht="48.75" customHeight="1">
      <c r="A9" s="77"/>
      <c r="B9" s="77"/>
      <c r="C9" s="290" t="s">
        <v>29</v>
      </c>
      <c r="D9" s="290" t="s">
        <v>23</v>
      </c>
      <c r="E9" s="290" t="s">
        <v>78</v>
      </c>
      <c r="F9" s="290" t="s">
        <v>17</v>
      </c>
      <c r="G9" s="290" t="s">
        <v>24</v>
      </c>
      <c r="H9" s="25" t="s">
        <v>25</v>
      </c>
      <c r="I9" s="290" t="s">
        <v>16</v>
      </c>
      <c r="J9" s="300" t="s">
        <v>0</v>
      </c>
      <c r="K9" s="301"/>
      <c r="L9" s="302"/>
      <c r="M9" s="290" t="s">
        <v>8</v>
      </c>
      <c r="N9" s="290" t="s">
        <v>21</v>
      </c>
      <c r="O9" s="290" t="s">
        <v>9</v>
      </c>
      <c r="P9" s="11" t="s">
        <v>19</v>
      </c>
      <c r="Q9" s="11" t="s">
        <v>10</v>
      </c>
      <c r="R9" s="290" t="s">
        <v>22</v>
      </c>
      <c r="S9" s="281" t="s">
        <v>80</v>
      </c>
      <c r="T9" s="286"/>
      <c r="U9" s="281" t="s">
        <v>80</v>
      </c>
      <c r="V9" s="282"/>
      <c r="W9" s="285" t="s">
        <v>80</v>
      </c>
      <c r="X9" s="286"/>
      <c r="Y9" s="136" t="s">
        <v>130</v>
      </c>
      <c r="Z9" s="137" t="s">
        <v>131</v>
      </c>
      <c r="AA9" s="147" t="s">
        <v>132</v>
      </c>
      <c r="AB9" s="149" t="s">
        <v>151</v>
      </c>
      <c r="AC9" s="151"/>
      <c r="AD9" s="150" t="s">
        <v>82</v>
      </c>
      <c r="AE9" s="150" t="s">
        <v>82</v>
      </c>
      <c r="AF9" s="150" t="s">
        <v>82</v>
      </c>
      <c r="AG9" s="150" t="s">
        <v>82</v>
      </c>
      <c r="AH9" s="152" t="s">
        <v>82</v>
      </c>
      <c r="AI9" s="151"/>
      <c r="AJ9" s="150" t="s">
        <v>82</v>
      </c>
      <c r="AK9" s="150" t="s">
        <v>82</v>
      </c>
      <c r="AL9" s="150" t="s">
        <v>82</v>
      </c>
      <c r="AM9" s="150" t="s">
        <v>82</v>
      </c>
      <c r="AN9" s="152" t="s">
        <v>82</v>
      </c>
      <c r="AO9" s="149" t="s">
        <v>155</v>
      </c>
      <c r="AP9" s="149" t="s">
        <v>157</v>
      </c>
      <c r="AQ9" s="149" t="s">
        <v>159</v>
      </c>
      <c r="AR9" s="149" t="s">
        <v>161</v>
      </c>
    </row>
    <row r="10" spans="1:44" ht="15" customHeight="1" thickBot="1">
      <c r="A10" s="77"/>
      <c r="B10" s="77"/>
      <c r="C10" s="291"/>
      <c r="D10" s="291"/>
      <c r="E10" s="291"/>
      <c r="F10" s="291"/>
      <c r="G10" s="291"/>
      <c r="H10" s="26"/>
      <c r="I10" s="291"/>
      <c r="J10" s="7" t="s">
        <v>1</v>
      </c>
      <c r="K10" s="7" t="s">
        <v>2</v>
      </c>
      <c r="L10" s="7" t="s">
        <v>3</v>
      </c>
      <c r="M10" s="291"/>
      <c r="N10" s="291"/>
      <c r="O10" s="291"/>
      <c r="P10" s="7" t="s">
        <v>11</v>
      </c>
      <c r="Q10" s="7" t="s">
        <v>12</v>
      </c>
      <c r="R10" s="291"/>
      <c r="S10" s="139" t="s">
        <v>81</v>
      </c>
      <c r="T10" s="138" t="s">
        <v>82</v>
      </c>
      <c r="U10" s="139" t="s">
        <v>81</v>
      </c>
      <c r="V10" s="140" t="s">
        <v>82</v>
      </c>
      <c r="W10" s="141" t="s">
        <v>81</v>
      </c>
      <c r="X10" s="138" t="s">
        <v>82</v>
      </c>
      <c r="Y10" s="142" t="s">
        <v>82</v>
      </c>
      <c r="Z10" s="143" t="s">
        <v>82</v>
      </c>
      <c r="AA10" s="138" t="s">
        <v>82</v>
      </c>
      <c r="AB10" s="140" t="s">
        <v>134</v>
      </c>
      <c r="AC10" s="153" t="s">
        <v>119</v>
      </c>
      <c r="AD10" s="154" t="s">
        <v>124</v>
      </c>
      <c r="AE10" s="154" t="s">
        <v>125</v>
      </c>
      <c r="AF10" s="154" t="s">
        <v>116</v>
      </c>
      <c r="AG10" s="243" t="s">
        <v>2472</v>
      </c>
      <c r="AH10" s="155" t="s">
        <v>138</v>
      </c>
      <c r="AI10" s="153" t="s">
        <v>119</v>
      </c>
      <c r="AJ10" s="154" t="s">
        <v>124</v>
      </c>
      <c r="AK10" s="154" t="s">
        <v>125</v>
      </c>
      <c r="AL10" s="154" t="s">
        <v>116</v>
      </c>
      <c r="AM10" s="243" t="s">
        <v>2472</v>
      </c>
      <c r="AN10" s="155" t="s">
        <v>138</v>
      </c>
      <c r="AO10" s="140" t="s">
        <v>134</v>
      </c>
      <c r="AP10" s="138" t="s">
        <v>82</v>
      </c>
      <c r="AQ10" s="138" t="s">
        <v>82</v>
      </c>
      <c r="AR10" s="138" t="s">
        <v>162</v>
      </c>
    </row>
    <row r="11" spans="1:44" ht="16.5" customHeight="1">
      <c r="A11" s="99"/>
      <c r="B11" s="99"/>
      <c r="C11" s="20" t="s">
        <v>111</v>
      </c>
      <c r="D11" s="21" t="s">
        <v>55</v>
      </c>
      <c r="E11" s="21"/>
      <c r="F11" s="22">
        <v>44</v>
      </c>
      <c r="G11" s="22">
        <v>400</v>
      </c>
      <c r="H11" s="22">
        <v>71</v>
      </c>
      <c r="I11" s="22" t="s">
        <v>4</v>
      </c>
      <c r="J11" s="22">
        <v>207</v>
      </c>
      <c r="K11" s="22">
        <v>175</v>
      </c>
      <c r="L11" s="22">
        <v>190</v>
      </c>
      <c r="M11" s="22">
        <v>0</v>
      </c>
      <c r="N11" s="22">
        <v>1</v>
      </c>
      <c r="O11" s="22" t="s">
        <v>14</v>
      </c>
      <c r="P11" s="23">
        <v>12</v>
      </c>
      <c r="Q11" s="22">
        <v>72</v>
      </c>
      <c r="R11" s="22">
        <v>84</v>
      </c>
      <c r="S11" s="76">
        <f>IF(ISNA(VLOOKUP(C11,Sheet1!B:D,3,0)),,VLOOKUP(C11,Sheet1!B:D,3,0))</f>
        <v>15</v>
      </c>
      <c r="T11" s="100">
        <f>+S11*R11</f>
        <v>1260</v>
      </c>
      <c r="U11" s="76">
        <f>IF(ISNA(VLOOKUP(C11,Sheet1!B:F,5,0)),,VLOOKUP(C11,Sheet1!B:F,5,0))</f>
        <v>8</v>
      </c>
      <c r="V11" s="100">
        <f>+U11*R11</f>
        <v>672</v>
      </c>
      <c r="W11" s="101">
        <f>+S11+U11</f>
        <v>23</v>
      </c>
      <c r="X11" s="102">
        <f>+W11*R11</f>
        <v>1932</v>
      </c>
      <c r="Y11" s="163">
        <v>4</v>
      </c>
      <c r="Z11" s="163">
        <v>5</v>
      </c>
      <c r="AA11" s="144">
        <f>(Y11+Z11)*X11*6*1.1</f>
        <v>114760.8</v>
      </c>
      <c r="AB11" s="144">
        <f>+AA11*0.103*0.144*2</f>
        <v>3404.2643711999999</v>
      </c>
      <c r="AC11" s="264" t="s">
        <v>120</v>
      </c>
      <c r="AD11" s="278">
        <f>IF(ISNA(VLOOKUP(AC11,SOTCK!C:H,6,0)),,VLOOKUP(AC11,SOTCK!C:H,6,0))</f>
        <v>4065</v>
      </c>
      <c r="AE11" s="270">
        <f>IF(ISNA(VLOOKUP(AC11,'Recap CMD'!A:C,3,0)),,VLOOKUP(AC11,'Recap CMD'!A:C,3,0))</f>
        <v>2160</v>
      </c>
      <c r="AF11" s="278">
        <f>+AD11+AE11</f>
        <v>6225</v>
      </c>
      <c r="AG11" s="269">
        <f>SUM(X11:X12)*1.05</f>
        <v>2028.6000000000001</v>
      </c>
      <c r="AH11" s="304">
        <f>IF(AF11&gt;AG11,0,AG11-AF11)</f>
        <v>0</v>
      </c>
      <c r="AI11" s="264" t="s">
        <v>140</v>
      </c>
      <c r="AJ11" s="278">
        <f>IF(ISNA(VLOOKUP(AI11,SOTCK!C:H,6,0)),,VLOOKUP(AI11,SOTCK!C:H,6,0))</f>
        <v>78</v>
      </c>
      <c r="AK11" s="270">
        <f>IF(ISNA(VLOOKUP(AI11,'Recap CMD'!A:C,3,0)),,VLOOKUP(AI11,'Recap CMD'!A:C,3,0))</f>
        <v>1350</v>
      </c>
      <c r="AL11" s="278">
        <f>+AJ11+AK11</f>
        <v>1428</v>
      </c>
      <c r="AM11" s="278">
        <f>(X11+X12)*1.05</f>
        <v>2028.6000000000001</v>
      </c>
      <c r="AN11" s="268">
        <f>IF(AL11&gt;AM11,0,AM11-AL11)</f>
        <v>600.60000000000014</v>
      </c>
      <c r="AO11" s="100">
        <f>Z11*0.162*0.22*6*X11*1.05</f>
        <v>2168.9791200000004</v>
      </c>
      <c r="AP11" s="100">
        <f>+X11</f>
        <v>1932</v>
      </c>
      <c r="AQ11" s="76">
        <v>0</v>
      </c>
      <c r="AR11" s="76">
        <f>+X11*0.04*1.1</f>
        <v>85.00800000000001</v>
      </c>
    </row>
    <row r="12" spans="1:44" ht="16.5" customHeight="1">
      <c r="A12" s="99" t="s">
        <v>54</v>
      </c>
      <c r="B12" s="99"/>
      <c r="C12" s="12" t="s">
        <v>112</v>
      </c>
      <c r="D12" s="13" t="s">
        <v>56</v>
      </c>
      <c r="E12" s="13"/>
      <c r="F12" s="14">
        <v>50</v>
      </c>
      <c r="G12" s="14">
        <v>450</v>
      </c>
      <c r="H12" s="14">
        <v>80</v>
      </c>
      <c r="I12" s="14" t="s">
        <v>4</v>
      </c>
      <c r="J12" s="14">
        <v>207</v>
      </c>
      <c r="K12" s="14">
        <v>175</v>
      </c>
      <c r="L12" s="14">
        <v>190</v>
      </c>
      <c r="M12" s="14">
        <v>0</v>
      </c>
      <c r="N12" s="14">
        <v>1</v>
      </c>
      <c r="O12" s="14" t="s">
        <v>14</v>
      </c>
      <c r="P12" s="15">
        <v>12.6</v>
      </c>
      <c r="Q12" s="14">
        <v>72</v>
      </c>
      <c r="R12" s="14">
        <v>84</v>
      </c>
      <c r="S12" s="76">
        <f>IF(ISNA(VLOOKUP(C12,Sheet1!B:D,3,0)),,VLOOKUP(C12,Sheet1!B:D,3,0))</f>
        <v>0</v>
      </c>
      <c r="T12" s="100">
        <f t="shared" ref="T12:T25" si="0">+S12*R12</f>
        <v>0</v>
      </c>
      <c r="U12" s="76">
        <f>IF(ISNA(VLOOKUP(C12,Sheet1!B:F,5,0)),,VLOOKUP(C12,Sheet1!B:F,5,0))</f>
        <v>0</v>
      </c>
      <c r="V12" s="100">
        <f t="shared" ref="V12:V25" si="1">+U12*R12</f>
        <v>0</v>
      </c>
      <c r="W12" s="101">
        <f t="shared" ref="W12:W25" si="2">+S12+U12</f>
        <v>0</v>
      </c>
      <c r="X12" s="102">
        <f t="shared" ref="X12:X25" si="3">+W12*R12</f>
        <v>0</v>
      </c>
      <c r="Y12" s="163">
        <v>5</v>
      </c>
      <c r="Z12" s="163">
        <v>5</v>
      </c>
      <c r="AA12" s="144">
        <f>(Y12+Z12)*X12*6*1.1</f>
        <v>0</v>
      </c>
      <c r="AB12" s="144">
        <f t="shared" ref="AB12:AB20" si="4">+AA12*0.103*0.144*2</f>
        <v>0</v>
      </c>
      <c r="AC12" s="270"/>
      <c r="AD12" s="269"/>
      <c r="AE12" s="270"/>
      <c r="AF12" s="270"/>
      <c r="AG12" s="270"/>
      <c r="AH12" s="303"/>
      <c r="AI12" s="270"/>
      <c r="AJ12" s="269"/>
      <c r="AK12" s="270"/>
      <c r="AL12" s="270"/>
      <c r="AM12" s="270"/>
      <c r="AN12" s="272"/>
      <c r="AO12" s="100">
        <f>Z12*0.162*0.22*6*X12*1.05</f>
        <v>0</v>
      </c>
      <c r="AP12" s="100">
        <f>+X12</f>
        <v>0</v>
      </c>
      <c r="AQ12" s="76">
        <v>0</v>
      </c>
      <c r="AR12" s="76">
        <f>+X12*0.04*1.1</f>
        <v>0</v>
      </c>
    </row>
    <row r="13" spans="1:44" ht="16.5" customHeight="1">
      <c r="A13" s="99"/>
      <c r="B13" s="99"/>
      <c r="C13" s="20" t="s">
        <v>15</v>
      </c>
      <c r="D13" s="21"/>
      <c r="E13" s="21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3"/>
      <c r="Q13" s="22"/>
      <c r="R13" s="22"/>
      <c r="T13" s="100"/>
      <c r="V13" s="100"/>
      <c r="W13" s="101"/>
      <c r="Y13" s="164"/>
      <c r="Z13" s="164"/>
      <c r="AB13" s="144"/>
      <c r="AH13" s="166"/>
      <c r="AN13" s="244"/>
      <c r="AO13" s="100"/>
      <c r="AQ13" s="76">
        <v>0</v>
      </c>
    </row>
    <row r="14" spans="1:44" ht="16.5" customHeight="1">
      <c r="A14" s="99"/>
      <c r="B14" s="99"/>
      <c r="C14" s="12" t="s">
        <v>99</v>
      </c>
      <c r="D14" s="13" t="s">
        <v>57</v>
      </c>
      <c r="E14" s="13"/>
      <c r="F14" s="14">
        <v>55</v>
      </c>
      <c r="G14" s="14">
        <v>500</v>
      </c>
      <c r="H14" s="14">
        <v>92</v>
      </c>
      <c r="I14" s="14" t="s">
        <v>5</v>
      </c>
      <c r="J14" s="14">
        <v>242</v>
      </c>
      <c r="K14" s="14">
        <v>175</v>
      </c>
      <c r="L14" s="14">
        <v>190</v>
      </c>
      <c r="M14" s="14">
        <v>0</v>
      </c>
      <c r="N14" s="14">
        <v>1</v>
      </c>
      <c r="O14" s="14" t="s">
        <v>14</v>
      </c>
      <c r="P14" s="15">
        <v>14.3</v>
      </c>
      <c r="Q14" s="14">
        <v>63</v>
      </c>
      <c r="R14" s="14">
        <v>76</v>
      </c>
      <c r="S14" s="76">
        <f>IF(ISNA(VLOOKUP(C14,Sheet1!B:D,3,0)),,VLOOKUP(C14,Sheet1!B:D,3,0))</f>
        <v>20</v>
      </c>
      <c r="T14" s="100">
        <f t="shared" si="0"/>
        <v>1520</v>
      </c>
      <c r="U14" s="76">
        <f>IF(ISNA(VLOOKUP(C14,Sheet1!B:F,5,0)),,VLOOKUP(C14,Sheet1!B:F,5,0))</f>
        <v>10</v>
      </c>
      <c r="V14" s="100">
        <f t="shared" si="1"/>
        <v>760</v>
      </c>
      <c r="W14" s="101">
        <f t="shared" si="2"/>
        <v>30</v>
      </c>
      <c r="X14" s="102">
        <f t="shared" si="3"/>
        <v>2280</v>
      </c>
      <c r="Y14" s="163">
        <v>5</v>
      </c>
      <c r="Z14" s="163">
        <v>6</v>
      </c>
      <c r="AA14" s="144">
        <f>(Y14+Z14)*X14*6*1.1</f>
        <v>165528</v>
      </c>
      <c r="AB14" s="144">
        <f t="shared" si="4"/>
        <v>4910.2225919999992</v>
      </c>
      <c r="AC14" s="270" t="s">
        <v>121</v>
      </c>
      <c r="AD14" s="270">
        <f>IF(ISNA(VLOOKUP(AC14,SOTCK!C:H,6,0)),,VLOOKUP(AC14,SOTCK!C:H,6,0))</f>
        <v>486</v>
      </c>
      <c r="AE14" s="270">
        <f>IF(ISNA(VLOOKUP(AC14,'Recap CMD'!A:C,3,0)),,VLOOKUP(AC14,'Recap CMD'!A:C,3,0))</f>
        <v>9504</v>
      </c>
      <c r="AF14" s="270">
        <f>+AD14+AE14</f>
        <v>9990</v>
      </c>
      <c r="AG14" s="262">
        <f>SUM(X14:X16)*1.05</f>
        <v>3032.4</v>
      </c>
      <c r="AH14" s="272">
        <f>IF(AF14&gt;AG14,0,AG14-AF14)</f>
        <v>0</v>
      </c>
      <c r="AI14" s="265" t="s">
        <v>141</v>
      </c>
      <c r="AJ14" s="269">
        <f>IF(ISNA(VLOOKUP(AI14,SOTCK!C:H,6,0)),,VLOOKUP(AI14,SOTCK!C:H,6,0))</f>
        <v>0</v>
      </c>
      <c r="AK14" s="270">
        <f>IF(ISNA(VLOOKUP(AI14,'Recap CMD'!A:C,3,0)),,VLOOKUP(AI14,'Recap CMD'!A:C,3,0))</f>
        <v>1584</v>
      </c>
      <c r="AL14" s="269">
        <f>+AJ14+AK14</f>
        <v>1584</v>
      </c>
      <c r="AM14" s="269">
        <f>(X14+X15)*1.05</f>
        <v>3032.4</v>
      </c>
      <c r="AN14" s="272">
        <f>IF(AL14&gt;AM14,0,AM14-AL14)</f>
        <v>1448.4</v>
      </c>
      <c r="AO14" s="100">
        <f>Z14*0.162*0.22*6*X14*1.05</f>
        <v>3071.5977600000001</v>
      </c>
      <c r="AP14" s="100">
        <f>+X14</f>
        <v>2280</v>
      </c>
      <c r="AQ14" s="76">
        <v>0</v>
      </c>
      <c r="AR14" s="76">
        <f>+X14*0.05*1.1</f>
        <v>125.4</v>
      </c>
    </row>
    <row r="15" spans="1:44" ht="16.5" customHeight="1">
      <c r="A15" s="99" t="s">
        <v>54</v>
      </c>
      <c r="B15" s="99"/>
      <c r="C15" s="20" t="s">
        <v>102</v>
      </c>
      <c r="D15" s="21" t="s">
        <v>58</v>
      </c>
      <c r="E15" s="21"/>
      <c r="F15" s="22">
        <v>62</v>
      </c>
      <c r="G15" s="22">
        <v>540</v>
      </c>
      <c r="H15" s="22">
        <v>100</v>
      </c>
      <c r="I15" s="22" t="s">
        <v>5</v>
      </c>
      <c r="J15" s="22">
        <v>242</v>
      </c>
      <c r="K15" s="22">
        <v>175</v>
      </c>
      <c r="L15" s="22">
        <v>190</v>
      </c>
      <c r="M15" s="22">
        <v>0</v>
      </c>
      <c r="N15" s="22">
        <v>1</v>
      </c>
      <c r="O15" s="22" t="s">
        <v>14</v>
      </c>
      <c r="P15" s="23">
        <v>15</v>
      </c>
      <c r="Q15" s="22">
        <v>63</v>
      </c>
      <c r="R15" s="22">
        <v>76</v>
      </c>
      <c r="S15" s="76">
        <f>IF(ISNA(VLOOKUP(C15,Sheet1!B:D,3,0)),,VLOOKUP(C15,Sheet1!B:D,3,0))</f>
        <v>5</v>
      </c>
      <c r="T15" s="100">
        <f t="shared" si="0"/>
        <v>380</v>
      </c>
      <c r="U15" s="76">
        <f>IF(ISNA(VLOOKUP(C15,Sheet1!B:F,5,0)),,VLOOKUP(C15,Sheet1!B:F,5,0))</f>
        <v>3</v>
      </c>
      <c r="V15" s="100">
        <f t="shared" si="1"/>
        <v>228</v>
      </c>
      <c r="W15" s="101">
        <f t="shared" si="2"/>
        <v>8</v>
      </c>
      <c r="X15" s="102">
        <f t="shared" si="3"/>
        <v>608</v>
      </c>
      <c r="Y15" s="163">
        <v>6</v>
      </c>
      <c r="Z15" s="163">
        <v>6</v>
      </c>
      <c r="AA15" s="144">
        <f>(Y15+Z15)*X15*6*1.1</f>
        <v>48153.600000000006</v>
      </c>
      <c r="AB15" s="144">
        <f t="shared" si="4"/>
        <v>1428.4283904000001</v>
      </c>
      <c r="AC15" s="270"/>
      <c r="AD15" s="270"/>
      <c r="AE15" s="270"/>
      <c r="AF15" s="270"/>
      <c r="AG15" s="263"/>
      <c r="AH15" s="272"/>
      <c r="AI15" s="264"/>
      <c r="AJ15" s="269"/>
      <c r="AK15" s="270"/>
      <c r="AL15" s="270"/>
      <c r="AM15" s="270"/>
      <c r="AN15" s="272"/>
      <c r="AO15" s="100">
        <f>Z15*0.162*0.22*6*X15*1.05</f>
        <v>819.09273599999995</v>
      </c>
      <c r="AP15" s="100">
        <f>+X15</f>
        <v>608</v>
      </c>
      <c r="AQ15" s="76">
        <v>0</v>
      </c>
      <c r="AR15" s="76">
        <f t="shared" ref="AR15:AR16" si="5">+X15*0.05*1.1</f>
        <v>33.440000000000005</v>
      </c>
    </row>
    <row r="16" spans="1:44" ht="16.5" customHeight="1">
      <c r="A16" s="99" t="s">
        <v>54</v>
      </c>
      <c r="B16" s="99"/>
      <c r="C16" s="12" t="s">
        <v>113</v>
      </c>
      <c r="D16" s="13" t="s">
        <v>58</v>
      </c>
      <c r="E16" s="13"/>
      <c r="F16" s="14">
        <v>62</v>
      </c>
      <c r="G16" s="14">
        <v>540</v>
      </c>
      <c r="H16" s="14">
        <v>100</v>
      </c>
      <c r="I16" s="14" t="s">
        <v>5</v>
      </c>
      <c r="J16" s="14">
        <v>242</v>
      </c>
      <c r="K16" s="14">
        <v>175</v>
      </c>
      <c r="L16" s="14">
        <v>190</v>
      </c>
      <c r="M16" s="156">
        <v>1</v>
      </c>
      <c r="N16" s="14">
        <v>1</v>
      </c>
      <c r="O16" s="14" t="s">
        <v>14</v>
      </c>
      <c r="P16" s="15">
        <v>15</v>
      </c>
      <c r="Q16" s="14">
        <v>63</v>
      </c>
      <c r="R16" s="14">
        <v>76</v>
      </c>
      <c r="S16" s="76">
        <f>IF(ISNA(VLOOKUP(C16,Sheet1!B:D,3,0)),,VLOOKUP(C16,Sheet1!B:D,3,0))</f>
        <v>0</v>
      </c>
      <c r="T16" s="100">
        <f t="shared" si="0"/>
        <v>0</v>
      </c>
      <c r="U16" s="76">
        <f>IF(ISNA(VLOOKUP(C16,Sheet1!B:F,5,0)),,VLOOKUP(C16,Sheet1!B:F,5,0))</f>
        <v>0</v>
      </c>
      <c r="V16" s="100">
        <f t="shared" si="1"/>
        <v>0</v>
      </c>
      <c r="W16" s="101">
        <f t="shared" si="2"/>
        <v>0</v>
      </c>
      <c r="X16" s="102">
        <f t="shared" si="3"/>
        <v>0</v>
      </c>
      <c r="Y16" s="163">
        <v>6</v>
      </c>
      <c r="Z16" s="163">
        <v>6</v>
      </c>
      <c r="AA16" s="144">
        <f>(Y16+Z16)*X16*6*1.1</f>
        <v>0</v>
      </c>
      <c r="AB16" s="144">
        <f t="shared" si="4"/>
        <v>0</v>
      </c>
      <c r="AC16" s="270"/>
      <c r="AD16" s="270"/>
      <c r="AE16" s="270"/>
      <c r="AF16" s="270"/>
      <c r="AG16" s="264"/>
      <c r="AH16" s="272"/>
      <c r="AI16" s="148" t="s">
        <v>144</v>
      </c>
      <c r="AJ16" s="148">
        <f>IF(ISNA(VLOOKUP(AI16,SOTCK!C:H,6,0)),,VLOOKUP(AI16,SOTCK!C:H,6,0))</f>
        <v>0</v>
      </c>
      <c r="AK16" s="148">
        <f>IF(ISNA(VLOOKUP(AI16,'Recap CMD'!A:C,3,0)),,VLOOKUP(AI16,'Recap CMD'!A:C,3,0))</f>
        <v>0</v>
      </c>
      <c r="AL16" s="148">
        <f>+AJ16+AK16</f>
        <v>0</v>
      </c>
      <c r="AM16" s="239">
        <f>+X16*1.05</f>
        <v>0</v>
      </c>
      <c r="AN16" s="245">
        <f>IF(AL16&gt;AM16,0,AM16-AL16)</f>
        <v>0</v>
      </c>
      <c r="AO16" s="100">
        <f>Z16*0.162*0.22*6*X16*1.05</f>
        <v>0</v>
      </c>
      <c r="AP16" s="100">
        <f>+X16</f>
        <v>0</v>
      </c>
      <c r="AQ16" s="76">
        <v>0</v>
      </c>
      <c r="AR16" s="76">
        <f t="shared" si="5"/>
        <v>0</v>
      </c>
    </row>
    <row r="17" spans="1:44" ht="16.5" customHeight="1">
      <c r="A17" s="99"/>
      <c r="B17" s="99"/>
      <c r="C17" s="20" t="s">
        <v>15</v>
      </c>
      <c r="D17" s="21"/>
      <c r="E17" s="21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3"/>
      <c r="Q17" s="22"/>
      <c r="R17" s="22"/>
      <c r="T17" s="100"/>
      <c r="V17" s="100"/>
      <c r="W17" s="101"/>
      <c r="Y17" s="164"/>
      <c r="Z17" s="164"/>
      <c r="AH17" s="166"/>
      <c r="AN17" s="244"/>
      <c r="AO17" s="100"/>
      <c r="AQ17" s="76">
        <v>0</v>
      </c>
    </row>
    <row r="18" spans="1:44" ht="16.5" customHeight="1">
      <c r="A18" s="99"/>
      <c r="B18" s="99"/>
      <c r="C18" s="12" t="s">
        <v>101</v>
      </c>
      <c r="D18" s="13" t="s">
        <v>59</v>
      </c>
      <c r="E18" s="13"/>
      <c r="F18" s="14">
        <v>66</v>
      </c>
      <c r="G18" s="14">
        <v>640</v>
      </c>
      <c r="H18" s="14">
        <v>113</v>
      </c>
      <c r="I18" s="14" t="s">
        <v>6</v>
      </c>
      <c r="J18" s="14">
        <v>278</v>
      </c>
      <c r="K18" s="14">
        <v>175</v>
      </c>
      <c r="L18" s="14">
        <v>190</v>
      </c>
      <c r="M18" s="14">
        <v>0</v>
      </c>
      <c r="N18" s="14">
        <v>1</v>
      </c>
      <c r="O18" s="14" t="s">
        <v>14</v>
      </c>
      <c r="P18" s="15">
        <v>16.8</v>
      </c>
      <c r="Q18" s="14">
        <v>51</v>
      </c>
      <c r="R18" s="14">
        <v>64</v>
      </c>
      <c r="S18" s="76">
        <f>IF(ISNA(VLOOKUP(C18,Sheet1!B:D,3,0)),,VLOOKUP(C18,Sheet1!B:D,3,0))</f>
        <v>10</v>
      </c>
      <c r="T18" s="100">
        <f t="shared" si="0"/>
        <v>640</v>
      </c>
      <c r="U18" s="76">
        <f>IF(ISNA(VLOOKUP(C18,Sheet1!B:F,5,0)),,VLOOKUP(C18,Sheet1!B:F,5,0))</f>
        <v>5</v>
      </c>
      <c r="V18" s="100">
        <f t="shared" si="1"/>
        <v>320</v>
      </c>
      <c r="W18" s="101">
        <f t="shared" si="2"/>
        <v>15</v>
      </c>
      <c r="X18" s="102">
        <f t="shared" si="3"/>
        <v>960</v>
      </c>
      <c r="Y18" s="163">
        <v>6</v>
      </c>
      <c r="Z18" s="163">
        <v>7</v>
      </c>
      <c r="AA18" s="144">
        <f>(Y18+Z18)*X18*6*1.1</f>
        <v>82368</v>
      </c>
      <c r="AB18" s="144">
        <f t="shared" si="4"/>
        <v>2443.3643519999996</v>
      </c>
      <c r="AC18" s="270" t="s">
        <v>122</v>
      </c>
      <c r="AD18" s="270">
        <f>IF(ISNA(VLOOKUP(AC18,SOTCK!C:H,6,0)),,VLOOKUP(AC18,SOTCK!C:H,6,0))</f>
        <v>6611</v>
      </c>
      <c r="AE18" s="270">
        <f>IF(ISNA(VLOOKUP(AC18,'Recap CMD'!A:C,3,0)),,VLOOKUP(AC18,'Recap CMD'!A:C,3,0))</f>
        <v>10560</v>
      </c>
      <c r="AF18" s="270">
        <f>+AD18+AE18</f>
        <v>17171</v>
      </c>
      <c r="AG18" s="262">
        <f>SUM(X18:X20)*1.05</f>
        <v>2486.4</v>
      </c>
      <c r="AH18" s="272">
        <f>IF(AF18&gt;AG18,0,AG18-AF18)</f>
        <v>0</v>
      </c>
      <c r="AI18" s="270" t="s">
        <v>142</v>
      </c>
      <c r="AJ18" s="270">
        <f>IF(ISNA(VLOOKUP(AI18,SOTCK!C:H,6,0)),,VLOOKUP(AI18,SOTCK!C:H,6,0))</f>
        <v>0</v>
      </c>
      <c r="AK18" s="270">
        <f>IF(ISNA(VLOOKUP(AI18,'Recap CMD'!A:C,3,0)),,VLOOKUP(AI18,'Recap CMD'!A:C,3,0))</f>
        <v>2024</v>
      </c>
      <c r="AL18" s="270">
        <f>+AJ18+AK18</f>
        <v>2024</v>
      </c>
      <c r="AM18" s="269">
        <f>(X18+X19+X20)*1.05</f>
        <v>2486.4</v>
      </c>
      <c r="AN18" s="272">
        <f>IF(AL18&gt;AM18,0,AM18-AL18)</f>
        <v>462.40000000000009</v>
      </c>
      <c r="AO18" s="100">
        <f>Z18*0.162*0.22*6*X18*1.05</f>
        <v>1508.8550400000001</v>
      </c>
      <c r="AP18" s="100">
        <f>+X18</f>
        <v>960</v>
      </c>
      <c r="AQ18" s="76">
        <v>0</v>
      </c>
      <c r="AR18" s="76">
        <f>+X18*0.06*1.1</f>
        <v>63.36</v>
      </c>
    </row>
    <row r="19" spans="1:44" ht="16.5" customHeight="1">
      <c r="A19" s="99"/>
      <c r="B19" s="99"/>
      <c r="C19" s="20" t="s">
        <v>114</v>
      </c>
      <c r="D19" s="21" t="s">
        <v>60</v>
      </c>
      <c r="E19" s="21"/>
      <c r="F19" s="22">
        <v>72</v>
      </c>
      <c r="G19" s="22">
        <v>680</v>
      </c>
      <c r="H19" s="22">
        <v>125</v>
      </c>
      <c r="I19" s="22" t="s">
        <v>6</v>
      </c>
      <c r="J19" s="22">
        <v>278</v>
      </c>
      <c r="K19" s="22">
        <v>175</v>
      </c>
      <c r="L19" s="22">
        <v>190</v>
      </c>
      <c r="M19" s="22">
        <v>0</v>
      </c>
      <c r="N19" s="22">
        <v>1</v>
      </c>
      <c r="O19" s="22" t="s">
        <v>14</v>
      </c>
      <c r="P19" s="23">
        <v>17.3</v>
      </c>
      <c r="Q19" s="22">
        <v>51</v>
      </c>
      <c r="R19" s="22">
        <v>64</v>
      </c>
      <c r="S19" s="76">
        <f>IF(ISNA(VLOOKUP(C19,Sheet1!B:D,3,0)),,VLOOKUP(C19,Sheet1!B:D,3,0))</f>
        <v>15</v>
      </c>
      <c r="T19" s="100">
        <f t="shared" si="0"/>
        <v>960</v>
      </c>
      <c r="U19" s="76">
        <f>IF(ISNA(VLOOKUP(C19,Sheet1!B:F,5,0)),,VLOOKUP(C19,Sheet1!B:F,5,0))</f>
        <v>7</v>
      </c>
      <c r="V19" s="100">
        <f t="shared" si="1"/>
        <v>448</v>
      </c>
      <c r="W19" s="101">
        <f t="shared" si="2"/>
        <v>22</v>
      </c>
      <c r="X19" s="102">
        <f t="shared" si="3"/>
        <v>1408</v>
      </c>
      <c r="Y19" s="163">
        <v>7</v>
      </c>
      <c r="Z19" s="163">
        <v>7</v>
      </c>
      <c r="AA19" s="144">
        <f>(Y19+Z19)*X19*6*1.1</f>
        <v>130099.20000000001</v>
      </c>
      <c r="AB19" s="144">
        <f t="shared" si="4"/>
        <v>3859.2626687999996</v>
      </c>
      <c r="AC19" s="270"/>
      <c r="AD19" s="270"/>
      <c r="AE19" s="270"/>
      <c r="AF19" s="270"/>
      <c r="AG19" s="263"/>
      <c r="AH19" s="272"/>
      <c r="AI19" s="270"/>
      <c r="AJ19" s="270"/>
      <c r="AK19" s="270"/>
      <c r="AL19" s="270"/>
      <c r="AM19" s="270"/>
      <c r="AN19" s="272"/>
      <c r="AO19" s="100">
        <f>Z19*0.162*0.22*6*X19*1.05</f>
        <v>2212.9873920000005</v>
      </c>
      <c r="AP19" s="100">
        <f>+X19</f>
        <v>1408</v>
      </c>
      <c r="AQ19" s="76">
        <v>0</v>
      </c>
      <c r="AR19" s="76">
        <f t="shared" ref="AR19:AR20" si="6">+X19*0.06*1.1</f>
        <v>92.927999999999997</v>
      </c>
    </row>
    <row r="20" spans="1:44" s="103" customFormat="1" ht="15">
      <c r="A20" s="99" t="s">
        <v>54</v>
      </c>
      <c r="B20" s="99"/>
      <c r="C20" s="12" t="s">
        <v>115</v>
      </c>
      <c r="D20" s="13" t="s">
        <v>61</v>
      </c>
      <c r="E20" s="13"/>
      <c r="F20" s="14">
        <v>75</v>
      </c>
      <c r="G20" s="14">
        <v>720</v>
      </c>
      <c r="H20" s="14">
        <v>130</v>
      </c>
      <c r="I20" s="14" t="s">
        <v>6</v>
      </c>
      <c r="J20" s="14">
        <v>278</v>
      </c>
      <c r="K20" s="14">
        <v>175</v>
      </c>
      <c r="L20" s="14">
        <v>190</v>
      </c>
      <c r="M20" s="14">
        <v>0</v>
      </c>
      <c r="N20" s="14">
        <v>1</v>
      </c>
      <c r="O20" s="14" t="s">
        <v>14</v>
      </c>
      <c r="P20" s="15">
        <v>17.899999999999999</v>
      </c>
      <c r="Q20" s="14">
        <v>51</v>
      </c>
      <c r="R20" s="14">
        <v>64</v>
      </c>
      <c r="S20" s="76">
        <f>IF(ISNA(VLOOKUP(C20,Sheet1!B:D,3,0)),,VLOOKUP(C20,Sheet1!B:D,3,0))</f>
        <v>0</v>
      </c>
      <c r="T20" s="100">
        <f t="shared" si="0"/>
        <v>0</v>
      </c>
      <c r="U20" s="76">
        <f>IF(ISNA(VLOOKUP(C20,Sheet1!B:F,5,0)),,VLOOKUP(C20,Sheet1!B:F,5,0))</f>
        <v>0</v>
      </c>
      <c r="V20" s="100">
        <f t="shared" si="1"/>
        <v>0</v>
      </c>
      <c r="W20" s="101">
        <f t="shared" si="2"/>
        <v>0</v>
      </c>
      <c r="X20" s="102">
        <f t="shared" si="3"/>
        <v>0</v>
      </c>
      <c r="Y20" s="163">
        <v>7</v>
      </c>
      <c r="Z20" s="163">
        <v>8</v>
      </c>
      <c r="AA20" s="144">
        <f>(Y20+Z20)*X20*6*1.1</f>
        <v>0</v>
      </c>
      <c r="AB20" s="144">
        <f t="shared" si="4"/>
        <v>0</v>
      </c>
      <c r="AC20" s="270"/>
      <c r="AD20" s="270"/>
      <c r="AE20" s="270"/>
      <c r="AF20" s="270"/>
      <c r="AG20" s="264"/>
      <c r="AH20" s="272"/>
      <c r="AI20" s="270"/>
      <c r="AJ20" s="270"/>
      <c r="AK20" s="270"/>
      <c r="AL20" s="270"/>
      <c r="AM20" s="270"/>
      <c r="AN20" s="272"/>
      <c r="AO20" s="100">
        <f>Z20*0.162*0.22*6*X20*1.05</f>
        <v>0</v>
      </c>
      <c r="AP20" s="100">
        <f>+X20</f>
        <v>0</v>
      </c>
      <c r="AQ20" s="76">
        <v>0</v>
      </c>
      <c r="AR20" s="76">
        <f t="shared" si="6"/>
        <v>0</v>
      </c>
    </row>
    <row r="21" spans="1:44" ht="16.5" customHeight="1">
      <c r="A21" s="99"/>
      <c r="B21" s="99"/>
      <c r="C21" s="20" t="s">
        <v>15</v>
      </c>
      <c r="D21" s="21"/>
      <c r="E21" s="21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3"/>
      <c r="Q21" s="22"/>
      <c r="R21" s="22"/>
      <c r="T21" s="100"/>
      <c r="V21" s="100"/>
      <c r="Y21" s="164"/>
      <c r="Z21" s="164"/>
      <c r="AH21" s="166"/>
      <c r="AN21" s="244"/>
      <c r="AQ21" s="76">
        <v>0</v>
      </c>
    </row>
    <row r="22" spans="1:44" s="103" customFormat="1" ht="15">
      <c r="A22" s="99"/>
      <c r="B22" s="99"/>
      <c r="C22" s="12" t="s">
        <v>105</v>
      </c>
      <c r="D22" s="13" t="s">
        <v>62</v>
      </c>
      <c r="E22" s="13"/>
      <c r="F22" s="14">
        <v>80</v>
      </c>
      <c r="G22" s="14">
        <v>720</v>
      </c>
      <c r="H22" s="14">
        <v>140</v>
      </c>
      <c r="I22" s="14" t="s">
        <v>28</v>
      </c>
      <c r="J22" s="14">
        <v>315</v>
      </c>
      <c r="K22" s="14">
        <v>174</v>
      </c>
      <c r="L22" s="14">
        <v>190</v>
      </c>
      <c r="M22" s="14">
        <v>0</v>
      </c>
      <c r="N22" s="14">
        <v>1</v>
      </c>
      <c r="O22" s="14" t="s">
        <v>14</v>
      </c>
      <c r="P22" s="15">
        <v>19.600000000000001</v>
      </c>
      <c r="Q22" s="14">
        <v>36</v>
      </c>
      <c r="R22" s="14">
        <v>48</v>
      </c>
      <c r="S22" s="76">
        <f>IF(ISNA(VLOOKUP(C22,Sheet1!B:D,3,0)),,VLOOKUP(C22,Sheet1!B:D,3,0))</f>
        <v>0</v>
      </c>
      <c r="T22" s="100">
        <f t="shared" si="0"/>
        <v>0</v>
      </c>
      <c r="U22" s="76">
        <f>IF(ISNA(VLOOKUP(C22,Sheet1!B:F,5,0)),,VLOOKUP(C22,Sheet1!B:F,5,0))</f>
        <v>0</v>
      </c>
      <c r="V22" s="100">
        <f t="shared" si="1"/>
        <v>0</v>
      </c>
      <c r="W22" s="101">
        <f t="shared" ref="W22" si="7">+S22+U22</f>
        <v>0</v>
      </c>
      <c r="X22" s="102">
        <f t="shared" ref="X22" si="8">+W22*R22</f>
        <v>0</v>
      </c>
      <c r="Y22" s="163"/>
      <c r="Z22" s="163"/>
      <c r="AA22" s="144"/>
      <c r="AB22" s="144"/>
      <c r="AC22" s="135"/>
      <c r="AD22" s="135"/>
      <c r="AE22" s="135"/>
      <c r="AF22" s="135"/>
      <c r="AG22" s="135"/>
      <c r="AH22" s="167"/>
      <c r="AI22" s="135"/>
      <c r="AJ22" s="135"/>
      <c r="AK22" s="135"/>
      <c r="AL22" s="135"/>
      <c r="AM22" s="135"/>
      <c r="AN22" s="246"/>
      <c r="AO22" s="100"/>
      <c r="AP22" s="100"/>
      <c r="AQ22" s="76">
        <v>0</v>
      </c>
      <c r="AR22" s="76">
        <f>+X22*0.06*1.1</f>
        <v>0</v>
      </c>
    </row>
    <row r="23" spans="1:44" ht="16.5" customHeight="1">
      <c r="A23" s="99"/>
      <c r="B23" s="99"/>
      <c r="C23" s="20"/>
      <c r="D23" s="21"/>
      <c r="E23" s="21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3"/>
      <c r="Q23" s="22"/>
      <c r="R23" s="22"/>
      <c r="T23" s="100"/>
      <c r="V23" s="100"/>
      <c r="W23" s="101"/>
      <c r="Y23" s="164"/>
      <c r="Z23" s="164"/>
      <c r="AH23" s="166"/>
      <c r="AN23" s="244"/>
      <c r="AQ23" s="76">
        <v>0</v>
      </c>
    </row>
    <row r="24" spans="1:44" ht="16.5" customHeight="1">
      <c r="A24" s="77"/>
      <c r="B24" s="77"/>
      <c r="C24" s="12" t="s">
        <v>107</v>
      </c>
      <c r="D24" s="13" t="s">
        <v>63</v>
      </c>
      <c r="E24" s="13"/>
      <c r="F24" s="14">
        <v>88</v>
      </c>
      <c r="G24" s="14">
        <v>750</v>
      </c>
      <c r="H24" s="14">
        <v>171</v>
      </c>
      <c r="I24" s="14" t="s">
        <v>7</v>
      </c>
      <c r="J24" s="14">
        <v>353</v>
      </c>
      <c r="K24" s="14">
        <v>175</v>
      </c>
      <c r="L24" s="14">
        <v>190</v>
      </c>
      <c r="M24" s="14">
        <v>0</v>
      </c>
      <c r="N24" s="14">
        <v>1</v>
      </c>
      <c r="O24" s="14" t="s">
        <v>14</v>
      </c>
      <c r="P24" s="15">
        <v>21.5</v>
      </c>
      <c r="Q24" s="14">
        <v>36</v>
      </c>
      <c r="R24" s="14">
        <v>48</v>
      </c>
      <c r="S24" s="76">
        <f>IF(ISNA(VLOOKUP(C24,Sheet1!B:D,3,0)),,VLOOKUP(C24,Sheet1!B:D,3,0))</f>
        <v>4</v>
      </c>
      <c r="T24" s="100">
        <f t="shared" si="0"/>
        <v>192</v>
      </c>
      <c r="U24" s="76">
        <f>IF(ISNA(VLOOKUP(C24,Sheet1!B:F,5,0)),,VLOOKUP(C24,Sheet1!B:F,5,0))</f>
        <v>2</v>
      </c>
      <c r="V24" s="100">
        <f t="shared" si="1"/>
        <v>96</v>
      </c>
      <c r="W24" s="101">
        <f t="shared" si="2"/>
        <v>6</v>
      </c>
      <c r="X24" s="102">
        <f t="shared" si="3"/>
        <v>288</v>
      </c>
      <c r="Y24" s="163">
        <v>8</v>
      </c>
      <c r="Z24" s="163">
        <v>9</v>
      </c>
      <c r="AA24" s="144">
        <f>(Y24+Z24)*X24*6*1.1</f>
        <v>32313.600000000002</v>
      </c>
      <c r="AB24" s="144">
        <f t="shared" ref="AB24:AB25" si="9">+AA24*0.103*0.144*2</f>
        <v>958.55063039999993</v>
      </c>
      <c r="AC24" s="270" t="s">
        <v>123</v>
      </c>
      <c r="AD24" s="269">
        <f>IF(ISNA(VLOOKUP(AC24,SOTCK!C:H,6,0)),,VLOOKUP(AC24,SOTCK!C:H,6,0))</f>
        <v>8835</v>
      </c>
      <c r="AE24" s="270">
        <f>IF(ISNA(VLOOKUP(AC24,'Recap CMD'!A:C,3,0)),,VLOOKUP(AC24,'Recap CMD'!A:C,3,0))</f>
        <v>0</v>
      </c>
      <c r="AF24" s="269">
        <f>+AD24+AE24</f>
        <v>8835</v>
      </c>
      <c r="AG24" s="269">
        <f>SUM(X24:X25)*1.05</f>
        <v>453.6</v>
      </c>
      <c r="AH24" s="303">
        <f>IF(AF24&gt;AG24,0,AG24-AF24)</f>
        <v>0</v>
      </c>
      <c r="AI24" s="270" t="s">
        <v>143</v>
      </c>
      <c r="AJ24" s="269">
        <f>IF(ISNA(VLOOKUP(AI24,SOTCK!C:H,6,0)),,VLOOKUP(AI24,SOTCK!C:H,6,0))</f>
        <v>288</v>
      </c>
      <c r="AK24" s="270">
        <f>IF(ISNA(VLOOKUP(AI24,'Recap CMD'!A:C,3,0)),,VLOOKUP(AI24,'Recap CMD'!A:C,3,0))</f>
        <v>800</v>
      </c>
      <c r="AL24" s="269">
        <f>+AJ24+AK24</f>
        <v>1088</v>
      </c>
      <c r="AM24" s="269">
        <f>(X24+X25)*1.05</f>
        <v>453.6</v>
      </c>
      <c r="AN24" s="272">
        <f>IF(AL24&gt;AM24,0,AM24-AL24)</f>
        <v>0</v>
      </c>
      <c r="AO24" s="100">
        <f>Z24*0.162*0.22*6*X24*1.05</f>
        <v>581.98694399999999</v>
      </c>
      <c r="AP24" s="100">
        <f>+X24</f>
        <v>288</v>
      </c>
      <c r="AQ24" s="76">
        <v>0</v>
      </c>
      <c r="AR24" s="76">
        <f>+X24*0.07*1.1</f>
        <v>22.176000000000005</v>
      </c>
    </row>
    <row r="25" spans="1:44" ht="16.5" customHeight="1">
      <c r="A25" s="77"/>
      <c r="B25" s="77"/>
      <c r="C25" s="20" t="s">
        <v>109</v>
      </c>
      <c r="D25" s="21" t="s">
        <v>64</v>
      </c>
      <c r="E25" s="21"/>
      <c r="F25" s="22">
        <v>100</v>
      </c>
      <c r="G25" s="22">
        <v>800</v>
      </c>
      <c r="H25" s="22">
        <v>180</v>
      </c>
      <c r="I25" s="22" t="s">
        <v>7</v>
      </c>
      <c r="J25" s="22">
        <v>354</v>
      </c>
      <c r="K25" s="22">
        <v>174</v>
      </c>
      <c r="L25" s="22">
        <v>190</v>
      </c>
      <c r="M25" s="22">
        <v>0</v>
      </c>
      <c r="N25" s="22">
        <v>1</v>
      </c>
      <c r="O25" s="22" t="s">
        <v>14</v>
      </c>
      <c r="P25" s="23">
        <v>22.7</v>
      </c>
      <c r="Q25" s="22">
        <v>36</v>
      </c>
      <c r="R25" s="22">
        <v>48</v>
      </c>
      <c r="S25" s="76">
        <f>IF(ISNA(VLOOKUP(C25,Sheet1!B:D,3,0)),,VLOOKUP(C25,Sheet1!B:D,3,0))</f>
        <v>2</v>
      </c>
      <c r="T25" s="100">
        <f t="shared" si="0"/>
        <v>96</v>
      </c>
      <c r="U25" s="76">
        <f>IF(ISNA(VLOOKUP(C25,Sheet1!B:F,5,0)),,VLOOKUP(C25,Sheet1!B:F,5,0))</f>
        <v>1</v>
      </c>
      <c r="V25" s="100">
        <f t="shared" si="1"/>
        <v>48</v>
      </c>
      <c r="W25" s="101">
        <f t="shared" si="2"/>
        <v>3</v>
      </c>
      <c r="X25" s="102">
        <f t="shared" si="3"/>
        <v>144</v>
      </c>
      <c r="Y25" s="163">
        <v>9</v>
      </c>
      <c r="Z25" s="163">
        <v>10</v>
      </c>
      <c r="AA25" s="144">
        <f>(Y25+Z25)*X25*6*1.1</f>
        <v>18057.600000000002</v>
      </c>
      <c r="AB25" s="144">
        <f t="shared" si="9"/>
        <v>535.66064640000002</v>
      </c>
      <c r="AC25" s="270"/>
      <c r="AD25" s="269"/>
      <c r="AE25" s="270"/>
      <c r="AF25" s="270"/>
      <c r="AG25" s="270"/>
      <c r="AH25" s="303"/>
      <c r="AI25" s="270"/>
      <c r="AJ25" s="269"/>
      <c r="AK25" s="270"/>
      <c r="AL25" s="270"/>
      <c r="AM25" s="270"/>
      <c r="AN25" s="272"/>
      <c r="AO25" s="100">
        <f>Z25*0.162*0.22*6*X25*1.05</f>
        <v>323.32608000000005</v>
      </c>
      <c r="AP25" s="100">
        <f>+X25</f>
        <v>144</v>
      </c>
      <c r="AQ25" s="76">
        <v>0</v>
      </c>
      <c r="AR25" s="76">
        <f>+X25*0.07*1.1</f>
        <v>11.088000000000003</v>
      </c>
    </row>
    <row r="26" spans="1:44" ht="20.25" customHeight="1">
      <c r="A26" s="108"/>
      <c r="B26" s="108"/>
      <c r="C26" s="109"/>
      <c r="D26" s="110"/>
      <c r="E26" s="110"/>
      <c r="F26" s="111"/>
      <c r="G26" s="111"/>
      <c r="H26" s="111"/>
      <c r="I26" s="111"/>
      <c r="J26" s="112"/>
      <c r="K26" s="112"/>
      <c r="L26" s="112"/>
      <c r="M26" s="112"/>
      <c r="N26" s="112"/>
      <c r="O26" s="112"/>
      <c r="P26" s="112"/>
      <c r="Q26" s="112"/>
      <c r="R26" s="112"/>
      <c r="W26" s="113"/>
      <c r="X26" s="114"/>
      <c r="Y26" s="146"/>
      <c r="Z26" s="81" t="s">
        <v>152</v>
      </c>
      <c r="AA26" s="83">
        <f>SUM(AA11:AA25)</f>
        <v>591280.80000000005</v>
      </c>
      <c r="AB26" s="83">
        <f>SUM(AB11:AB25)</f>
        <v>17539.753651199997</v>
      </c>
      <c r="AO26" s="83">
        <f>SUM(AO11:AO25)</f>
        <v>10686.825072000001</v>
      </c>
      <c r="AP26" s="83">
        <f>SUM(AP11:AP25)</f>
        <v>7620</v>
      </c>
      <c r="AQ26" s="83">
        <f>SUM(AQ11:AQ25)</f>
        <v>0</v>
      </c>
      <c r="AR26" s="83">
        <f>SUM(AR11:AR25)</f>
        <v>433.40000000000003</v>
      </c>
    </row>
    <row r="27" spans="1:44" ht="20.25" customHeight="1" thickBot="1">
      <c r="A27" s="115"/>
      <c r="B27" s="115"/>
      <c r="C27" s="76"/>
      <c r="D27" s="76"/>
      <c r="E27" s="76"/>
      <c r="W27" s="113"/>
      <c r="X27" s="114"/>
      <c r="Y27" s="146"/>
      <c r="Z27" s="146"/>
      <c r="AA27" s="146"/>
      <c r="AB27" s="146"/>
    </row>
    <row r="28" spans="1:44" ht="20.25" customHeight="1">
      <c r="A28" s="115"/>
      <c r="B28" s="115"/>
      <c r="C28" s="8"/>
      <c r="D28" s="9"/>
      <c r="E28" s="9"/>
      <c r="F28" s="10"/>
      <c r="G28" s="10"/>
      <c r="H28" s="10"/>
      <c r="I28" s="3" t="s">
        <v>27</v>
      </c>
      <c r="J28" s="10"/>
      <c r="K28" s="10"/>
      <c r="L28" s="10"/>
      <c r="M28" s="10"/>
      <c r="N28" s="10"/>
      <c r="O28" s="10"/>
      <c r="P28" s="10"/>
      <c r="Q28" s="29"/>
      <c r="R28" s="29"/>
      <c r="S28" s="279" t="s">
        <v>79</v>
      </c>
      <c r="T28" s="284"/>
      <c r="U28" s="279" t="s">
        <v>83</v>
      </c>
      <c r="V28" s="280"/>
      <c r="W28" s="283" t="s">
        <v>116</v>
      </c>
      <c r="X28" s="284"/>
      <c r="Y28" s="287" t="s">
        <v>129</v>
      </c>
      <c r="Z28" s="288"/>
      <c r="AA28" s="288"/>
      <c r="AB28" s="289"/>
      <c r="AC28" s="274" t="s">
        <v>16</v>
      </c>
      <c r="AD28" s="275"/>
      <c r="AE28" s="275"/>
      <c r="AF28" s="275"/>
      <c r="AG28" s="276"/>
      <c r="AH28" s="277"/>
      <c r="AI28" s="274" t="s">
        <v>139</v>
      </c>
      <c r="AJ28" s="275"/>
      <c r="AK28" s="275"/>
      <c r="AL28" s="275"/>
      <c r="AM28" s="276"/>
      <c r="AN28" s="277"/>
      <c r="AO28" s="149" t="s">
        <v>154</v>
      </c>
      <c r="AP28" s="149" t="s">
        <v>156</v>
      </c>
      <c r="AQ28" s="149" t="s">
        <v>158</v>
      </c>
      <c r="AR28" s="149" t="s">
        <v>160</v>
      </c>
    </row>
    <row r="29" spans="1:44" ht="47.25" customHeight="1">
      <c r="A29" s="115"/>
      <c r="B29" s="115"/>
      <c r="C29" s="290" t="s">
        <v>29</v>
      </c>
      <c r="D29" s="290" t="s">
        <v>23</v>
      </c>
      <c r="E29" s="290" t="s">
        <v>78</v>
      </c>
      <c r="F29" s="290" t="s">
        <v>17</v>
      </c>
      <c r="G29" s="290" t="s">
        <v>24</v>
      </c>
      <c r="H29" s="25" t="s">
        <v>25</v>
      </c>
      <c r="I29" s="290" t="s">
        <v>16</v>
      </c>
      <c r="J29" s="300" t="s">
        <v>0</v>
      </c>
      <c r="K29" s="301"/>
      <c r="L29" s="302"/>
      <c r="M29" s="290" t="s">
        <v>8</v>
      </c>
      <c r="N29" s="290" t="s">
        <v>21</v>
      </c>
      <c r="O29" s="290" t="s">
        <v>9</v>
      </c>
      <c r="P29" s="11" t="s">
        <v>19</v>
      </c>
      <c r="Q29" s="11" t="s">
        <v>10</v>
      </c>
      <c r="R29" s="290" t="s">
        <v>22</v>
      </c>
      <c r="S29" s="281" t="s">
        <v>80</v>
      </c>
      <c r="T29" s="286"/>
      <c r="U29" s="281" t="s">
        <v>80</v>
      </c>
      <c r="V29" s="282"/>
      <c r="W29" s="285" t="s">
        <v>80</v>
      </c>
      <c r="X29" s="286"/>
      <c r="Y29" s="136" t="s">
        <v>130</v>
      </c>
      <c r="Z29" s="137" t="s">
        <v>131</v>
      </c>
      <c r="AA29" s="147" t="s">
        <v>132</v>
      </c>
      <c r="AB29" s="147" t="s">
        <v>2471</v>
      </c>
      <c r="AC29" s="151"/>
      <c r="AD29" s="150" t="s">
        <v>82</v>
      </c>
      <c r="AE29" s="150" t="s">
        <v>82</v>
      </c>
      <c r="AF29" s="150" t="s">
        <v>82</v>
      </c>
      <c r="AG29" s="150" t="s">
        <v>82</v>
      </c>
      <c r="AH29" s="152" t="s">
        <v>2475</v>
      </c>
      <c r="AI29" s="151"/>
      <c r="AJ29" s="150" t="s">
        <v>82</v>
      </c>
      <c r="AK29" s="150" t="s">
        <v>82</v>
      </c>
      <c r="AL29" s="150" t="s">
        <v>82</v>
      </c>
      <c r="AM29" s="150" t="s">
        <v>82</v>
      </c>
      <c r="AN29" s="152" t="s">
        <v>82</v>
      </c>
      <c r="AO29" s="149" t="s">
        <v>155</v>
      </c>
      <c r="AP29" s="149" t="s">
        <v>157</v>
      </c>
      <c r="AQ29" s="149" t="s">
        <v>159</v>
      </c>
      <c r="AR29" s="149" t="s">
        <v>161</v>
      </c>
    </row>
    <row r="30" spans="1:44" ht="20.25" customHeight="1" thickBot="1">
      <c r="A30" s="115"/>
      <c r="B30" s="115"/>
      <c r="C30" s="291"/>
      <c r="D30" s="291"/>
      <c r="E30" s="291"/>
      <c r="F30" s="291"/>
      <c r="G30" s="291"/>
      <c r="H30" s="26"/>
      <c r="I30" s="291"/>
      <c r="J30" s="7" t="s">
        <v>1</v>
      </c>
      <c r="K30" s="7" t="s">
        <v>2</v>
      </c>
      <c r="L30" s="7" t="s">
        <v>50</v>
      </c>
      <c r="M30" s="291"/>
      <c r="N30" s="291"/>
      <c r="O30" s="291"/>
      <c r="P30" s="7" t="s">
        <v>11</v>
      </c>
      <c r="Q30" s="7" t="s">
        <v>12</v>
      </c>
      <c r="R30" s="291"/>
      <c r="S30" s="139" t="s">
        <v>81</v>
      </c>
      <c r="T30" s="138" t="s">
        <v>82</v>
      </c>
      <c r="U30" s="139" t="s">
        <v>81</v>
      </c>
      <c r="V30" s="140" t="s">
        <v>82</v>
      </c>
      <c r="W30" s="141" t="s">
        <v>81</v>
      </c>
      <c r="X30" s="138" t="s">
        <v>82</v>
      </c>
      <c r="Y30" s="142" t="s">
        <v>82</v>
      </c>
      <c r="Z30" s="143" t="s">
        <v>82</v>
      </c>
      <c r="AA30" s="138" t="s">
        <v>82</v>
      </c>
      <c r="AB30" s="138" t="s">
        <v>134</v>
      </c>
      <c r="AC30" s="153" t="s">
        <v>119</v>
      </c>
      <c r="AD30" s="154" t="s">
        <v>124</v>
      </c>
      <c r="AE30" s="154" t="s">
        <v>125</v>
      </c>
      <c r="AF30" s="154" t="s">
        <v>116</v>
      </c>
      <c r="AG30" s="243" t="s">
        <v>2472</v>
      </c>
      <c r="AH30" s="155" t="s">
        <v>138</v>
      </c>
      <c r="AI30" s="153" t="s">
        <v>119</v>
      </c>
      <c r="AJ30" s="154" t="s">
        <v>124</v>
      </c>
      <c r="AK30" s="154" t="s">
        <v>125</v>
      </c>
      <c r="AL30" s="154" t="s">
        <v>116</v>
      </c>
      <c r="AM30" s="243" t="s">
        <v>2472</v>
      </c>
      <c r="AN30" s="155" t="s">
        <v>138</v>
      </c>
      <c r="AO30" s="140" t="s">
        <v>134</v>
      </c>
      <c r="AP30" s="138" t="s">
        <v>82</v>
      </c>
      <c r="AQ30" s="138" t="s">
        <v>82</v>
      </c>
      <c r="AR30" s="138" t="s">
        <v>162</v>
      </c>
    </row>
    <row r="31" spans="1:44" ht="15.75" customHeight="1">
      <c r="A31" s="115"/>
      <c r="B31" s="115"/>
      <c r="C31" s="85" t="s">
        <v>30</v>
      </c>
      <c r="D31" s="86" t="s">
        <v>65</v>
      </c>
      <c r="E31" s="86"/>
      <c r="F31" s="87">
        <v>35</v>
      </c>
      <c r="G31" s="89">
        <v>260</v>
      </c>
      <c r="H31" s="87">
        <v>52</v>
      </c>
      <c r="I31" s="87" t="s">
        <v>117</v>
      </c>
      <c r="J31" s="87">
        <v>187</v>
      </c>
      <c r="K31" s="87">
        <v>127</v>
      </c>
      <c r="L31" s="87">
        <v>220</v>
      </c>
      <c r="M31" s="87">
        <v>0</v>
      </c>
      <c r="N31" s="87">
        <v>3</v>
      </c>
      <c r="O31" s="87" t="s">
        <v>51</v>
      </c>
      <c r="P31" s="87">
        <v>9.1999999999999993</v>
      </c>
      <c r="Q31" s="87">
        <v>99</v>
      </c>
      <c r="R31" s="87">
        <v>124</v>
      </c>
      <c r="S31" s="104">
        <f>IF(ISNA(VLOOKUP(C31,Sheet1!B:D,3,0)),,VLOOKUP(C31,Sheet1!B:D,3,0))</f>
        <v>0</v>
      </c>
      <c r="T31" s="105">
        <f>+S31*R31</f>
        <v>0</v>
      </c>
      <c r="U31" s="104">
        <f>IF(ISNA(VLOOKUP(C31,Sheet1!B:F,5,0)),,VLOOKUP(C31,Sheet1!B:F,5,0))</f>
        <v>0</v>
      </c>
      <c r="V31" s="105">
        <f t="shared" ref="V31:V55" si="10">+U31*R31</f>
        <v>0</v>
      </c>
      <c r="W31" s="101">
        <f t="shared" ref="W31:W35" si="11">+S31+U31</f>
        <v>0</v>
      </c>
      <c r="X31" s="102">
        <f t="shared" ref="X31:X35" si="12">+W31*R31</f>
        <v>0</v>
      </c>
      <c r="Y31" s="145"/>
      <c r="Z31" s="145"/>
      <c r="AA31" s="145"/>
      <c r="AB31" s="145"/>
      <c r="AC31" s="135"/>
      <c r="AD31" s="135"/>
      <c r="AE31" s="135"/>
      <c r="AF31" s="135"/>
      <c r="AG31" s="135"/>
      <c r="AH31" s="135"/>
      <c r="AI31" s="135"/>
      <c r="AJ31" s="135"/>
      <c r="AK31" s="135"/>
      <c r="AL31" s="135"/>
      <c r="AM31" s="135"/>
      <c r="AN31" s="246"/>
      <c r="AO31" s="100"/>
    </row>
    <row r="32" spans="1:44" ht="15.75" customHeight="1">
      <c r="A32" s="115"/>
      <c r="B32" s="115"/>
      <c r="C32" s="12"/>
      <c r="D32" s="13"/>
      <c r="E32" s="13"/>
      <c r="F32" s="14"/>
      <c r="G32" s="28"/>
      <c r="H32" s="14"/>
      <c r="I32" s="14"/>
      <c r="J32" s="14"/>
      <c r="K32" s="14"/>
      <c r="L32" s="14"/>
      <c r="M32" s="14"/>
      <c r="N32" s="14"/>
      <c r="O32" s="14"/>
      <c r="P32" s="15"/>
      <c r="Q32" s="14"/>
      <c r="R32" s="14"/>
      <c r="T32" s="100"/>
      <c r="V32" s="100"/>
      <c r="W32" s="101">
        <f t="shared" si="11"/>
        <v>0</v>
      </c>
      <c r="X32" s="102">
        <f t="shared" si="12"/>
        <v>0</v>
      </c>
      <c r="Y32" s="144"/>
      <c r="Z32" s="144"/>
      <c r="AA32" s="144"/>
      <c r="AB32" s="144"/>
      <c r="AN32" s="244"/>
      <c r="AO32" s="100"/>
    </row>
    <row r="33" spans="1:44" ht="15.75" customHeight="1">
      <c r="A33" s="116"/>
      <c r="B33" s="116"/>
      <c r="C33" s="85" t="s">
        <v>31</v>
      </c>
      <c r="D33" s="86" t="s">
        <v>66</v>
      </c>
      <c r="E33" s="86"/>
      <c r="F33" s="87">
        <v>45</v>
      </c>
      <c r="G33" s="89">
        <v>300</v>
      </c>
      <c r="H33" s="87">
        <v>60</v>
      </c>
      <c r="I33" s="87" t="s">
        <v>118</v>
      </c>
      <c r="J33" s="87">
        <v>234</v>
      </c>
      <c r="K33" s="87">
        <v>127</v>
      </c>
      <c r="L33" s="87">
        <v>220</v>
      </c>
      <c r="M33" s="87">
        <v>0</v>
      </c>
      <c r="N33" s="87">
        <v>1</v>
      </c>
      <c r="O33" s="87" t="s">
        <v>51</v>
      </c>
      <c r="P33" s="87">
        <v>11.4</v>
      </c>
      <c r="Q33" s="87">
        <v>84</v>
      </c>
      <c r="R33" s="87">
        <v>100</v>
      </c>
      <c r="S33" s="104">
        <f>IF(ISNA(VLOOKUP(C33,Sheet1!B:D,3,0)),,VLOOKUP(C33,Sheet1!B:D,3,0))</f>
        <v>21</v>
      </c>
      <c r="T33" s="105">
        <f t="shared" ref="T33:T55" si="13">+S33*R33</f>
        <v>2100</v>
      </c>
      <c r="U33" s="104">
        <f>IF(ISNA(VLOOKUP(C33,Sheet1!B:F,5,0)),,VLOOKUP(C33,Sheet1!B:F,5,0))</f>
        <v>11</v>
      </c>
      <c r="V33" s="105">
        <f t="shared" si="10"/>
        <v>1100</v>
      </c>
      <c r="W33" s="101">
        <f t="shared" si="11"/>
        <v>32</v>
      </c>
      <c r="X33" s="102">
        <f t="shared" si="12"/>
        <v>3200</v>
      </c>
      <c r="Y33" s="145"/>
      <c r="Z33" s="145"/>
      <c r="AA33" s="145"/>
      <c r="AB33" s="145"/>
      <c r="AC33" s="261"/>
      <c r="AD33" s="261"/>
      <c r="AE33" s="261"/>
      <c r="AF33" s="261"/>
      <c r="AG33" s="261"/>
      <c r="AH33" s="261"/>
      <c r="AI33" s="261"/>
      <c r="AJ33" s="261"/>
      <c r="AK33" s="261"/>
      <c r="AL33" s="261"/>
      <c r="AM33" s="261"/>
      <c r="AN33" s="271"/>
    </row>
    <row r="34" spans="1:44" ht="15.75" customHeight="1">
      <c r="A34" s="116"/>
      <c r="B34" s="116"/>
      <c r="C34" s="85" t="s">
        <v>32</v>
      </c>
      <c r="D34" s="86" t="s">
        <v>66</v>
      </c>
      <c r="E34" s="86"/>
      <c r="F34" s="87">
        <v>45</v>
      </c>
      <c r="G34" s="89">
        <v>300</v>
      </c>
      <c r="H34" s="87">
        <v>60</v>
      </c>
      <c r="I34" s="87" t="s">
        <v>118</v>
      </c>
      <c r="J34" s="87">
        <v>234</v>
      </c>
      <c r="K34" s="87">
        <v>127</v>
      </c>
      <c r="L34" s="87">
        <v>220</v>
      </c>
      <c r="M34" s="87">
        <v>1</v>
      </c>
      <c r="N34" s="87">
        <v>1</v>
      </c>
      <c r="O34" s="87" t="s">
        <v>51</v>
      </c>
      <c r="P34" s="88">
        <v>11.4</v>
      </c>
      <c r="Q34" s="87">
        <v>84</v>
      </c>
      <c r="R34" s="87">
        <v>100</v>
      </c>
      <c r="S34" s="104">
        <f>IF(ISNA(VLOOKUP(C34,Sheet1!B:D,3,0)),,VLOOKUP(C34,Sheet1!B:D,3,0))</f>
        <v>0</v>
      </c>
      <c r="T34" s="105">
        <f t="shared" si="13"/>
        <v>0</v>
      </c>
      <c r="U34" s="104">
        <f>IF(ISNA(VLOOKUP(C34,Sheet1!B:F,5,0)),,VLOOKUP(C34,Sheet1!B:F,5,0))</f>
        <v>0</v>
      </c>
      <c r="V34" s="105">
        <f t="shared" si="10"/>
        <v>0</v>
      </c>
      <c r="W34" s="101">
        <f t="shared" si="11"/>
        <v>0</v>
      </c>
      <c r="X34" s="102">
        <f t="shared" si="12"/>
        <v>0</v>
      </c>
      <c r="Y34" s="145"/>
      <c r="Z34" s="145"/>
      <c r="AA34" s="145"/>
      <c r="AB34" s="145"/>
      <c r="AC34" s="261"/>
      <c r="AD34" s="261"/>
      <c r="AE34" s="261"/>
      <c r="AF34" s="261"/>
      <c r="AG34" s="261"/>
      <c r="AH34" s="261"/>
      <c r="AI34" s="261"/>
      <c r="AJ34" s="261"/>
      <c r="AK34" s="261"/>
      <c r="AL34" s="261"/>
      <c r="AM34" s="261"/>
      <c r="AN34" s="271"/>
    </row>
    <row r="35" spans="1:44" ht="15.75" customHeight="1">
      <c r="A35" s="116"/>
      <c r="B35" s="116"/>
      <c r="C35" s="85" t="s">
        <v>33</v>
      </c>
      <c r="D35" s="86" t="s">
        <v>67</v>
      </c>
      <c r="E35" s="86"/>
      <c r="F35" s="87">
        <v>45</v>
      </c>
      <c r="G35" s="89">
        <v>300</v>
      </c>
      <c r="H35" s="87">
        <v>60</v>
      </c>
      <c r="I35" s="87" t="s">
        <v>118</v>
      </c>
      <c r="J35" s="87">
        <v>234</v>
      </c>
      <c r="K35" s="87">
        <v>127</v>
      </c>
      <c r="L35" s="87">
        <v>220</v>
      </c>
      <c r="M35" s="87">
        <v>1</v>
      </c>
      <c r="N35" s="87">
        <v>3</v>
      </c>
      <c r="O35" s="87" t="s">
        <v>51</v>
      </c>
      <c r="P35" s="87">
        <v>11.4</v>
      </c>
      <c r="Q35" s="87">
        <v>84</v>
      </c>
      <c r="R35" s="87">
        <v>100</v>
      </c>
      <c r="S35" s="104">
        <f>IF(ISNA(VLOOKUP(C35,Sheet1!B:D,3,0)),,VLOOKUP(C35,Sheet1!B:D,3,0))</f>
        <v>2</v>
      </c>
      <c r="T35" s="105">
        <f t="shared" si="13"/>
        <v>200</v>
      </c>
      <c r="U35" s="104">
        <f>IF(ISNA(VLOOKUP(C35,Sheet1!B:F,5,0)),,VLOOKUP(C35,Sheet1!B:F,5,0))</f>
        <v>0</v>
      </c>
      <c r="V35" s="105">
        <f t="shared" si="10"/>
        <v>0</v>
      </c>
      <c r="W35" s="101">
        <f t="shared" si="11"/>
        <v>2</v>
      </c>
      <c r="X35" s="102">
        <f t="shared" si="12"/>
        <v>200</v>
      </c>
      <c r="Y35" s="145"/>
      <c r="Z35" s="145"/>
      <c r="AA35" s="145"/>
      <c r="AB35" s="145"/>
      <c r="AC35" s="261"/>
      <c r="AD35" s="261"/>
      <c r="AE35" s="261"/>
      <c r="AF35" s="261"/>
      <c r="AG35" s="261"/>
      <c r="AH35" s="261"/>
      <c r="AI35" s="261"/>
      <c r="AJ35" s="261"/>
      <c r="AK35" s="261"/>
      <c r="AL35" s="261"/>
      <c r="AM35" s="261"/>
      <c r="AN35" s="271"/>
    </row>
    <row r="36" spans="1:44" ht="15.75" customHeight="1">
      <c r="A36" s="115"/>
      <c r="B36" s="115"/>
      <c r="C36" s="12"/>
      <c r="D36" s="13"/>
      <c r="E36" s="13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5"/>
      <c r="Q36" s="14"/>
      <c r="R36" s="14"/>
      <c r="T36" s="100"/>
      <c r="V36" s="100"/>
      <c r="W36" s="101"/>
      <c r="X36" s="102"/>
      <c r="Y36" s="144"/>
      <c r="Z36" s="144"/>
      <c r="AA36" s="144"/>
      <c r="AB36" s="144"/>
      <c r="AN36" s="244"/>
    </row>
    <row r="37" spans="1:44" ht="15.75" customHeight="1">
      <c r="A37" s="117"/>
      <c r="B37" s="117"/>
      <c r="C37" s="4" t="s">
        <v>52</v>
      </c>
      <c r="D37" s="5" t="s">
        <v>68</v>
      </c>
      <c r="E37" s="5"/>
      <c r="F37" s="6">
        <v>60</v>
      </c>
      <c r="G37" s="6">
        <v>500</v>
      </c>
      <c r="H37" s="6">
        <v>96</v>
      </c>
      <c r="I37" s="6" t="s">
        <v>20</v>
      </c>
      <c r="J37" s="6">
        <v>230</v>
      </c>
      <c r="K37" s="6">
        <v>170</v>
      </c>
      <c r="L37" s="6">
        <v>220</v>
      </c>
      <c r="M37" s="6">
        <v>0</v>
      </c>
      <c r="N37" s="6">
        <v>1</v>
      </c>
      <c r="O37" s="6" t="s">
        <v>13</v>
      </c>
      <c r="P37" s="6">
        <v>15.7</v>
      </c>
      <c r="Q37" s="6">
        <v>63</v>
      </c>
      <c r="R37" s="6">
        <v>76</v>
      </c>
      <c r="S37" s="76">
        <f>IF(ISNA(VLOOKUP(C37,Sheet1!B:D,3,0)),,VLOOKUP(C37,Sheet1!B:D,3,0))</f>
        <v>31</v>
      </c>
      <c r="T37" s="100">
        <f t="shared" si="13"/>
        <v>2356</v>
      </c>
      <c r="U37" s="76">
        <f>IF(ISNA(VLOOKUP(C37,Sheet1!B:F,5,0)),,VLOOKUP(C37,Sheet1!B:F,5,0))</f>
        <v>14</v>
      </c>
      <c r="V37" s="100">
        <f t="shared" si="10"/>
        <v>1064</v>
      </c>
      <c r="W37" s="101">
        <f t="shared" ref="W37:W55" si="14">+S37+U37</f>
        <v>45</v>
      </c>
      <c r="X37" s="102">
        <f t="shared" ref="X37:X55" si="15">+W37*R37</f>
        <v>3420</v>
      </c>
      <c r="Y37" s="163">
        <v>5</v>
      </c>
      <c r="Z37" s="163">
        <v>5</v>
      </c>
      <c r="AA37" s="144">
        <f>(Y37+Z37)*X37*6*1.1</f>
        <v>225720.00000000003</v>
      </c>
      <c r="AB37" s="144">
        <f>+AA37*0.127*0.144*2</f>
        <v>8255.9347199999993</v>
      </c>
      <c r="AC37" s="265" t="s">
        <v>135</v>
      </c>
      <c r="AD37" s="270">
        <f>IF(ISNA(VLOOKUP(AC37,SOTCK!C:H,6,0)),,VLOOKUP(AC37,SOTCK!C:H,6,0))</f>
        <v>351</v>
      </c>
      <c r="AE37" s="270">
        <f>IF(ISNA(VLOOKUP(AC37,'Recap CMD'!A:C,3,0)),,VLOOKUP(AC37,'Recap CMD'!A:C,3,0))</f>
        <v>1320</v>
      </c>
      <c r="AF37" s="265">
        <f>+AD37+AE37</f>
        <v>1671</v>
      </c>
      <c r="AG37" s="262">
        <f>SUM(X37:X39)*1.05</f>
        <v>4548.6000000000004</v>
      </c>
      <c r="AH37" s="272">
        <f>IF(AF37&gt;AG37,0,AG37-AF37)</f>
        <v>2877.6000000000004</v>
      </c>
      <c r="AI37" s="265" t="s">
        <v>145</v>
      </c>
      <c r="AJ37" s="269">
        <f>IF(ISNA(VLOOKUP(AI37,SOTCK!C:H,6,0)),,VLOOKUP(AI37,SOTCK!C:H,6,0))</f>
        <v>0</v>
      </c>
      <c r="AK37" s="270">
        <f>IF(ISNA(VLOOKUP(AI37,'Recap CMD'!A:C,3,0)),,VLOOKUP(AI37,'Recap CMD'!A:C,3,0))</f>
        <v>1150</v>
      </c>
      <c r="AL37" s="262">
        <f>+AJ37+AK37</f>
        <v>1150</v>
      </c>
      <c r="AM37" s="269">
        <f>(X37+X38)*1.05</f>
        <v>4069.8</v>
      </c>
      <c r="AN37" s="272">
        <f>IF(AL37&gt;AM37,0,AM37-AL37)</f>
        <v>2919.8</v>
      </c>
      <c r="AO37" s="100">
        <f>Z37*0.162*0.27*6*X37*1.05</f>
        <v>4712.110200000001</v>
      </c>
      <c r="AP37" s="76">
        <v>0</v>
      </c>
      <c r="AQ37" s="100">
        <f>+X37</f>
        <v>3420</v>
      </c>
      <c r="AR37" s="76">
        <f>+X37*0.05*1.1</f>
        <v>188.10000000000002</v>
      </c>
    </row>
    <row r="38" spans="1:44" ht="15.75" customHeight="1">
      <c r="A38" s="115"/>
      <c r="B38" s="115"/>
      <c r="C38" s="4" t="s">
        <v>34</v>
      </c>
      <c r="D38" s="5" t="s">
        <v>69</v>
      </c>
      <c r="E38" s="5"/>
      <c r="F38" s="6">
        <v>65</v>
      </c>
      <c r="G38" s="6">
        <v>530</v>
      </c>
      <c r="H38" s="6">
        <v>110</v>
      </c>
      <c r="I38" s="6" t="s">
        <v>20</v>
      </c>
      <c r="J38" s="6">
        <v>230</v>
      </c>
      <c r="K38" s="6">
        <v>172</v>
      </c>
      <c r="L38" s="6">
        <v>220</v>
      </c>
      <c r="M38" s="6">
        <v>0</v>
      </c>
      <c r="N38" s="6">
        <v>1</v>
      </c>
      <c r="O38" s="6" t="s">
        <v>13</v>
      </c>
      <c r="P38" s="18">
        <v>16</v>
      </c>
      <c r="Q38" s="6">
        <v>63</v>
      </c>
      <c r="R38" s="6">
        <v>76</v>
      </c>
      <c r="S38" s="76">
        <f>IF(ISNA(VLOOKUP(C38,Sheet1!B:D,3,0)),,VLOOKUP(C38,Sheet1!B:D,3,0))</f>
        <v>4</v>
      </c>
      <c r="T38" s="100">
        <f>+S38*R38</f>
        <v>304</v>
      </c>
      <c r="U38" s="76">
        <f>IF(ISNA(VLOOKUP(C38,Sheet1!B:F,5,0)),,VLOOKUP(C38,Sheet1!B:F,5,0))</f>
        <v>2</v>
      </c>
      <c r="V38" s="100">
        <f>+U38*R38</f>
        <v>152</v>
      </c>
      <c r="W38" s="101">
        <f>+S38+U38</f>
        <v>6</v>
      </c>
      <c r="X38" s="102">
        <f>+W38*R38</f>
        <v>456</v>
      </c>
      <c r="Y38" s="163">
        <v>5</v>
      </c>
      <c r="Z38" s="163">
        <v>6</v>
      </c>
      <c r="AA38" s="144">
        <f>(Y38+Z38)*X38*6*1.1</f>
        <v>33105.600000000006</v>
      </c>
      <c r="AB38" s="144">
        <f>+AA38*0.127*0.144*2</f>
        <v>1210.8704256000001</v>
      </c>
      <c r="AC38" s="263"/>
      <c r="AD38" s="270"/>
      <c r="AE38" s="270"/>
      <c r="AF38" s="263"/>
      <c r="AG38" s="263"/>
      <c r="AH38" s="272"/>
      <c r="AI38" s="264"/>
      <c r="AJ38" s="269"/>
      <c r="AK38" s="270"/>
      <c r="AL38" s="264"/>
      <c r="AM38" s="270"/>
      <c r="AN38" s="272"/>
      <c r="AO38" s="100">
        <f t="shared" ref="AO38:AO39" si="16">Z38*0.162*0.27*6*X38*1.05</f>
        <v>753.93763200000001</v>
      </c>
      <c r="AP38" s="76">
        <v>0</v>
      </c>
      <c r="AQ38" s="100">
        <f t="shared" ref="AQ38:AQ39" si="17">+X38</f>
        <v>456</v>
      </c>
      <c r="AR38" s="76">
        <f t="shared" ref="AR38:AR39" si="18">+X38*0.05*1.1</f>
        <v>25.080000000000002</v>
      </c>
    </row>
    <row r="39" spans="1:44" ht="15.75" customHeight="1">
      <c r="A39" s="117"/>
      <c r="B39" s="117"/>
      <c r="C39" s="12" t="s">
        <v>53</v>
      </c>
      <c r="D39" s="13" t="s">
        <v>68</v>
      </c>
      <c r="E39" s="13"/>
      <c r="F39" s="14">
        <v>60</v>
      </c>
      <c r="G39" s="14">
        <v>500</v>
      </c>
      <c r="H39" s="14">
        <v>96</v>
      </c>
      <c r="I39" s="14" t="s">
        <v>20</v>
      </c>
      <c r="J39" s="14">
        <v>230</v>
      </c>
      <c r="K39" s="14">
        <v>170</v>
      </c>
      <c r="L39" s="14">
        <v>220</v>
      </c>
      <c r="M39" s="14">
        <v>1</v>
      </c>
      <c r="N39" s="14">
        <v>1</v>
      </c>
      <c r="O39" s="14" t="s">
        <v>13</v>
      </c>
      <c r="P39" s="15">
        <v>15.7</v>
      </c>
      <c r="Q39" s="14">
        <v>63</v>
      </c>
      <c r="R39" s="14">
        <v>76</v>
      </c>
      <c r="S39" s="76">
        <f>IF(ISNA(VLOOKUP(C39,Sheet1!B:D,3,0)),,VLOOKUP(C39,Sheet1!B:D,3,0))</f>
        <v>4</v>
      </c>
      <c r="T39" s="100">
        <f t="shared" si="13"/>
        <v>304</v>
      </c>
      <c r="U39" s="76">
        <f>IF(ISNA(VLOOKUP(C39,Sheet1!B:F,5,0)),,VLOOKUP(C39,Sheet1!B:F,5,0))</f>
        <v>2</v>
      </c>
      <c r="V39" s="100">
        <f t="shared" si="10"/>
        <v>152</v>
      </c>
      <c r="W39" s="101">
        <f t="shared" si="14"/>
        <v>6</v>
      </c>
      <c r="X39" s="102">
        <f t="shared" si="15"/>
        <v>456</v>
      </c>
      <c r="Y39" s="163">
        <v>5</v>
      </c>
      <c r="Z39" s="163">
        <v>5</v>
      </c>
      <c r="AA39" s="144">
        <f t="shared" ref="AA39:AA55" si="19">(Y39+Z39)*X39*6*1.1</f>
        <v>30096.000000000004</v>
      </c>
      <c r="AB39" s="144">
        <f>+AA39*0.127*0.144*2</f>
        <v>1100.7912960000001</v>
      </c>
      <c r="AC39" s="264"/>
      <c r="AD39" s="270"/>
      <c r="AE39" s="270"/>
      <c r="AF39" s="264"/>
      <c r="AG39" s="264"/>
      <c r="AH39" s="272"/>
      <c r="AI39" s="148" t="s">
        <v>146</v>
      </c>
      <c r="AJ39" s="148">
        <f>IF(ISNA(VLOOKUP(AI39,SOTCK!C:H,6,0)),,VLOOKUP(AI39,SOTCK!C:H,6,0))</f>
        <v>24</v>
      </c>
      <c r="AK39" s="148">
        <f>IF(ISNA(VLOOKUP(AI39,'Recap CMD'!A:C,3,0)),,VLOOKUP(AI39,'Recap CMD'!A:C,3,0))</f>
        <v>350</v>
      </c>
      <c r="AL39" s="148">
        <f>+AJ39+AK39</f>
        <v>374</v>
      </c>
      <c r="AM39" s="239">
        <f>+X39*1.05</f>
        <v>478.8</v>
      </c>
      <c r="AN39" s="245">
        <f>IF(AL39&gt;AM39,0,AM39-AL39)</f>
        <v>104.80000000000001</v>
      </c>
      <c r="AO39" s="100">
        <f t="shared" si="16"/>
        <v>628.28136000000018</v>
      </c>
      <c r="AP39" s="76">
        <v>0</v>
      </c>
      <c r="AQ39" s="100">
        <f t="shared" si="17"/>
        <v>456</v>
      </c>
      <c r="AR39" s="76">
        <f t="shared" si="18"/>
        <v>25.080000000000002</v>
      </c>
    </row>
    <row r="40" spans="1:44">
      <c r="Y40" s="164"/>
      <c r="Z40" s="164"/>
      <c r="AH40" s="244"/>
      <c r="AI40" s="77"/>
      <c r="AN40" s="244"/>
    </row>
    <row r="41" spans="1:44" ht="15.75" customHeight="1">
      <c r="A41" s="115"/>
      <c r="B41" s="115"/>
      <c r="C41" s="12"/>
      <c r="D41" s="13"/>
      <c r="E41" s="13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5"/>
      <c r="Q41" s="14"/>
      <c r="R41" s="14"/>
      <c r="T41" s="100"/>
      <c r="V41" s="100"/>
      <c r="W41" s="101"/>
      <c r="X41" s="102"/>
      <c r="Y41" s="163"/>
      <c r="Z41" s="163"/>
      <c r="AA41" s="144"/>
      <c r="AB41" s="144"/>
      <c r="AH41" s="244"/>
      <c r="AI41" s="77"/>
      <c r="AN41" s="244"/>
    </row>
    <row r="42" spans="1:44" ht="15.75" customHeight="1">
      <c r="A42" s="116"/>
      <c r="B42" s="116"/>
      <c r="C42" s="4" t="s">
        <v>35</v>
      </c>
      <c r="D42" s="5" t="s">
        <v>70</v>
      </c>
      <c r="E42" s="5"/>
      <c r="F42" s="6">
        <v>50</v>
      </c>
      <c r="G42" s="6">
        <v>420</v>
      </c>
      <c r="H42" s="6">
        <v>80</v>
      </c>
      <c r="I42" s="6" t="s">
        <v>48</v>
      </c>
      <c r="J42" s="6">
        <v>257</v>
      </c>
      <c r="K42" s="6">
        <v>172</v>
      </c>
      <c r="L42" s="6">
        <v>220</v>
      </c>
      <c r="M42" s="6">
        <v>0</v>
      </c>
      <c r="N42" s="6">
        <v>1</v>
      </c>
      <c r="O42" s="6" t="s">
        <v>13</v>
      </c>
      <c r="P42" s="6">
        <v>15.3</v>
      </c>
      <c r="Q42" s="6">
        <v>57</v>
      </c>
      <c r="R42" s="168">
        <v>68</v>
      </c>
      <c r="S42" s="76">
        <f>IF(ISNA(VLOOKUP(C42,Sheet1!B:D,3,0)),,VLOOKUP(C42,Sheet1!B:D,3,0))</f>
        <v>26</v>
      </c>
      <c r="T42" s="100">
        <f t="shared" si="13"/>
        <v>1768</v>
      </c>
      <c r="U42" s="76">
        <f>IF(ISNA(VLOOKUP(C42,Sheet1!B:F,5,0)),,VLOOKUP(C42,Sheet1!B:F,5,0))</f>
        <v>13</v>
      </c>
      <c r="V42" s="100">
        <f t="shared" si="10"/>
        <v>884</v>
      </c>
      <c r="W42" s="101">
        <f t="shared" si="14"/>
        <v>39</v>
      </c>
      <c r="X42" s="102">
        <f t="shared" si="15"/>
        <v>2652</v>
      </c>
      <c r="Y42" s="163">
        <v>4</v>
      </c>
      <c r="Z42" s="163">
        <v>5</v>
      </c>
      <c r="AA42" s="144">
        <f t="shared" si="19"/>
        <v>157528.80000000002</v>
      </c>
      <c r="AB42" s="144">
        <f>+AA42*0.127*0.144*2</f>
        <v>5761.7733888000002</v>
      </c>
      <c r="AC42" s="265" t="s">
        <v>136</v>
      </c>
      <c r="AD42" s="265">
        <f>IF(ISNA(VLOOKUP(AC42,SOTCK!C:H,6,0)),,VLOOKUP(AC42,SOTCK!C:H,6,0))</f>
        <v>202</v>
      </c>
      <c r="AE42" s="265">
        <f>IF(ISNA(VLOOKUP(AC42,'Recap CMD'!A:C,3,0)),,VLOOKUP(AC42,'Recap CMD'!A:C,3,0))</f>
        <v>1120</v>
      </c>
      <c r="AF42" s="265">
        <f>+AD42+AE42</f>
        <v>1322</v>
      </c>
      <c r="AG42" s="262">
        <f>SUM(X42:X45)*1.05</f>
        <v>7711.2000000000007</v>
      </c>
      <c r="AH42" s="266">
        <f>IF(AF42&gt;AG42,0,AG42-AF42)</f>
        <v>6389.2000000000007</v>
      </c>
      <c r="AI42" s="265" t="s">
        <v>147</v>
      </c>
      <c r="AJ42" s="269">
        <f>IF(ISNA(VLOOKUP(AI42,SOTCK!C:H,6,0)),,VLOOKUP(AI42,SOTCK!C:H,6,0))</f>
        <v>9</v>
      </c>
      <c r="AK42" s="270">
        <f>IF(ISNA(VLOOKUP(AI42,'Recap CMD'!A:C,3,0)),,VLOOKUP(AI42,'Recap CMD'!A:C,3,0))</f>
        <v>1334</v>
      </c>
      <c r="AL42" s="262">
        <f>+AJ42+AK42</f>
        <v>1343</v>
      </c>
      <c r="AM42" s="269">
        <f>(X42+X43)*1.05</f>
        <v>5712</v>
      </c>
      <c r="AN42" s="272">
        <f>IF(AL42&gt;AM42,0,AM42-AL42)</f>
        <v>4369</v>
      </c>
      <c r="AO42" s="100">
        <f t="shared" ref="AO42:AO45" si="20">Z42*0.162*0.27*6*X42*1.05</f>
        <v>3653.9521200000008</v>
      </c>
      <c r="AP42" s="76">
        <v>0</v>
      </c>
      <c r="AQ42" s="100">
        <f t="shared" ref="AQ42:AQ45" si="21">+X42</f>
        <v>2652</v>
      </c>
      <c r="AR42" s="76">
        <f>+X42*0.06*1.1</f>
        <v>175.03200000000001</v>
      </c>
    </row>
    <row r="43" spans="1:44" ht="15.75" customHeight="1">
      <c r="A43" s="116"/>
      <c r="B43" s="116"/>
      <c r="C43" s="4" t="s">
        <v>37</v>
      </c>
      <c r="D43" s="5" t="s">
        <v>71</v>
      </c>
      <c r="E43" s="5"/>
      <c r="F43" s="6">
        <v>70</v>
      </c>
      <c r="G43" s="6">
        <v>530</v>
      </c>
      <c r="H43" s="6">
        <v>125</v>
      </c>
      <c r="I43" s="6" t="s">
        <v>48</v>
      </c>
      <c r="J43" s="6">
        <v>257</v>
      </c>
      <c r="K43" s="6">
        <v>172</v>
      </c>
      <c r="L43" s="6">
        <v>220</v>
      </c>
      <c r="M43" s="6">
        <v>0</v>
      </c>
      <c r="N43" s="6">
        <v>1</v>
      </c>
      <c r="O43" s="6" t="s">
        <v>13</v>
      </c>
      <c r="P43" s="6">
        <v>17.399999999999999</v>
      </c>
      <c r="Q43" s="6">
        <v>57</v>
      </c>
      <c r="R43" s="168">
        <v>68</v>
      </c>
      <c r="S43" s="76">
        <f>IF(ISNA(VLOOKUP(C43,Sheet1!B:D,3,0)),,VLOOKUP(C43,Sheet1!B:D,3,0))</f>
        <v>26</v>
      </c>
      <c r="T43" s="100">
        <f>+S43*R43</f>
        <v>1768</v>
      </c>
      <c r="U43" s="76">
        <f>IF(ISNA(VLOOKUP(C43,Sheet1!B:F,5,0)),,VLOOKUP(C43,Sheet1!B:F,5,0))</f>
        <v>15</v>
      </c>
      <c r="V43" s="100">
        <f>+U43*R43</f>
        <v>1020</v>
      </c>
      <c r="W43" s="101">
        <f>+S43+U43</f>
        <v>41</v>
      </c>
      <c r="X43" s="102">
        <f>+W43*R43</f>
        <v>2788</v>
      </c>
      <c r="Y43" s="163">
        <v>6</v>
      </c>
      <c r="Z43" s="163">
        <v>6</v>
      </c>
      <c r="AA43" s="144">
        <f>(Y43+Z43)*X43*6*1.1</f>
        <v>220809.60000000001</v>
      </c>
      <c r="AB43" s="144">
        <f>+AA43*0.127*0.144*2</f>
        <v>8076.3319296</v>
      </c>
      <c r="AC43" s="263"/>
      <c r="AD43" s="263"/>
      <c r="AE43" s="263"/>
      <c r="AF43" s="263"/>
      <c r="AG43" s="263"/>
      <c r="AH43" s="267"/>
      <c r="AI43" s="264"/>
      <c r="AJ43" s="269"/>
      <c r="AK43" s="270"/>
      <c r="AL43" s="264"/>
      <c r="AM43" s="270"/>
      <c r="AN43" s="272"/>
      <c r="AO43" s="100">
        <f t="shared" si="20"/>
        <v>4609.6011360000011</v>
      </c>
      <c r="AP43" s="76">
        <v>0</v>
      </c>
      <c r="AQ43" s="100">
        <f t="shared" si="21"/>
        <v>2788</v>
      </c>
      <c r="AR43" s="76">
        <f t="shared" ref="AR43:AR45" si="22">+X43*0.06*1.1</f>
        <v>184.00800000000001</v>
      </c>
    </row>
    <row r="44" spans="1:44" ht="15.75" customHeight="1">
      <c r="A44" s="116"/>
      <c r="B44" s="116"/>
      <c r="C44" s="12" t="s">
        <v>36</v>
      </c>
      <c r="D44" s="13" t="s">
        <v>70</v>
      </c>
      <c r="E44" s="13"/>
      <c r="F44" s="14">
        <v>50</v>
      </c>
      <c r="G44" s="14">
        <v>420</v>
      </c>
      <c r="H44" s="14">
        <v>80</v>
      </c>
      <c r="I44" s="14" t="s">
        <v>48</v>
      </c>
      <c r="J44" s="14">
        <v>257</v>
      </c>
      <c r="K44" s="14">
        <v>172</v>
      </c>
      <c r="L44" s="14">
        <v>220</v>
      </c>
      <c r="M44" s="14">
        <v>1</v>
      </c>
      <c r="N44" s="14">
        <v>1</v>
      </c>
      <c r="O44" s="14" t="s">
        <v>13</v>
      </c>
      <c r="P44" s="15">
        <v>15.3</v>
      </c>
      <c r="Q44" s="14">
        <v>57</v>
      </c>
      <c r="R44" s="169">
        <v>68</v>
      </c>
      <c r="S44" s="76">
        <f>IF(ISNA(VLOOKUP(C44,Sheet1!B:D,3,0)),,VLOOKUP(C44,Sheet1!B:D,3,0))</f>
        <v>15</v>
      </c>
      <c r="T44" s="100">
        <f t="shared" si="13"/>
        <v>1020</v>
      </c>
      <c r="U44" s="76">
        <f>IF(ISNA(VLOOKUP(C44,Sheet1!B:F,5,0)),,VLOOKUP(C44,Sheet1!B:F,5,0))</f>
        <v>5</v>
      </c>
      <c r="V44" s="100">
        <f t="shared" si="10"/>
        <v>340</v>
      </c>
      <c r="W44" s="101">
        <f t="shared" si="14"/>
        <v>20</v>
      </c>
      <c r="X44" s="102">
        <f t="shared" si="15"/>
        <v>1360</v>
      </c>
      <c r="Y44" s="163">
        <v>4</v>
      </c>
      <c r="Z44" s="163">
        <v>5</v>
      </c>
      <c r="AA44" s="144">
        <f t="shared" si="19"/>
        <v>80784</v>
      </c>
      <c r="AB44" s="144">
        <f>+AA44*0.127*0.144*2</f>
        <v>2954.7555839999995</v>
      </c>
      <c r="AC44" s="263"/>
      <c r="AD44" s="263"/>
      <c r="AE44" s="263"/>
      <c r="AF44" s="263"/>
      <c r="AG44" s="263"/>
      <c r="AH44" s="267"/>
      <c r="AI44" s="265" t="s">
        <v>148</v>
      </c>
      <c r="AJ44" s="269">
        <f>IF(ISNA(VLOOKUP(AI44,SOTCK!C:H,6,0)),,VLOOKUP(AI44,SOTCK!C:H,6,0))</f>
        <v>112</v>
      </c>
      <c r="AK44" s="270">
        <f>IF(ISNA(VLOOKUP(AI44,'Recap CMD'!A:C,3,0)),,VLOOKUP(AI44,'Recap CMD'!A:C,3,0))</f>
        <v>2392</v>
      </c>
      <c r="AL44" s="262">
        <f>+AJ44+AK44</f>
        <v>2504</v>
      </c>
      <c r="AM44" s="269">
        <f>(X44+X45)*1.05</f>
        <v>1999.2</v>
      </c>
      <c r="AN44" s="272">
        <f>IF(AL44&gt;AM44,0,AM44-AL44)</f>
        <v>0</v>
      </c>
      <c r="AO44" s="100">
        <f t="shared" si="20"/>
        <v>1873.8216000000004</v>
      </c>
      <c r="AP44" s="76">
        <v>0</v>
      </c>
      <c r="AQ44" s="100">
        <f t="shared" si="21"/>
        <v>1360</v>
      </c>
      <c r="AR44" s="76">
        <f t="shared" si="22"/>
        <v>89.76</v>
      </c>
    </row>
    <row r="45" spans="1:44" ht="15.75" customHeight="1">
      <c r="A45" s="116"/>
      <c r="B45" s="116"/>
      <c r="C45" s="12" t="s">
        <v>38</v>
      </c>
      <c r="D45" s="13" t="s">
        <v>71</v>
      </c>
      <c r="E45" s="13"/>
      <c r="F45" s="14">
        <v>70</v>
      </c>
      <c r="G45" s="14">
        <v>530</v>
      </c>
      <c r="H45" s="14">
        <v>125</v>
      </c>
      <c r="I45" s="14" t="s">
        <v>48</v>
      </c>
      <c r="J45" s="14">
        <v>257</v>
      </c>
      <c r="K45" s="14">
        <v>172</v>
      </c>
      <c r="L45" s="14">
        <v>220</v>
      </c>
      <c r="M45" s="14">
        <v>1</v>
      </c>
      <c r="N45" s="14">
        <v>1</v>
      </c>
      <c r="O45" s="14" t="s">
        <v>13</v>
      </c>
      <c r="P45" s="15">
        <v>17.399999999999999</v>
      </c>
      <c r="Q45" s="14">
        <v>57</v>
      </c>
      <c r="R45" s="169">
        <v>68</v>
      </c>
      <c r="S45" s="76">
        <f>IF(ISNA(VLOOKUP(C45,Sheet1!B:D,3,0)),,VLOOKUP(C45,Sheet1!B:D,3,0))</f>
        <v>5</v>
      </c>
      <c r="T45" s="100">
        <f t="shared" si="13"/>
        <v>340</v>
      </c>
      <c r="U45" s="76">
        <f>IF(ISNA(VLOOKUP(C45,Sheet1!B:F,5,0)),,VLOOKUP(C45,Sheet1!B:F,5,0))</f>
        <v>3</v>
      </c>
      <c r="V45" s="100">
        <f t="shared" si="10"/>
        <v>204</v>
      </c>
      <c r="W45" s="101">
        <f t="shared" si="14"/>
        <v>8</v>
      </c>
      <c r="X45" s="102">
        <f t="shared" si="15"/>
        <v>544</v>
      </c>
      <c r="Y45" s="163">
        <v>6</v>
      </c>
      <c r="Z45" s="163">
        <v>6</v>
      </c>
      <c r="AA45" s="144">
        <f t="shared" si="19"/>
        <v>43084.800000000003</v>
      </c>
      <c r="AB45" s="144">
        <f>+AA45*0.127*0.144*2</f>
        <v>1575.8696448000001</v>
      </c>
      <c r="AC45" s="264"/>
      <c r="AD45" s="264"/>
      <c r="AE45" s="264"/>
      <c r="AF45" s="264"/>
      <c r="AG45" s="264"/>
      <c r="AH45" s="268"/>
      <c r="AI45" s="264"/>
      <c r="AJ45" s="269"/>
      <c r="AK45" s="270"/>
      <c r="AL45" s="264"/>
      <c r="AM45" s="270"/>
      <c r="AN45" s="272"/>
      <c r="AO45" s="100">
        <f t="shared" si="20"/>
        <v>899.43436800000006</v>
      </c>
      <c r="AP45" s="76">
        <v>0</v>
      </c>
      <c r="AQ45" s="100">
        <f t="shared" si="21"/>
        <v>544</v>
      </c>
      <c r="AR45" s="76">
        <f t="shared" si="22"/>
        <v>35.904000000000003</v>
      </c>
    </row>
    <row r="46" spans="1:44" ht="15.75" customHeight="1">
      <c r="A46" s="115"/>
      <c r="B46" s="115"/>
      <c r="C46" s="4"/>
      <c r="D46" s="5"/>
      <c r="E46" s="5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T46" s="100"/>
      <c r="V46" s="100"/>
      <c r="W46" s="101"/>
      <c r="X46" s="102"/>
      <c r="Y46" s="163"/>
      <c r="Z46" s="163"/>
      <c r="AA46" s="144"/>
      <c r="AB46" s="144"/>
      <c r="AH46" s="244"/>
      <c r="AI46" s="77"/>
      <c r="AN46" s="244"/>
    </row>
    <row r="47" spans="1:44" ht="15.75" customHeight="1">
      <c r="A47" s="116"/>
      <c r="B47" s="116"/>
      <c r="C47" s="12" t="s">
        <v>39</v>
      </c>
      <c r="D47" s="13" t="s">
        <v>72</v>
      </c>
      <c r="E47" s="13"/>
      <c r="F47" s="14">
        <v>70</v>
      </c>
      <c r="G47" s="14">
        <v>550</v>
      </c>
      <c r="H47" s="14">
        <v>125</v>
      </c>
      <c r="I47" s="14" t="s">
        <v>49</v>
      </c>
      <c r="J47" s="14">
        <v>302</v>
      </c>
      <c r="K47" s="14">
        <v>172</v>
      </c>
      <c r="L47" s="14">
        <v>220</v>
      </c>
      <c r="M47" s="14">
        <v>0</v>
      </c>
      <c r="N47" s="14">
        <v>1</v>
      </c>
      <c r="O47" s="14" t="s">
        <v>13</v>
      </c>
      <c r="P47" s="15">
        <v>19.5</v>
      </c>
      <c r="Q47" s="14">
        <v>42</v>
      </c>
      <c r="R47" s="14">
        <v>56</v>
      </c>
      <c r="S47" s="76">
        <f>IF(ISNA(VLOOKUP(C47,Sheet1!B:D,3,0)),,VLOOKUP(C47,Sheet1!B:D,3,0))</f>
        <v>5</v>
      </c>
      <c r="T47" s="100">
        <f t="shared" si="13"/>
        <v>280</v>
      </c>
      <c r="U47" s="76">
        <f>IF(ISNA(VLOOKUP(C47,Sheet1!B:F,5,0)),,VLOOKUP(C47,Sheet1!B:F,5,0))</f>
        <v>3</v>
      </c>
      <c r="V47" s="100">
        <f t="shared" si="10"/>
        <v>168</v>
      </c>
      <c r="W47" s="101">
        <f t="shared" si="14"/>
        <v>8</v>
      </c>
      <c r="X47" s="102">
        <f t="shared" si="15"/>
        <v>448</v>
      </c>
      <c r="Y47" s="163">
        <v>6</v>
      </c>
      <c r="Z47" s="163">
        <v>6</v>
      </c>
      <c r="AA47" s="144">
        <f t="shared" si="19"/>
        <v>35481.600000000006</v>
      </c>
      <c r="AB47" s="144">
        <f t="shared" ref="AB47:AB55" si="23">+AA47*0.127*0.144*2</f>
        <v>1297.7750016000002</v>
      </c>
      <c r="AC47" s="265" t="s">
        <v>137</v>
      </c>
      <c r="AD47" s="265">
        <f>IF(ISNA(VLOOKUP(AC47,SOTCK!C:H,6,0)),,VLOOKUP(AC47,SOTCK!C:H,6,0))</f>
        <v>283</v>
      </c>
      <c r="AE47" s="265">
        <f>IF(ISNA(VLOOKUP(AC47,'Recap CMD'!A:C,3,0)),,VLOOKUP(AC47,'Recap CMD'!A:C,3,0))</f>
        <v>2880</v>
      </c>
      <c r="AF47" s="265">
        <f>+AD47+AE47</f>
        <v>3163</v>
      </c>
      <c r="AG47" s="262">
        <f>SUM(X47:X55)*1.05</f>
        <v>1411.2</v>
      </c>
      <c r="AH47" s="266">
        <f>IF(AF47&gt;AG47,0,AG47-AF47)</f>
        <v>0</v>
      </c>
      <c r="AI47" s="265" t="s">
        <v>149</v>
      </c>
      <c r="AJ47" s="265">
        <f>IF(ISNA(VLOOKUP(AI47,SOTCK!C:H,6,0)),,VLOOKUP(AI47,SOTCK!C:H,6,0))</f>
        <v>21</v>
      </c>
      <c r="AK47" s="265">
        <f>IF(ISNA(VLOOKUP(AI47,'Recap CMD'!A:C,3,0)),,VLOOKUP(AI47,'Recap CMD'!A:C,3,0))</f>
        <v>1296</v>
      </c>
      <c r="AL47" s="265">
        <f>+AJ47+AK47</f>
        <v>1317</v>
      </c>
      <c r="AM47" s="262">
        <f>(X47+X48+X49+X50+X51)*1.05</f>
        <v>1058.4000000000001</v>
      </c>
      <c r="AN47" s="266">
        <f>IF(AL47&gt;AM47,0,AM47-AL47)</f>
        <v>0</v>
      </c>
      <c r="AO47" s="100">
        <f t="shared" ref="AO47:AO55" si="24">Z47*0.162*0.27*6*X47*1.05</f>
        <v>740.71065599999997</v>
      </c>
      <c r="AP47" s="76">
        <v>0</v>
      </c>
      <c r="AQ47" s="100">
        <f t="shared" ref="AQ47:AQ55" si="25">+X47</f>
        <v>448</v>
      </c>
      <c r="AR47" s="76">
        <f>+X47*0.07*1.1</f>
        <v>34.496000000000009</v>
      </c>
    </row>
    <row r="48" spans="1:44" ht="15.75" customHeight="1">
      <c r="A48" s="115"/>
      <c r="B48" s="115"/>
      <c r="C48" s="12" t="s">
        <v>41</v>
      </c>
      <c r="D48" s="13" t="s">
        <v>73</v>
      </c>
      <c r="E48" s="13"/>
      <c r="F48" s="14">
        <v>75</v>
      </c>
      <c r="G48" s="14">
        <v>600</v>
      </c>
      <c r="H48" s="14">
        <v>130</v>
      </c>
      <c r="I48" s="14" t="s">
        <v>49</v>
      </c>
      <c r="J48" s="14">
        <v>302</v>
      </c>
      <c r="K48" s="14">
        <v>172</v>
      </c>
      <c r="L48" s="14">
        <v>220</v>
      </c>
      <c r="M48" s="14">
        <v>0</v>
      </c>
      <c r="N48" s="14">
        <v>1</v>
      </c>
      <c r="O48" s="14" t="s">
        <v>13</v>
      </c>
      <c r="P48" s="15">
        <v>20.100000000000001</v>
      </c>
      <c r="Q48" s="14">
        <v>42</v>
      </c>
      <c r="R48" s="14">
        <v>56</v>
      </c>
      <c r="S48" s="76">
        <f>IF(ISNA(VLOOKUP(C48,Sheet1!B:D,3,0)),,VLOOKUP(C48,Sheet1!B:D,3,0))</f>
        <v>0</v>
      </c>
      <c r="T48" s="100">
        <f>+S48*R48</f>
        <v>0</v>
      </c>
      <c r="U48" s="76">
        <f>IF(ISNA(VLOOKUP(C48,Sheet1!B:F,5,0)),,VLOOKUP(C48,Sheet1!B:F,5,0))</f>
        <v>0</v>
      </c>
      <c r="V48" s="100">
        <f>+U48*R48</f>
        <v>0</v>
      </c>
      <c r="W48" s="101">
        <f>+S48+U48</f>
        <v>0</v>
      </c>
      <c r="X48" s="102">
        <f>+W48*R48</f>
        <v>0</v>
      </c>
      <c r="Y48" s="163">
        <v>6</v>
      </c>
      <c r="Z48" s="163">
        <v>7</v>
      </c>
      <c r="AA48" s="144">
        <f>(Y48+Z48)*X48*6*1.1</f>
        <v>0</v>
      </c>
      <c r="AB48" s="144">
        <f t="shared" si="23"/>
        <v>0</v>
      </c>
      <c r="AC48" s="263"/>
      <c r="AD48" s="263"/>
      <c r="AE48" s="263"/>
      <c r="AF48" s="263"/>
      <c r="AG48" s="263"/>
      <c r="AH48" s="267"/>
      <c r="AI48" s="263"/>
      <c r="AJ48" s="263"/>
      <c r="AK48" s="263"/>
      <c r="AL48" s="263"/>
      <c r="AM48" s="263"/>
      <c r="AN48" s="267"/>
      <c r="AO48" s="100">
        <f t="shared" si="24"/>
        <v>0</v>
      </c>
      <c r="AP48" s="76">
        <v>0</v>
      </c>
      <c r="AQ48" s="100">
        <f t="shared" si="25"/>
        <v>0</v>
      </c>
      <c r="AR48" s="76">
        <f t="shared" ref="AR48:AR55" si="26">+X48*0.07*1.1</f>
        <v>0</v>
      </c>
    </row>
    <row r="49" spans="1:44" ht="15.75" customHeight="1">
      <c r="A49" s="116"/>
      <c r="B49" s="24"/>
      <c r="C49" s="4" t="s">
        <v>42</v>
      </c>
      <c r="D49" s="5" t="s">
        <v>74</v>
      </c>
      <c r="E49" s="5"/>
      <c r="F49" s="6">
        <v>80</v>
      </c>
      <c r="G49" s="6">
        <v>650</v>
      </c>
      <c r="H49" s="6">
        <v>140</v>
      </c>
      <c r="I49" s="6" t="s">
        <v>49</v>
      </c>
      <c r="J49" s="6">
        <v>302</v>
      </c>
      <c r="K49" s="6">
        <v>172</v>
      </c>
      <c r="L49" s="6">
        <v>220</v>
      </c>
      <c r="M49" s="6">
        <v>0</v>
      </c>
      <c r="N49" s="6">
        <v>1</v>
      </c>
      <c r="O49" s="6" t="s">
        <v>13</v>
      </c>
      <c r="P49" s="6">
        <v>20.8</v>
      </c>
      <c r="Q49" s="6">
        <v>42</v>
      </c>
      <c r="R49" s="6">
        <v>56</v>
      </c>
      <c r="S49" s="76">
        <f>IF(ISNA(VLOOKUP(C49,Sheet1!B:D,3,0)),,VLOOKUP(C49,Sheet1!B:D,3,0))</f>
        <v>3</v>
      </c>
      <c r="T49" s="100">
        <f>+S49*R49</f>
        <v>168</v>
      </c>
      <c r="U49" s="76">
        <f>IF(ISNA(VLOOKUP(C49,Sheet1!B:F,5,0)),,VLOOKUP(C49,Sheet1!B:F,5,0))</f>
        <v>2</v>
      </c>
      <c r="V49" s="100">
        <f>+U49*R49</f>
        <v>112</v>
      </c>
      <c r="W49" s="101">
        <f>+S49+U49</f>
        <v>5</v>
      </c>
      <c r="X49" s="102">
        <f>+W49*R49</f>
        <v>280</v>
      </c>
      <c r="Y49" s="163">
        <v>7</v>
      </c>
      <c r="Z49" s="163">
        <v>7</v>
      </c>
      <c r="AA49" s="144">
        <f>(Y49+Z49)*X49*6*1.1</f>
        <v>25872.000000000004</v>
      </c>
      <c r="AB49" s="144">
        <f t="shared" si="23"/>
        <v>946.29427200000009</v>
      </c>
      <c r="AC49" s="263"/>
      <c r="AD49" s="263"/>
      <c r="AE49" s="263"/>
      <c r="AF49" s="263"/>
      <c r="AG49" s="263"/>
      <c r="AH49" s="267"/>
      <c r="AI49" s="263"/>
      <c r="AJ49" s="263"/>
      <c r="AK49" s="263"/>
      <c r="AL49" s="263"/>
      <c r="AM49" s="263"/>
      <c r="AN49" s="267"/>
      <c r="AO49" s="100">
        <f t="shared" si="24"/>
        <v>540.10152000000005</v>
      </c>
      <c r="AP49" s="76">
        <v>0</v>
      </c>
      <c r="AQ49" s="100">
        <f t="shared" si="25"/>
        <v>280</v>
      </c>
      <c r="AR49" s="76">
        <f t="shared" si="26"/>
        <v>21.560000000000002</v>
      </c>
    </row>
    <row r="50" spans="1:44" ht="15.75" customHeight="1">
      <c r="A50" s="116"/>
      <c r="B50" s="24"/>
      <c r="C50" s="4" t="s">
        <v>44</v>
      </c>
      <c r="D50" s="5" t="s">
        <v>75</v>
      </c>
      <c r="E50" s="5"/>
      <c r="F50" s="6">
        <v>90</v>
      </c>
      <c r="G50" s="6">
        <v>700</v>
      </c>
      <c r="H50" s="6">
        <v>160</v>
      </c>
      <c r="I50" s="6" t="s">
        <v>49</v>
      </c>
      <c r="J50" s="6">
        <v>302</v>
      </c>
      <c r="K50" s="6">
        <v>172</v>
      </c>
      <c r="L50" s="6">
        <v>220</v>
      </c>
      <c r="M50" s="6">
        <v>0</v>
      </c>
      <c r="N50" s="6">
        <v>1</v>
      </c>
      <c r="O50" s="6" t="s">
        <v>13</v>
      </c>
      <c r="P50" s="6">
        <v>21.5</v>
      </c>
      <c r="Q50" s="6">
        <v>42</v>
      </c>
      <c r="R50" s="6">
        <v>56</v>
      </c>
      <c r="S50" s="76">
        <f>IF(ISNA(VLOOKUP(C50,Sheet1!B:D,3,0)),,VLOOKUP(C50,Sheet1!B:D,3,0))</f>
        <v>3</v>
      </c>
      <c r="T50" s="100">
        <f>+S50*R50</f>
        <v>168</v>
      </c>
      <c r="U50" s="76">
        <f>IF(ISNA(VLOOKUP(C50,Sheet1!B:F,5,0)),,VLOOKUP(C50,Sheet1!B:F,5,0))</f>
        <v>2</v>
      </c>
      <c r="V50" s="100">
        <f>+U50*R50</f>
        <v>112</v>
      </c>
      <c r="W50" s="101">
        <f>+S50+U50</f>
        <v>5</v>
      </c>
      <c r="X50" s="102">
        <f>+W50*R50</f>
        <v>280</v>
      </c>
      <c r="Y50" s="163">
        <v>7</v>
      </c>
      <c r="Z50" s="163">
        <v>8</v>
      </c>
      <c r="AA50" s="144">
        <f>(Y50+Z50)*X50*6*1.1</f>
        <v>27720.000000000004</v>
      </c>
      <c r="AB50" s="144">
        <f t="shared" si="23"/>
        <v>1013.8867200000001</v>
      </c>
      <c r="AC50" s="263"/>
      <c r="AD50" s="263"/>
      <c r="AE50" s="263"/>
      <c r="AF50" s="263"/>
      <c r="AG50" s="263"/>
      <c r="AH50" s="267"/>
      <c r="AI50" s="263"/>
      <c r="AJ50" s="263"/>
      <c r="AK50" s="263"/>
      <c r="AL50" s="263"/>
      <c r="AM50" s="263"/>
      <c r="AN50" s="267"/>
      <c r="AO50" s="100">
        <f t="shared" si="24"/>
        <v>617.25887999999998</v>
      </c>
      <c r="AP50" s="76">
        <v>0</v>
      </c>
      <c r="AQ50" s="100">
        <f t="shared" si="25"/>
        <v>280</v>
      </c>
      <c r="AR50" s="76">
        <f t="shared" si="26"/>
        <v>21.560000000000002</v>
      </c>
    </row>
    <row r="51" spans="1:44" ht="15.75" customHeight="1">
      <c r="A51" s="116"/>
      <c r="B51" s="24"/>
      <c r="C51" s="4" t="s">
        <v>46</v>
      </c>
      <c r="D51" s="5" t="s">
        <v>76</v>
      </c>
      <c r="E51" s="5"/>
      <c r="F51" s="6">
        <v>95</v>
      </c>
      <c r="G51" s="27">
        <v>750</v>
      </c>
      <c r="H51" s="6">
        <v>175</v>
      </c>
      <c r="I51" s="6" t="s">
        <v>49</v>
      </c>
      <c r="J51" s="6">
        <v>302</v>
      </c>
      <c r="K51" s="6">
        <v>172</v>
      </c>
      <c r="L51" s="6">
        <v>220</v>
      </c>
      <c r="M51" s="6">
        <v>0</v>
      </c>
      <c r="N51" s="6">
        <v>1</v>
      </c>
      <c r="O51" s="6" t="s">
        <v>13</v>
      </c>
      <c r="P51" s="6">
        <v>22.2</v>
      </c>
      <c r="Q51" s="6">
        <v>42</v>
      </c>
      <c r="R51" s="6">
        <v>56</v>
      </c>
      <c r="S51" s="76">
        <f>IF(ISNA(VLOOKUP(C51,Sheet1!B:D,3,0)),,VLOOKUP(C51,Sheet1!B:D,3,0))</f>
        <v>0</v>
      </c>
      <c r="T51" s="100">
        <f>+S51*R51</f>
        <v>0</v>
      </c>
      <c r="U51" s="76">
        <f>IF(ISNA(VLOOKUP(C51,Sheet1!B:F,5,0)),,VLOOKUP(C51,Sheet1!B:F,5,0))</f>
        <v>0</v>
      </c>
      <c r="V51" s="100">
        <f>+U51*R51</f>
        <v>0</v>
      </c>
      <c r="W51" s="101">
        <f>+S51+U51</f>
        <v>0</v>
      </c>
      <c r="X51" s="102">
        <f>+W51*R51</f>
        <v>0</v>
      </c>
      <c r="Y51" s="163">
        <v>8</v>
      </c>
      <c r="Z51" s="163">
        <v>8</v>
      </c>
      <c r="AA51" s="144">
        <f>(Y51+Z51)*X51*6*1.1</f>
        <v>0</v>
      </c>
      <c r="AB51" s="144">
        <f t="shared" si="23"/>
        <v>0</v>
      </c>
      <c r="AC51" s="263"/>
      <c r="AD51" s="263"/>
      <c r="AE51" s="263"/>
      <c r="AF51" s="263"/>
      <c r="AG51" s="263"/>
      <c r="AH51" s="267"/>
      <c r="AI51" s="264"/>
      <c r="AJ51" s="264"/>
      <c r="AK51" s="264"/>
      <c r="AL51" s="264"/>
      <c r="AM51" s="264"/>
      <c r="AN51" s="268"/>
      <c r="AO51" s="100">
        <f t="shared" si="24"/>
        <v>0</v>
      </c>
      <c r="AP51" s="76">
        <v>0</v>
      </c>
      <c r="AQ51" s="100">
        <f t="shared" si="25"/>
        <v>0</v>
      </c>
      <c r="AR51" s="76">
        <f t="shared" si="26"/>
        <v>0</v>
      </c>
    </row>
    <row r="52" spans="1:44" ht="15.75" customHeight="1">
      <c r="A52" s="116"/>
      <c r="B52" s="116"/>
      <c r="C52" s="4" t="s">
        <v>40</v>
      </c>
      <c r="D52" s="5" t="s">
        <v>72</v>
      </c>
      <c r="E52" s="5"/>
      <c r="F52" s="6">
        <v>70</v>
      </c>
      <c r="G52" s="6">
        <v>550</v>
      </c>
      <c r="H52" s="6">
        <v>125</v>
      </c>
      <c r="I52" s="6" t="s">
        <v>49</v>
      </c>
      <c r="J52" s="6">
        <v>302</v>
      </c>
      <c r="K52" s="6">
        <v>172</v>
      </c>
      <c r="L52" s="6">
        <v>220</v>
      </c>
      <c r="M52" s="6">
        <v>1</v>
      </c>
      <c r="N52" s="6">
        <v>1</v>
      </c>
      <c r="O52" s="6" t="s">
        <v>13</v>
      </c>
      <c r="P52" s="6">
        <v>19.5</v>
      </c>
      <c r="Q52" s="6">
        <v>42</v>
      </c>
      <c r="R52" s="6">
        <v>56</v>
      </c>
      <c r="S52" s="76">
        <f>IF(ISNA(VLOOKUP(C52,Sheet1!B:D,3,0)),,VLOOKUP(C52,Sheet1!B:D,3,0))</f>
        <v>4</v>
      </c>
      <c r="T52" s="100">
        <f>+S52*R52</f>
        <v>224</v>
      </c>
      <c r="U52" s="76">
        <f>IF(ISNA(VLOOKUP(C52,Sheet1!B:F,5,0)),,VLOOKUP(C52,Sheet1!B:F,5,0))</f>
        <v>2</v>
      </c>
      <c r="V52" s="100">
        <f>+U52*R52</f>
        <v>112</v>
      </c>
      <c r="W52" s="101">
        <f>+S52+U52</f>
        <v>6</v>
      </c>
      <c r="X52" s="102">
        <f>+W52*R52</f>
        <v>336</v>
      </c>
      <c r="Y52" s="163">
        <v>6</v>
      </c>
      <c r="Z52" s="163">
        <v>6</v>
      </c>
      <c r="AA52" s="144">
        <f>(Y52+Z52)*X52*6*1.1</f>
        <v>26611.200000000001</v>
      </c>
      <c r="AB52" s="144">
        <f t="shared" si="23"/>
        <v>973.3312512</v>
      </c>
      <c r="AC52" s="263"/>
      <c r="AD52" s="263"/>
      <c r="AE52" s="263"/>
      <c r="AF52" s="263"/>
      <c r="AG52" s="263"/>
      <c r="AH52" s="267"/>
      <c r="AI52" s="265" t="s">
        <v>150</v>
      </c>
      <c r="AJ52" s="265">
        <f>IF(ISNA(VLOOKUP(AI52,SOTCK!C:H,6,0)),,VLOOKUP(AI52,SOTCK!C:H,6,0))</f>
        <v>0</v>
      </c>
      <c r="AK52" s="265">
        <f>IF(ISNA(VLOOKUP(AI52,'Recap CMD'!A:C,3,0)),,VLOOKUP(AI52,'Recap CMD'!A:C,3,0))</f>
        <v>1800</v>
      </c>
      <c r="AL52" s="265">
        <f>+AJ52+AK52</f>
        <v>1800</v>
      </c>
      <c r="AM52" s="262">
        <f>(X52+X53+X54+X55)*1.05</f>
        <v>352.8</v>
      </c>
      <c r="AN52" s="266">
        <f>IF(AL52&gt;AM52,0,AM52-AL52)</f>
        <v>0</v>
      </c>
      <c r="AO52" s="100">
        <f t="shared" si="24"/>
        <v>555.53299200000004</v>
      </c>
      <c r="AP52" s="76">
        <v>0</v>
      </c>
      <c r="AQ52" s="100">
        <f t="shared" si="25"/>
        <v>336</v>
      </c>
      <c r="AR52" s="76">
        <f t="shared" si="26"/>
        <v>25.872000000000007</v>
      </c>
    </row>
    <row r="53" spans="1:44" ht="15.75" customHeight="1">
      <c r="A53" s="116"/>
      <c r="B53" s="24"/>
      <c r="C53" s="12" t="s">
        <v>43</v>
      </c>
      <c r="D53" s="13" t="s">
        <v>74</v>
      </c>
      <c r="E53" s="13"/>
      <c r="F53" s="14">
        <v>80</v>
      </c>
      <c r="G53" s="14">
        <v>650</v>
      </c>
      <c r="H53" s="14">
        <v>140</v>
      </c>
      <c r="I53" s="14" t="s">
        <v>49</v>
      </c>
      <c r="J53" s="14">
        <v>302</v>
      </c>
      <c r="K53" s="14">
        <v>172</v>
      </c>
      <c r="L53" s="14">
        <v>220</v>
      </c>
      <c r="M53" s="14">
        <v>1</v>
      </c>
      <c r="N53" s="14">
        <v>1</v>
      </c>
      <c r="O53" s="14" t="s">
        <v>13</v>
      </c>
      <c r="P53" s="15">
        <v>20.8</v>
      </c>
      <c r="Q53" s="14">
        <v>42</v>
      </c>
      <c r="R53" s="14">
        <v>56</v>
      </c>
      <c r="S53" s="76">
        <f>IF(ISNA(VLOOKUP(C53,Sheet1!B:D,3,0)),,VLOOKUP(C53,Sheet1!B:D,3,0))</f>
        <v>0</v>
      </c>
      <c r="T53" s="100">
        <f t="shared" si="13"/>
        <v>0</v>
      </c>
      <c r="U53" s="76">
        <f>IF(ISNA(VLOOKUP(C53,Sheet1!B:F,5,0)),,VLOOKUP(C53,Sheet1!B:F,5,0))</f>
        <v>0</v>
      </c>
      <c r="V53" s="100">
        <f t="shared" si="10"/>
        <v>0</v>
      </c>
      <c r="W53" s="101">
        <f t="shared" si="14"/>
        <v>0</v>
      </c>
      <c r="X53" s="102">
        <f t="shared" si="15"/>
        <v>0</v>
      </c>
      <c r="Y53" s="163">
        <v>7</v>
      </c>
      <c r="Z53" s="163">
        <v>7</v>
      </c>
      <c r="AA53" s="144">
        <f t="shared" si="19"/>
        <v>0</v>
      </c>
      <c r="AB53" s="144">
        <f t="shared" si="23"/>
        <v>0</v>
      </c>
      <c r="AC53" s="263"/>
      <c r="AD53" s="263"/>
      <c r="AE53" s="263"/>
      <c r="AF53" s="263"/>
      <c r="AG53" s="263"/>
      <c r="AH53" s="267"/>
      <c r="AI53" s="263"/>
      <c r="AJ53" s="263"/>
      <c r="AK53" s="263"/>
      <c r="AL53" s="263"/>
      <c r="AM53" s="263"/>
      <c r="AN53" s="267"/>
      <c r="AO53" s="100">
        <f t="shared" si="24"/>
        <v>0</v>
      </c>
      <c r="AP53" s="76">
        <v>0</v>
      </c>
      <c r="AQ53" s="100">
        <f t="shared" si="25"/>
        <v>0</v>
      </c>
      <c r="AR53" s="76">
        <f t="shared" si="26"/>
        <v>0</v>
      </c>
    </row>
    <row r="54" spans="1:44" ht="15.75" customHeight="1">
      <c r="A54" s="116"/>
      <c r="B54" s="24"/>
      <c r="C54" s="12" t="s">
        <v>45</v>
      </c>
      <c r="D54" s="13" t="s">
        <v>75</v>
      </c>
      <c r="E54" s="13"/>
      <c r="F54" s="14">
        <v>90</v>
      </c>
      <c r="G54" s="14">
        <v>700</v>
      </c>
      <c r="H54" s="14">
        <v>160</v>
      </c>
      <c r="I54" s="14" t="s">
        <v>49</v>
      </c>
      <c r="J54" s="14">
        <v>302</v>
      </c>
      <c r="K54" s="14">
        <v>172</v>
      </c>
      <c r="L54" s="14">
        <v>220</v>
      </c>
      <c r="M54" s="14">
        <v>1</v>
      </c>
      <c r="N54" s="14">
        <v>1</v>
      </c>
      <c r="O54" s="14" t="s">
        <v>13</v>
      </c>
      <c r="P54" s="15">
        <v>21.5</v>
      </c>
      <c r="Q54" s="14">
        <v>42</v>
      </c>
      <c r="R54" s="14">
        <v>56</v>
      </c>
      <c r="S54" s="76">
        <f>IF(ISNA(VLOOKUP(C54,Sheet1!B:D,3,0)),,VLOOKUP(C54,Sheet1!B:D,3,0))</f>
        <v>0</v>
      </c>
      <c r="T54" s="100">
        <f t="shared" si="13"/>
        <v>0</v>
      </c>
      <c r="U54" s="76">
        <f>IF(ISNA(VLOOKUP(C54,Sheet1!B:F,5,0)),,VLOOKUP(C54,Sheet1!B:F,5,0))</f>
        <v>0</v>
      </c>
      <c r="V54" s="100">
        <f t="shared" si="10"/>
        <v>0</v>
      </c>
      <c r="W54" s="101">
        <f t="shared" si="14"/>
        <v>0</v>
      </c>
      <c r="X54" s="102">
        <f t="shared" si="15"/>
        <v>0</v>
      </c>
      <c r="Y54" s="163">
        <v>7</v>
      </c>
      <c r="Z54" s="163">
        <v>8</v>
      </c>
      <c r="AA54" s="144">
        <f t="shared" si="19"/>
        <v>0</v>
      </c>
      <c r="AB54" s="144">
        <f t="shared" si="23"/>
        <v>0</v>
      </c>
      <c r="AC54" s="263"/>
      <c r="AD54" s="263"/>
      <c r="AE54" s="263"/>
      <c r="AF54" s="263"/>
      <c r="AG54" s="263"/>
      <c r="AH54" s="267"/>
      <c r="AI54" s="263"/>
      <c r="AJ54" s="263"/>
      <c r="AK54" s="263"/>
      <c r="AL54" s="263"/>
      <c r="AM54" s="263"/>
      <c r="AN54" s="267"/>
      <c r="AO54" s="100">
        <f t="shared" si="24"/>
        <v>0</v>
      </c>
      <c r="AP54" s="76">
        <v>0</v>
      </c>
      <c r="AQ54" s="100">
        <f t="shared" si="25"/>
        <v>0</v>
      </c>
      <c r="AR54" s="76">
        <f t="shared" si="26"/>
        <v>0</v>
      </c>
    </row>
    <row r="55" spans="1:44" ht="15.75" customHeight="1">
      <c r="A55" s="116"/>
      <c r="B55" s="24"/>
      <c r="C55" s="12" t="s">
        <v>47</v>
      </c>
      <c r="D55" s="13" t="s">
        <v>76</v>
      </c>
      <c r="E55" s="13"/>
      <c r="F55" s="14">
        <v>95</v>
      </c>
      <c r="G55" s="28">
        <v>750</v>
      </c>
      <c r="H55" s="14">
        <v>175</v>
      </c>
      <c r="I55" s="14" t="s">
        <v>49</v>
      </c>
      <c r="J55" s="14">
        <v>302</v>
      </c>
      <c r="K55" s="14">
        <v>172</v>
      </c>
      <c r="L55" s="14">
        <v>220</v>
      </c>
      <c r="M55" s="14">
        <v>1</v>
      </c>
      <c r="N55" s="14">
        <v>1</v>
      </c>
      <c r="O55" s="14" t="s">
        <v>13</v>
      </c>
      <c r="P55" s="15">
        <v>22.2</v>
      </c>
      <c r="Q55" s="14">
        <v>42</v>
      </c>
      <c r="R55" s="80">
        <v>56</v>
      </c>
      <c r="S55" s="76">
        <f>IF(ISNA(VLOOKUP(C55,Sheet1!B:D,3,0)),,VLOOKUP(C55,Sheet1!B:D,3,0))</f>
        <v>0</v>
      </c>
      <c r="T55" s="100">
        <f t="shared" si="13"/>
        <v>0</v>
      </c>
      <c r="U55" s="76">
        <f>IF(ISNA(VLOOKUP(C55,Sheet1!B:F,5,0)),,VLOOKUP(C55,Sheet1!B:F,5,0))</f>
        <v>0</v>
      </c>
      <c r="V55" s="100">
        <f t="shared" si="10"/>
        <v>0</v>
      </c>
      <c r="W55" s="101">
        <f t="shared" si="14"/>
        <v>0</v>
      </c>
      <c r="X55" s="102">
        <f t="shared" si="15"/>
        <v>0</v>
      </c>
      <c r="Y55" s="163">
        <v>8</v>
      </c>
      <c r="Z55" s="163">
        <v>8</v>
      </c>
      <c r="AA55" s="144">
        <f t="shared" si="19"/>
        <v>0</v>
      </c>
      <c r="AB55" s="144">
        <f t="shared" si="23"/>
        <v>0</v>
      </c>
      <c r="AC55" s="264"/>
      <c r="AD55" s="264"/>
      <c r="AE55" s="264"/>
      <c r="AF55" s="264"/>
      <c r="AG55" s="264"/>
      <c r="AH55" s="268"/>
      <c r="AI55" s="264"/>
      <c r="AJ55" s="264"/>
      <c r="AK55" s="264"/>
      <c r="AL55" s="264"/>
      <c r="AM55" s="264"/>
      <c r="AN55" s="268"/>
      <c r="AO55" s="100">
        <f t="shared" si="24"/>
        <v>0</v>
      </c>
      <c r="AP55" s="76">
        <v>0</v>
      </c>
      <c r="AQ55" s="100">
        <f t="shared" si="25"/>
        <v>0</v>
      </c>
      <c r="AR55" s="76">
        <f t="shared" si="26"/>
        <v>0</v>
      </c>
    </row>
    <row r="56" spans="1:44" ht="27.75" customHeight="1">
      <c r="A56" s="77"/>
      <c r="B56" s="77"/>
      <c r="C56" s="8"/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81" t="s">
        <v>116</v>
      </c>
      <c r="S56" s="82">
        <f t="shared" ref="S56:X56" si="27">SUM(S11:S25)+SUM(S31:S55)</f>
        <v>220</v>
      </c>
      <c r="T56" s="83">
        <f t="shared" si="27"/>
        <v>16048</v>
      </c>
      <c r="U56" s="82">
        <f t="shared" si="27"/>
        <v>110</v>
      </c>
      <c r="V56" s="83">
        <f t="shared" si="27"/>
        <v>7992</v>
      </c>
      <c r="W56" s="84">
        <f t="shared" si="27"/>
        <v>330</v>
      </c>
      <c r="X56" s="83">
        <f t="shared" si="27"/>
        <v>24040</v>
      </c>
      <c r="Y56" s="79"/>
      <c r="Z56" s="81" t="s">
        <v>153</v>
      </c>
      <c r="AA56" s="83">
        <f>SUM(AA31:AA55)</f>
        <v>906813.6</v>
      </c>
      <c r="AB56" s="83">
        <f>SUM(AB31:AB55)</f>
        <v>33167.614233599998</v>
      </c>
      <c r="AO56" s="83">
        <f>SUM(AO31:AO55)</f>
        <v>19584.742464000006</v>
      </c>
      <c r="AP56" s="83">
        <f>SUM(AP31:AP55)+SUM(AP11:AP25)</f>
        <v>7620</v>
      </c>
      <c r="AQ56" s="83">
        <f>SUM(AQ31:AQ55)+SUM(AQ11:AQ25)</f>
        <v>13020</v>
      </c>
      <c r="AR56" s="83">
        <f>SUM(AR31:AR55)+SUM(AR11:AR25)</f>
        <v>1259.8519999999999</v>
      </c>
    </row>
    <row r="57" spans="1:44" ht="32.25" customHeight="1">
      <c r="A57" s="77"/>
      <c r="B57" s="77"/>
      <c r="C57" s="95"/>
      <c r="D57" s="98"/>
      <c r="E57" s="98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75"/>
      <c r="S57" s="78"/>
      <c r="T57" s="79"/>
      <c r="W57" s="76">
        <f>+W56/22</f>
        <v>15</v>
      </c>
      <c r="AA57" s="247">
        <f>+AA56+AA26</f>
        <v>1498094.4</v>
      </c>
    </row>
    <row r="58" spans="1:44" ht="32.25" customHeight="1">
      <c r="A58" s="77"/>
      <c r="B58" s="77"/>
      <c r="C58" s="118"/>
      <c r="D58" s="119"/>
      <c r="E58" s="119"/>
      <c r="F58" s="119"/>
      <c r="G58" s="120"/>
      <c r="H58" s="120"/>
      <c r="I58" s="120"/>
      <c r="J58" s="121"/>
      <c r="K58" s="122"/>
      <c r="L58" s="123"/>
      <c r="M58" s="123"/>
      <c r="N58" s="123"/>
      <c r="O58" s="123"/>
      <c r="P58" s="123"/>
      <c r="Q58" s="122"/>
      <c r="R58" s="122"/>
    </row>
    <row r="59" spans="1:44" ht="30" customHeight="1" thickBot="1">
      <c r="A59" s="77"/>
      <c r="B59" s="77"/>
      <c r="C59" s="118"/>
      <c r="D59" s="119"/>
      <c r="E59" s="119"/>
      <c r="F59" s="119"/>
      <c r="G59" s="120"/>
      <c r="H59" s="120"/>
      <c r="I59" s="120"/>
      <c r="J59" s="124"/>
      <c r="L59" s="125"/>
      <c r="M59" s="125"/>
      <c r="N59" s="125"/>
      <c r="O59" s="125"/>
      <c r="P59" s="125"/>
      <c r="AO59" s="237" t="s">
        <v>2467</v>
      </c>
      <c r="AP59" s="237" t="s">
        <v>124</v>
      </c>
      <c r="AQ59" s="238" t="s">
        <v>138</v>
      </c>
    </row>
    <row r="60" spans="1:44" ht="17.25" customHeight="1">
      <c r="A60" s="77"/>
      <c r="B60" s="77"/>
      <c r="C60" s="292"/>
      <c r="D60" s="293"/>
      <c r="E60" s="293"/>
      <c r="F60" s="293"/>
      <c r="G60" s="293"/>
      <c r="H60" s="293"/>
      <c r="I60" s="294"/>
      <c r="J60" s="19"/>
      <c r="L60" s="125"/>
      <c r="M60" s="125"/>
      <c r="N60" s="125"/>
      <c r="O60" s="125"/>
      <c r="P60" s="125"/>
      <c r="AG60" s="150" t="s">
        <v>134</v>
      </c>
      <c r="AH60" s="254" t="s">
        <v>154</v>
      </c>
      <c r="AI60" s="273" t="s">
        <v>155</v>
      </c>
      <c r="AJ60" s="273"/>
      <c r="AK60" s="273"/>
      <c r="AL60" s="273"/>
      <c r="AM60" s="273"/>
      <c r="AN60" s="273"/>
      <c r="AO60" s="237">
        <f>+AO56+AO26</f>
        <v>30271.56753600001</v>
      </c>
      <c r="AP60" s="237">
        <v>0</v>
      </c>
      <c r="AQ60" s="238">
        <f>+AO60-AP60</f>
        <v>30271.56753600001</v>
      </c>
    </row>
    <row r="61" spans="1:44" ht="17.25" customHeight="1">
      <c r="A61" s="77"/>
      <c r="B61" s="77"/>
      <c r="C61" s="295"/>
      <c r="D61" s="296"/>
      <c r="E61" s="296"/>
      <c r="F61" s="296"/>
      <c r="G61" s="296"/>
      <c r="H61" s="296"/>
      <c r="I61" s="297"/>
      <c r="J61" s="19"/>
      <c r="L61" s="125"/>
      <c r="M61" s="125"/>
      <c r="N61" s="125"/>
      <c r="O61" s="125"/>
      <c r="P61" s="125"/>
      <c r="AG61" s="150" t="s">
        <v>82</v>
      </c>
      <c r="AH61" s="254" t="s">
        <v>156</v>
      </c>
      <c r="AI61" s="273" t="s">
        <v>157</v>
      </c>
      <c r="AJ61" s="273"/>
      <c r="AK61" s="273"/>
      <c r="AL61" s="273"/>
      <c r="AM61" s="273"/>
      <c r="AN61" s="273"/>
      <c r="AO61" s="237">
        <f>+AP56</f>
        <v>7620</v>
      </c>
      <c r="AP61" s="237">
        <v>1000</v>
      </c>
      <c r="AQ61" s="238">
        <f t="shared" ref="AQ61:AQ65" si="28">+AO61-AP61</f>
        <v>6620</v>
      </c>
    </row>
    <row r="62" spans="1:44" ht="17.25" customHeight="1">
      <c r="A62" s="77"/>
      <c r="B62" s="77"/>
      <c r="C62" s="295"/>
      <c r="D62" s="296"/>
      <c r="E62" s="296"/>
      <c r="F62" s="296"/>
      <c r="G62" s="296"/>
      <c r="H62" s="296"/>
      <c r="I62" s="297"/>
      <c r="J62" s="19"/>
      <c r="L62" s="125"/>
      <c r="M62" s="125"/>
      <c r="N62" s="125"/>
      <c r="O62" s="125"/>
      <c r="P62" s="125"/>
      <c r="AG62" s="150" t="s">
        <v>82</v>
      </c>
      <c r="AH62" s="254" t="s">
        <v>158</v>
      </c>
      <c r="AI62" s="273" t="s">
        <v>159</v>
      </c>
      <c r="AJ62" s="273"/>
      <c r="AK62" s="273"/>
      <c r="AL62" s="273"/>
      <c r="AM62" s="273"/>
      <c r="AN62" s="273"/>
      <c r="AO62" s="237">
        <f>+AQ56</f>
        <v>13020</v>
      </c>
      <c r="AP62" s="237">
        <v>1000</v>
      </c>
      <c r="AQ62" s="238">
        <f t="shared" si="28"/>
        <v>12020</v>
      </c>
    </row>
    <row r="63" spans="1:44" ht="24.75" customHeight="1">
      <c r="A63" s="77"/>
      <c r="B63" s="77"/>
      <c r="C63" s="126"/>
      <c r="D63" s="119"/>
      <c r="E63" s="119"/>
      <c r="F63" s="119"/>
      <c r="G63" s="120"/>
      <c r="H63" s="120"/>
      <c r="I63" s="127"/>
      <c r="J63" s="125"/>
      <c r="L63" s="125"/>
      <c r="M63" s="125"/>
      <c r="N63" s="125"/>
      <c r="O63" s="125"/>
      <c r="P63" s="125"/>
      <c r="AG63" s="150" t="s">
        <v>11</v>
      </c>
      <c r="AH63" s="254" t="s">
        <v>160</v>
      </c>
      <c r="AI63" s="273" t="s">
        <v>161</v>
      </c>
      <c r="AJ63" s="273"/>
      <c r="AK63" s="273"/>
      <c r="AL63" s="273"/>
      <c r="AM63" s="273"/>
      <c r="AN63" s="273"/>
      <c r="AO63" s="237">
        <f>+AR56</f>
        <v>1259.8519999999999</v>
      </c>
      <c r="AP63" s="237">
        <v>0</v>
      </c>
      <c r="AQ63" s="238">
        <f t="shared" si="28"/>
        <v>1259.8519999999999</v>
      </c>
    </row>
    <row r="64" spans="1:44" ht="17.25" customHeight="1">
      <c r="A64" s="77"/>
      <c r="B64" s="77"/>
      <c r="C64" s="295"/>
      <c r="D64" s="296"/>
      <c r="E64" s="296"/>
      <c r="F64" s="296"/>
      <c r="G64" s="296"/>
      <c r="H64" s="296"/>
      <c r="I64" s="297"/>
      <c r="J64" s="19"/>
      <c r="L64" s="125"/>
      <c r="M64" s="125"/>
      <c r="N64" s="125"/>
      <c r="O64" s="125"/>
      <c r="P64" s="125"/>
      <c r="AG64" s="150" t="s">
        <v>134</v>
      </c>
      <c r="AH64" s="254" t="s">
        <v>1695</v>
      </c>
      <c r="AI64" s="273" t="s">
        <v>2469</v>
      </c>
      <c r="AJ64" s="273"/>
      <c r="AK64" s="273"/>
      <c r="AL64" s="273"/>
      <c r="AM64" s="273"/>
      <c r="AN64" s="273"/>
      <c r="AO64" s="237">
        <f>+AB26</f>
        <v>17539.753651199997</v>
      </c>
      <c r="AP64" s="237">
        <v>0</v>
      </c>
      <c r="AQ64" s="238">
        <f t="shared" si="28"/>
        <v>17539.753651199997</v>
      </c>
    </row>
    <row r="65" spans="1:43" ht="18.75">
      <c r="A65" s="77"/>
      <c r="B65" s="77"/>
      <c r="C65" s="295"/>
      <c r="D65" s="296"/>
      <c r="E65" s="296"/>
      <c r="F65" s="296"/>
      <c r="G65" s="296"/>
      <c r="H65" s="296"/>
      <c r="I65" s="297"/>
      <c r="J65" s="19"/>
      <c r="L65" s="125"/>
      <c r="M65" s="125"/>
      <c r="N65" s="125"/>
      <c r="O65" s="125"/>
      <c r="P65" s="125"/>
      <c r="AG65" s="150" t="s">
        <v>134</v>
      </c>
      <c r="AH65" s="254" t="s">
        <v>1697</v>
      </c>
      <c r="AI65" s="273" t="s">
        <v>2470</v>
      </c>
      <c r="AJ65" s="273"/>
      <c r="AK65" s="273"/>
      <c r="AL65" s="273"/>
      <c r="AM65" s="273"/>
      <c r="AN65" s="273"/>
      <c r="AO65" s="237">
        <f>+AB56</f>
        <v>33167.614233599998</v>
      </c>
      <c r="AP65" s="237">
        <v>0</v>
      </c>
      <c r="AQ65" s="238">
        <f t="shared" si="28"/>
        <v>33167.614233599998</v>
      </c>
    </row>
    <row r="66" spans="1:43" ht="9" customHeight="1" thickBot="1">
      <c r="A66" s="77"/>
      <c r="B66" s="77"/>
      <c r="C66" s="128"/>
      <c r="D66" s="129"/>
      <c r="E66" s="129"/>
      <c r="F66" s="129"/>
      <c r="G66" s="130"/>
      <c r="H66" s="130"/>
      <c r="I66" s="131"/>
      <c r="J66" s="125"/>
      <c r="L66" s="125"/>
      <c r="M66" s="125"/>
      <c r="N66" s="125"/>
      <c r="O66" s="125"/>
      <c r="P66" s="125"/>
    </row>
    <row r="67" spans="1:43" ht="15.75">
      <c r="A67" s="77"/>
      <c r="B67" s="77"/>
      <c r="C67" s="118"/>
      <c r="D67" s="119"/>
      <c r="E67" s="119"/>
      <c r="F67" s="119"/>
      <c r="G67" s="120"/>
      <c r="H67" s="120"/>
      <c r="J67" s="132"/>
    </row>
    <row r="68" spans="1:43" ht="15.75">
      <c r="A68" s="77"/>
      <c r="B68" s="77"/>
      <c r="C68" s="118"/>
      <c r="D68" s="119"/>
      <c r="E68" s="119"/>
      <c r="F68" s="119"/>
      <c r="G68" s="120"/>
      <c r="H68" s="120"/>
      <c r="J68" s="132"/>
    </row>
    <row r="69" spans="1:43" ht="15.75">
      <c r="A69" s="77"/>
      <c r="B69" s="77"/>
      <c r="C69" s="118"/>
      <c r="D69" s="119"/>
      <c r="E69" s="119"/>
      <c r="F69" s="119"/>
      <c r="G69" s="120"/>
      <c r="H69" s="120"/>
      <c r="J69" s="133"/>
      <c r="K69" s="134"/>
      <c r="L69" s="134"/>
      <c r="M69" s="134"/>
      <c r="N69" s="134"/>
      <c r="O69" s="134"/>
      <c r="P69" s="134"/>
      <c r="Q69" s="134"/>
      <c r="R69" s="134"/>
    </row>
    <row r="70" spans="1:43" ht="15.75">
      <c r="C70" s="120"/>
      <c r="D70" s="120"/>
      <c r="E70" s="120"/>
      <c r="F70" s="120"/>
      <c r="G70" s="120"/>
      <c r="H70" s="120"/>
    </row>
  </sheetData>
  <mergeCells count="157">
    <mergeCell ref="AC47:AC55"/>
    <mergeCell ref="AD47:AD55"/>
    <mergeCell ref="AE47:AE55"/>
    <mergeCell ref="AF47:AF55"/>
    <mergeCell ref="AC33:AC35"/>
    <mergeCell ref="AD33:AD35"/>
    <mergeCell ref="AE33:AE35"/>
    <mergeCell ref="AF33:AF35"/>
    <mergeCell ref="AC18:AC20"/>
    <mergeCell ref="AC24:AC25"/>
    <mergeCell ref="AC42:AC45"/>
    <mergeCell ref="AD42:AD45"/>
    <mergeCell ref="AE42:AE45"/>
    <mergeCell ref="AC37:AC39"/>
    <mergeCell ref="AD37:AD39"/>
    <mergeCell ref="AE37:AE39"/>
    <mergeCell ref="AF42:AF45"/>
    <mergeCell ref="J29:L29"/>
    <mergeCell ref="M29:M30"/>
    <mergeCell ref="N29:N30"/>
    <mergeCell ref="O29:O30"/>
    <mergeCell ref="G29:G30"/>
    <mergeCell ref="AM11:AM12"/>
    <mergeCell ref="AM14:AM15"/>
    <mergeCell ref="AM18:AM20"/>
    <mergeCell ref="AM24:AM25"/>
    <mergeCell ref="AD11:AD12"/>
    <mergeCell ref="AE11:AE12"/>
    <mergeCell ref="AF11:AF12"/>
    <mergeCell ref="AD14:AD16"/>
    <mergeCell ref="AE14:AE16"/>
    <mergeCell ref="AF14:AF16"/>
    <mergeCell ref="AG14:AG16"/>
    <mergeCell ref="AG18:AG20"/>
    <mergeCell ref="AG24:AG25"/>
    <mergeCell ref="AK18:AK20"/>
    <mergeCell ref="AH24:AH25"/>
    <mergeCell ref="AI24:AI25"/>
    <mergeCell ref="AJ24:AJ25"/>
    <mergeCell ref="AK24:AK25"/>
    <mergeCell ref="AH11:AH12"/>
    <mergeCell ref="E9:E10"/>
    <mergeCell ref="E29:E30"/>
    <mergeCell ref="S8:T8"/>
    <mergeCell ref="S9:T9"/>
    <mergeCell ref="S28:T28"/>
    <mergeCell ref="S29:T29"/>
    <mergeCell ref="C60:I62"/>
    <mergeCell ref="C64:I65"/>
    <mergeCell ref="C2:R2"/>
    <mergeCell ref="J9:L9"/>
    <mergeCell ref="M9:M10"/>
    <mergeCell ref="O9:O10"/>
    <mergeCell ref="N9:N10"/>
    <mergeCell ref="I9:I10"/>
    <mergeCell ref="C9:C10"/>
    <mergeCell ref="D9:D10"/>
    <mergeCell ref="F9:F10"/>
    <mergeCell ref="C29:C30"/>
    <mergeCell ref="D29:D30"/>
    <mergeCell ref="F29:F30"/>
    <mergeCell ref="R9:R10"/>
    <mergeCell ref="G9:G10"/>
    <mergeCell ref="R29:R30"/>
    <mergeCell ref="I29:I30"/>
    <mergeCell ref="AI11:AI12"/>
    <mergeCell ref="AJ11:AJ12"/>
    <mergeCell ref="AK11:AK12"/>
    <mergeCell ref="AH14:AH16"/>
    <mergeCell ref="AH18:AH20"/>
    <mergeCell ref="AI18:AI20"/>
    <mergeCell ref="AJ18:AJ20"/>
    <mergeCell ref="AD24:AD25"/>
    <mergeCell ref="AE24:AE25"/>
    <mergeCell ref="AF24:AF25"/>
    <mergeCell ref="AG11:AG12"/>
    <mergeCell ref="U8:V8"/>
    <mergeCell ref="U9:V9"/>
    <mergeCell ref="U28:V28"/>
    <mergeCell ref="U29:V29"/>
    <mergeCell ref="W8:X8"/>
    <mergeCell ref="W9:X9"/>
    <mergeCell ref="W28:X28"/>
    <mergeCell ref="W29:X29"/>
    <mergeCell ref="AF37:AF39"/>
    <mergeCell ref="Y8:AB8"/>
    <mergeCell ref="Y28:AB28"/>
    <mergeCell ref="AH37:AH39"/>
    <mergeCell ref="AK42:AK43"/>
    <mergeCell ref="AL42:AL43"/>
    <mergeCell ref="AC8:AH8"/>
    <mergeCell ref="AC28:AH28"/>
    <mergeCell ref="AI8:AN8"/>
    <mergeCell ref="AL11:AL12"/>
    <mergeCell ref="AN11:AN12"/>
    <mergeCell ref="AL18:AL20"/>
    <mergeCell ref="AN18:AN20"/>
    <mergeCell ref="AL24:AL25"/>
    <mergeCell ref="AN24:AN25"/>
    <mergeCell ref="AI28:AN28"/>
    <mergeCell ref="AC11:AC12"/>
    <mergeCell ref="AC14:AC16"/>
    <mergeCell ref="AI14:AI15"/>
    <mergeCell ref="AJ14:AJ15"/>
    <mergeCell ref="AK14:AK15"/>
    <mergeCell ref="AL14:AL15"/>
    <mergeCell ref="AN14:AN15"/>
    <mergeCell ref="AD18:AD20"/>
    <mergeCell ref="AE18:AE20"/>
    <mergeCell ref="AF18:AF20"/>
    <mergeCell ref="AK33:AK35"/>
    <mergeCell ref="AM37:AM38"/>
    <mergeCell ref="AM42:AM43"/>
    <mergeCell ref="AM44:AM45"/>
    <mergeCell ref="AI37:AI38"/>
    <mergeCell ref="AJ37:AJ38"/>
    <mergeCell ref="AK37:AK38"/>
    <mergeCell ref="AL37:AL38"/>
    <mergeCell ref="AN42:AN43"/>
    <mergeCell ref="AL44:AL45"/>
    <mergeCell ref="AN44:AN45"/>
    <mergeCell ref="AJ42:AJ43"/>
    <mergeCell ref="AI65:AN65"/>
    <mergeCell ref="AI60:AN60"/>
    <mergeCell ref="AI61:AN61"/>
    <mergeCell ref="AI62:AN62"/>
    <mergeCell ref="AI63:AN63"/>
    <mergeCell ref="AI52:AI55"/>
    <mergeCell ref="AJ52:AJ55"/>
    <mergeCell ref="AK52:AK55"/>
    <mergeCell ref="AL52:AL55"/>
    <mergeCell ref="AN52:AN55"/>
    <mergeCell ref="AI64:AN64"/>
    <mergeCell ref="AM33:AM35"/>
    <mergeCell ref="AG33:AG35"/>
    <mergeCell ref="AG37:AG39"/>
    <mergeCell ref="AG42:AG45"/>
    <mergeCell ref="AG47:AG55"/>
    <mergeCell ref="AI47:AI51"/>
    <mergeCell ref="AI42:AI43"/>
    <mergeCell ref="AN47:AN51"/>
    <mergeCell ref="AI44:AI45"/>
    <mergeCell ref="AH47:AH55"/>
    <mergeCell ref="AH42:AH45"/>
    <mergeCell ref="AJ44:AJ45"/>
    <mergeCell ref="AK44:AK45"/>
    <mergeCell ref="AL33:AL35"/>
    <mergeCell ref="AN33:AN35"/>
    <mergeCell ref="AH33:AH35"/>
    <mergeCell ref="AI33:AI35"/>
    <mergeCell ref="AJ33:AJ35"/>
    <mergeCell ref="AM47:AM51"/>
    <mergeCell ref="AM52:AM55"/>
    <mergeCell ref="AJ47:AJ51"/>
    <mergeCell ref="AK47:AK51"/>
    <mergeCell ref="AL47:AL51"/>
    <mergeCell ref="AN37:AN38"/>
  </mergeCells>
  <phoneticPr fontId="33" type="noConversion"/>
  <printOptions horizontalCentered="1"/>
  <pageMargins left="0.23622047244094491" right="0.39370078740157483" top="0.51181102362204722" bottom="0.51181102362204722" header="0.15748031496062992" footer="0.11811023622047245"/>
  <pageSetup paperSize="9" scale="35" fitToHeight="0" orientation="portrait" r:id="rId1"/>
  <headerFooter>
    <oddHeader>Page &amp;P of &amp;N</oddHeader>
    <oddFooter>&amp;F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877F1-8CD0-40F2-AD62-BFE9F288DCCE}">
  <sheetPr>
    <pageSetUpPr fitToPage="1"/>
  </sheetPr>
  <dimension ref="A1:AN70"/>
  <sheetViews>
    <sheetView showGridLines="0" zoomScale="70" zoomScaleNormal="70" zoomScaleSheetLayoutView="70" workbookViewId="0">
      <selection activeCell="A6" sqref="A6"/>
    </sheetView>
  </sheetViews>
  <sheetFormatPr baseColWidth="10" defaultColWidth="9.140625" defaultRowHeight="14.25"/>
  <cols>
    <col min="1" max="1" width="11.140625" style="76" customWidth="1"/>
    <col min="2" max="2" width="23.7109375" style="76" customWidth="1"/>
    <col min="3" max="3" width="22.28515625" style="90" customWidth="1"/>
    <col min="4" max="5" width="18.85546875" style="90" customWidth="1"/>
    <col min="6" max="6" width="13.42578125" style="76" customWidth="1"/>
    <col min="7" max="8" width="12.28515625" style="76" customWidth="1"/>
    <col min="9" max="9" width="12.7109375" style="76" customWidth="1"/>
    <col min="10" max="12" width="8.7109375" style="76" customWidth="1"/>
    <col min="13" max="13" width="9.42578125" style="76" customWidth="1"/>
    <col min="14" max="14" width="12.140625" style="76" customWidth="1"/>
    <col min="15" max="15" width="11" style="76" customWidth="1"/>
    <col min="16" max="17" width="10.140625" style="76" customWidth="1"/>
    <col min="18" max="18" width="13.7109375" style="76" customWidth="1"/>
    <col min="19" max="19" width="10.85546875" style="76" customWidth="1"/>
    <col min="20" max="20" width="9.140625" style="76" customWidth="1"/>
    <col min="21" max="21" width="9.140625" style="77" customWidth="1"/>
    <col min="22" max="22" width="10.7109375" style="77" customWidth="1"/>
    <col min="23" max="23" width="12.7109375" style="77" bestFit="1" customWidth="1"/>
    <col min="24" max="24" width="19" style="77" customWidth="1"/>
    <col min="25" max="28" width="9.140625" style="76" customWidth="1"/>
    <col min="29" max="29" width="14.42578125" style="76" customWidth="1"/>
    <col min="30" max="30" width="15.28515625" style="76" customWidth="1"/>
    <col min="31" max="34" width="11.28515625" style="76" customWidth="1"/>
    <col min="35" max="35" width="14.42578125" style="76" customWidth="1"/>
    <col min="36" max="36" width="15.5703125" style="76" customWidth="1"/>
    <col min="37" max="37" width="24" style="76" customWidth="1"/>
    <col min="38" max="38" width="19.7109375" style="76" customWidth="1"/>
    <col min="39" max="39" width="24.85546875" style="76" customWidth="1"/>
    <col min="40" max="40" width="22" style="76" customWidth="1"/>
    <col min="41" max="16384" width="9.140625" style="76"/>
  </cols>
  <sheetData>
    <row r="1" spans="1:40" ht="15" customHeight="1"/>
    <row r="2" spans="1:40" ht="45" customHeight="1">
      <c r="C2" s="298" t="s">
        <v>77</v>
      </c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</row>
    <row r="3" spans="1:40" ht="21.6" customHeight="1">
      <c r="C3" s="91"/>
      <c r="D3" s="91"/>
      <c r="E3" s="91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</row>
    <row r="4" spans="1:40" ht="21.6" customHeight="1">
      <c r="C4" s="91"/>
      <c r="D4" s="91"/>
      <c r="E4" s="91"/>
      <c r="F4" s="91"/>
      <c r="G4" s="92"/>
      <c r="H4" s="92"/>
      <c r="I4" s="92"/>
      <c r="J4" s="17" t="s">
        <v>18</v>
      </c>
      <c r="K4" s="92"/>
      <c r="L4" s="92"/>
      <c r="M4" s="92"/>
      <c r="N4" s="92"/>
      <c r="O4" s="92"/>
      <c r="P4" s="92"/>
      <c r="Q4" s="92"/>
      <c r="R4" s="92"/>
    </row>
    <row r="5" spans="1:40" ht="18.75" customHeight="1">
      <c r="C5" s="91"/>
      <c r="D5" s="91"/>
      <c r="E5" s="91"/>
      <c r="F5" s="91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</row>
    <row r="6" spans="1:40" ht="21.6" customHeight="1">
      <c r="F6" s="1"/>
      <c r="G6" s="1"/>
      <c r="H6" s="1"/>
      <c r="I6" s="1"/>
      <c r="J6" s="93"/>
      <c r="K6" s="1"/>
      <c r="L6" s="1"/>
      <c r="M6" s="1"/>
      <c r="N6" s="1"/>
      <c r="O6" s="1"/>
      <c r="P6" s="1"/>
      <c r="Q6" s="1"/>
      <c r="R6" s="16"/>
    </row>
    <row r="7" spans="1:40" ht="16.5" thickBot="1">
      <c r="C7" s="95"/>
      <c r="D7" s="96"/>
      <c r="E7" s="96"/>
      <c r="F7" s="97"/>
      <c r="G7" s="98"/>
      <c r="H7" s="98"/>
      <c r="I7" s="98"/>
      <c r="J7" s="97"/>
      <c r="K7" s="97"/>
      <c r="L7" s="97"/>
      <c r="M7" s="97"/>
      <c r="N7" s="97"/>
      <c r="O7" s="97"/>
      <c r="P7" s="97"/>
      <c r="Q7" s="97"/>
      <c r="R7" s="97"/>
      <c r="AN7" s="77" t="s">
        <v>2468</v>
      </c>
    </row>
    <row r="8" spans="1:40" ht="22.5" customHeight="1">
      <c r="A8" s="77"/>
      <c r="B8" s="77"/>
      <c r="C8" s="77"/>
      <c r="F8" s="2"/>
      <c r="G8" s="2"/>
      <c r="H8" s="2"/>
      <c r="I8" s="2"/>
      <c r="J8" s="3" t="s">
        <v>26</v>
      </c>
      <c r="K8" s="2"/>
      <c r="L8" s="2"/>
      <c r="M8" s="2"/>
      <c r="N8" s="2"/>
      <c r="O8" s="2"/>
      <c r="P8" s="2"/>
      <c r="Q8" s="29"/>
      <c r="R8" s="29"/>
      <c r="S8" s="283" t="s">
        <v>116</v>
      </c>
      <c r="T8" s="284"/>
      <c r="U8" s="287" t="s">
        <v>129</v>
      </c>
      <c r="V8" s="288"/>
      <c r="W8" s="288"/>
      <c r="X8" s="288"/>
      <c r="Y8" s="274" t="s">
        <v>16</v>
      </c>
      <c r="Z8" s="275"/>
      <c r="AA8" s="275"/>
      <c r="AB8" s="275"/>
      <c r="AC8" s="276"/>
      <c r="AD8" s="277"/>
      <c r="AE8" s="274" t="s">
        <v>139</v>
      </c>
      <c r="AF8" s="275"/>
      <c r="AG8" s="275"/>
      <c r="AH8" s="275"/>
      <c r="AI8" s="276"/>
      <c r="AJ8" s="277"/>
      <c r="AK8" s="149" t="s">
        <v>154</v>
      </c>
      <c r="AL8" s="149" t="s">
        <v>156</v>
      </c>
      <c r="AM8" s="149" t="s">
        <v>158</v>
      </c>
      <c r="AN8" s="149" t="s">
        <v>160</v>
      </c>
    </row>
    <row r="9" spans="1:40" ht="48.75" customHeight="1">
      <c r="A9" s="77"/>
      <c r="B9" s="77"/>
      <c r="C9" s="290" t="s">
        <v>29</v>
      </c>
      <c r="D9" s="290" t="s">
        <v>23</v>
      </c>
      <c r="E9" s="290" t="s">
        <v>78</v>
      </c>
      <c r="F9" s="290" t="s">
        <v>17</v>
      </c>
      <c r="G9" s="290" t="s">
        <v>24</v>
      </c>
      <c r="H9" s="25" t="s">
        <v>25</v>
      </c>
      <c r="I9" s="290" t="s">
        <v>16</v>
      </c>
      <c r="J9" s="300" t="s">
        <v>0</v>
      </c>
      <c r="K9" s="301"/>
      <c r="L9" s="302"/>
      <c r="M9" s="290" t="s">
        <v>8</v>
      </c>
      <c r="N9" s="290" t="s">
        <v>21</v>
      </c>
      <c r="O9" s="290" t="s">
        <v>9</v>
      </c>
      <c r="P9" s="11" t="s">
        <v>19</v>
      </c>
      <c r="Q9" s="11" t="s">
        <v>10</v>
      </c>
      <c r="R9" s="290" t="s">
        <v>22</v>
      </c>
      <c r="S9" s="285" t="s">
        <v>80</v>
      </c>
      <c r="T9" s="286"/>
      <c r="U9" s="136" t="s">
        <v>130</v>
      </c>
      <c r="V9" s="137" t="s">
        <v>131</v>
      </c>
      <c r="W9" s="147" t="s">
        <v>132</v>
      </c>
      <c r="X9" s="149" t="s">
        <v>151</v>
      </c>
      <c r="Y9" s="151"/>
      <c r="Z9" s="150" t="s">
        <v>82</v>
      </c>
      <c r="AA9" s="150" t="s">
        <v>82</v>
      </c>
      <c r="AB9" s="150" t="s">
        <v>82</v>
      </c>
      <c r="AC9" s="150" t="s">
        <v>82</v>
      </c>
      <c r="AD9" s="152" t="s">
        <v>82</v>
      </c>
      <c r="AE9" s="151"/>
      <c r="AF9" s="150" t="s">
        <v>82</v>
      </c>
      <c r="AG9" s="150" t="s">
        <v>82</v>
      </c>
      <c r="AH9" s="150" t="s">
        <v>82</v>
      </c>
      <c r="AI9" s="150" t="s">
        <v>82</v>
      </c>
      <c r="AJ9" s="152" t="s">
        <v>82</v>
      </c>
      <c r="AK9" s="149" t="s">
        <v>155</v>
      </c>
      <c r="AL9" s="149" t="s">
        <v>157</v>
      </c>
      <c r="AM9" s="149" t="s">
        <v>159</v>
      </c>
      <c r="AN9" s="149" t="s">
        <v>161</v>
      </c>
    </row>
    <row r="10" spans="1:40" ht="15" customHeight="1" thickBot="1">
      <c r="A10" s="77"/>
      <c r="B10" s="77"/>
      <c r="C10" s="291"/>
      <c r="D10" s="291"/>
      <c r="E10" s="291"/>
      <c r="F10" s="291"/>
      <c r="G10" s="291"/>
      <c r="H10" s="26"/>
      <c r="I10" s="291"/>
      <c r="J10" s="7" t="s">
        <v>1</v>
      </c>
      <c r="K10" s="7" t="s">
        <v>2</v>
      </c>
      <c r="L10" s="7" t="s">
        <v>3</v>
      </c>
      <c r="M10" s="291"/>
      <c r="N10" s="291"/>
      <c r="O10" s="291"/>
      <c r="P10" s="7" t="s">
        <v>11</v>
      </c>
      <c r="Q10" s="7" t="s">
        <v>12</v>
      </c>
      <c r="R10" s="291"/>
      <c r="S10" s="141" t="s">
        <v>81</v>
      </c>
      <c r="T10" s="138" t="s">
        <v>82</v>
      </c>
      <c r="U10" s="142" t="s">
        <v>82</v>
      </c>
      <c r="V10" s="143" t="s">
        <v>82</v>
      </c>
      <c r="W10" s="138" t="s">
        <v>82</v>
      </c>
      <c r="X10" s="140" t="s">
        <v>134</v>
      </c>
      <c r="Y10" s="153" t="s">
        <v>119</v>
      </c>
      <c r="Z10" s="154" t="s">
        <v>124</v>
      </c>
      <c r="AA10" s="154" t="s">
        <v>125</v>
      </c>
      <c r="AB10" s="154" t="s">
        <v>116</v>
      </c>
      <c r="AC10" s="243" t="s">
        <v>2472</v>
      </c>
      <c r="AD10" s="155" t="s">
        <v>138</v>
      </c>
      <c r="AE10" s="153" t="s">
        <v>119</v>
      </c>
      <c r="AF10" s="154" t="s">
        <v>124</v>
      </c>
      <c r="AG10" s="154" t="s">
        <v>125</v>
      </c>
      <c r="AH10" s="154" t="s">
        <v>116</v>
      </c>
      <c r="AI10" s="243" t="s">
        <v>2472</v>
      </c>
      <c r="AJ10" s="155" t="s">
        <v>138</v>
      </c>
      <c r="AK10" s="140" t="s">
        <v>134</v>
      </c>
      <c r="AL10" s="138" t="s">
        <v>82</v>
      </c>
      <c r="AM10" s="138" t="s">
        <v>82</v>
      </c>
      <c r="AN10" s="138" t="s">
        <v>162</v>
      </c>
    </row>
    <row r="11" spans="1:40" ht="16.5" customHeight="1">
      <c r="A11" s="99"/>
      <c r="B11" s="99"/>
      <c r="C11" s="20" t="s">
        <v>111</v>
      </c>
      <c r="D11" s="21" t="s">
        <v>55</v>
      </c>
      <c r="E11" s="21"/>
      <c r="F11" s="22">
        <v>44</v>
      </c>
      <c r="G11" s="22">
        <v>400</v>
      </c>
      <c r="H11" s="22">
        <v>71</v>
      </c>
      <c r="I11" s="22" t="s">
        <v>4</v>
      </c>
      <c r="J11" s="22">
        <v>207</v>
      </c>
      <c r="K11" s="22">
        <v>175</v>
      </c>
      <c r="L11" s="22">
        <v>190</v>
      </c>
      <c r="M11" s="22">
        <v>0</v>
      </c>
      <c r="N11" s="22">
        <v>1</v>
      </c>
      <c r="O11" s="22" t="s">
        <v>14</v>
      </c>
      <c r="P11" s="23">
        <v>12</v>
      </c>
      <c r="Q11" s="22">
        <v>72</v>
      </c>
      <c r="R11" s="22">
        <v>84</v>
      </c>
      <c r="S11" s="101">
        <v>2</v>
      </c>
      <c r="T11" s="102">
        <f>+S11*R11</f>
        <v>168</v>
      </c>
      <c r="U11" s="163">
        <v>4</v>
      </c>
      <c r="V11" s="163">
        <v>5</v>
      </c>
      <c r="W11" s="144">
        <f>(U11+V11)*T11*6*1.1</f>
        <v>9979.2000000000007</v>
      </c>
      <c r="X11" s="144">
        <f>+W11*0.103*0.144*2</f>
        <v>296.02298880000001</v>
      </c>
      <c r="Y11" s="264" t="s">
        <v>120</v>
      </c>
      <c r="Z11" s="278">
        <f>IF(ISNA(VLOOKUP(Y11,SOTCK!C:H,6,0)),,VLOOKUP(Y11,SOTCK!C:H,6,0))</f>
        <v>4065</v>
      </c>
      <c r="AA11" s="270">
        <f>IF(ISNA(VLOOKUP(Y11,'Recap CMD'!A:C,3,0)),,VLOOKUP(Y11,'Recap CMD'!A:C,3,0))</f>
        <v>2160</v>
      </c>
      <c r="AB11" s="278">
        <f>+Z11+AA11</f>
        <v>6225</v>
      </c>
      <c r="AC11" s="269">
        <f>SUM(T11:T12)*1.05</f>
        <v>176.4</v>
      </c>
      <c r="AD11" s="304">
        <f>IF(AB11&gt;AC11,0,AC11-AB11)</f>
        <v>0</v>
      </c>
      <c r="AE11" s="264" t="s">
        <v>140</v>
      </c>
      <c r="AF11" s="278">
        <f>IF(ISNA(VLOOKUP(AE11,SOTCK!C:H,6,0)),,VLOOKUP(AE11,SOTCK!C:H,6,0))</f>
        <v>78</v>
      </c>
      <c r="AG11" s="270">
        <f>IF(ISNA(VLOOKUP(AE11,'Recap CMD'!A:C,3,0)),,VLOOKUP(AE11,'Recap CMD'!A:C,3,0))</f>
        <v>1350</v>
      </c>
      <c r="AH11" s="278">
        <f>+AF11+AG11</f>
        <v>1428</v>
      </c>
      <c r="AI11" s="278">
        <f>(T11+T12)*1.05</f>
        <v>176.4</v>
      </c>
      <c r="AJ11" s="268">
        <f>IF(AH11&gt;AI11,0,AI11-AH11)</f>
        <v>0</v>
      </c>
      <c r="AK11" s="100">
        <f>V11*0.162*0.22*6*T11*1.05</f>
        <v>188.60688000000002</v>
      </c>
      <c r="AL11" s="100">
        <f>+T11</f>
        <v>168</v>
      </c>
      <c r="AM11" s="76">
        <v>0</v>
      </c>
      <c r="AN11" s="76">
        <f>+T11*0.04*1.1</f>
        <v>7.3920000000000003</v>
      </c>
    </row>
    <row r="12" spans="1:40" ht="16.5" customHeight="1">
      <c r="A12" s="99" t="s">
        <v>54</v>
      </c>
      <c r="B12" s="99"/>
      <c r="C12" s="12" t="s">
        <v>112</v>
      </c>
      <c r="D12" s="13" t="s">
        <v>56</v>
      </c>
      <c r="E12" s="13"/>
      <c r="F12" s="14">
        <v>50</v>
      </c>
      <c r="G12" s="14">
        <v>450</v>
      </c>
      <c r="H12" s="14">
        <v>80</v>
      </c>
      <c r="I12" s="14" t="s">
        <v>4</v>
      </c>
      <c r="J12" s="14">
        <v>207</v>
      </c>
      <c r="K12" s="14">
        <v>175</v>
      </c>
      <c r="L12" s="14">
        <v>190</v>
      </c>
      <c r="M12" s="14">
        <v>0</v>
      </c>
      <c r="N12" s="14">
        <v>1</v>
      </c>
      <c r="O12" s="14" t="s">
        <v>14</v>
      </c>
      <c r="P12" s="15">
        <v>12.6</v>
      </c>
      <c r="Q12" s="14">
        <v>72</v>
      </c>
      <c r="R12" s="14">
        <v>84</v>
      </c>
      <c r="S12" s="101"/>
      <c r="T12" s="102">
        <f>+S12*R12</f>
        <v>0</v>
      </c>
      <c r="U12" s="163">
        <v>5</v>
      </c>
      <c r="V12" s="163">
        <v>5</v>
      </c>
      <c r="W12" s="144">
        <f>(U12+V12)*T12*6*1.1</f>
        <v>0</v>
      </c>
      <c r="X12" s="144">
        <f t="shared" ref="X12:X20" si="0">+W12*0.103*0.144*2</f>
        <v>0</v>
      </c>
      <c r="Y12" s="270"/>
      <c r="Z12" s="269"/>
      <c r="AA12" s="270"/>
      <c r="AB12" s="270"/>
      <c r="AC12" s="270"/>
      <c r="AD12" s="303"/>
      <c r="AE12" s="270"/>
      <c r="AF12" s="269"/>
      <c r="AG12" s="270"/>
      <c r="AH12" s="270"/>
      <c r="AI12" s="270"/>
      <c r="AJ12" s="272"/>
      <c r="AK12" s="100">
        <f>V12*0.162*0.22*6*T12*1.05</f>
        <v>0</v>
      </c>
      <c r="AL12" s="100">
        <f>+T12</f>
        <v>0</v>
      </c>
      <c r="AM12" s="76">
        <v>0</v>
      </c>
      <c r="AN12" s="76">
        <f>+T12*0.04*1.1</f>
        <v>0</v>
      </c>
    </row>
    <row r="13" spans="1:40" ht="16.5" customHeight="1">
      <c r="A13" s="99"/>
      <c r="B13" s="99"/>
      <c r="C13" s="20" t="s">
        <v>15</v>
      </c>
      <c r="D13" s="21"/>
      <c r="E13" s="21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3"/>
      <c r="Q13" s="22"/>
      <c r="R13" s="22"/>
      <c r="S13" s="101"/>
      <c r="U13" s="164"/>
      <c r="V13" s="164"/>
      <c r="X13" s="144"/>
      <c r="AD13" s="166"/>
      <c r="AJ13" s="244"/>
      <c r="AK13" s="100"/>
      <c r="AM13" s="76">
        <v>0</v>
      </c>
    </row>
    <row r="14" spans="1:40" ht="16.5" customHeight="1">
      <c r="A14" s="99"/>
      <c r="B14" s="99"/>
      <c r="C14" s="12" t="s">
        <v>99</v>
      </c>
      <c r="D14" s="13" t="s">
        <v>57</v>
      </c>
      <c r="E14" s="13"/>
      <c r="F14" s="14">
        <v>55</v>
      </c>
      <c r="G14" s="14">
        <v>500</v>
      </c>
      <c r="H14" s="14">
        <v>92</v>
      </c>
      <c r="I14" s="14" t="s">
        <v>5</v>
      </c>
      <c r="J14" s="14">
        <v>242</v>
      </c>
      <c r="K14" s="14">
        <v>175</v>
      </c>
      <c r="L14" s="14">
        <v>190</v>
      </c>
      <c r="M14" s="14">
        <v>0</v>
      </c>
      <c r="N14" s="14">
        <v>1</v>
      </c>
      <c r="O14" s="14" t="s">
        <v>14</v>
      </c>
      <c r="P14" s="15">
        <v>14.3</v>
      </c>
      <c r="Q14" s="14">
        <v>63</v>
      </c>
      <c r="R14" s="14">
        <v>76</v>
      </c>
      <c r="S14" s="101">
        <f>4</f>
        <v>4</v>
      </c>
      <c r="T14" s="102">
        <f>+S14*R14</f>
        <v>304</v>
      </c>
      <c r="U14" s="163">
        <v>5</v>
      </c>
      <c r="V14" s="163">
        <v>6</v>
      </c>
      <c r="W14" s="144">
        <f>(U14+V14)*T14*6*1.1</f>
        <v>22070.400000000001</v>
      </c>
      <c r="X14" s="144">
        <f t="shared" si="0"/>
        <v>654.69634559999997</v>
      </c>
      <c r="Y14" s="270" t="s">
        <v>121</v>
      </c>
      <c r="Z14" s="270">
        <f>IF(ISNA(VLOOKUP(Y14,SOTCK!C:H,6,0)),,VLOOKUP(Y14,SOTCK!C:H,6,0))</f>
        <v>486</v>
      </c>
      <c r="AA14" s="270">
        <f>IF(ISNA(VLOOKUP(Y14,'Recap CMD'!A:C,3,0)),,VLOOKUP(Y14,'Recap CMD'!A:C,3,0))</f>
        <v>9504</v>
      </c>
      <c r="AB14" s="270">
        <f>+Z14+AA14</f>
        <v>9990</v>
      </c>
      <c r="AC14" s="262">
        <f>SUM(T14:T16)*1.05</f>
        <v>399</v>
      </c>
      <c r="AD14" s="272">
        <f>IF(AB14&gt;AC14,0,AC14-AB14)</f>
        <v>0</v>
      </c>
      <c r="AE14" s="265" t="s">
        <v>141</v>
      </c>
      <c r="AF14" s="269">
        <f>IF(ISNA(VLOOKUP(AE14,SOTCK!C:H,6,0)),,VLOOKUP(AE14,SOTCK!C:H,6,0))</f>
        <v>0</v>
      </c>
      <c r="AG14" s="270">
        <f>IF(ISNA(VLOOKUP(AE14,'Recap CMD'!A:C,3,0)),,VLOOKUP(AE14,'Recap CMD'!A:C,3,0))</f>
        <v>1584</v>
      </c>
      <c r="AH14" s="269">
        <f>+AF14+AG14</f>
        <v>1584</v>
      </c>
      <c r="AI14" s="269">
        <f>(T14+T15)*1.05</f>
        <v>399</v>
      </c>
      <c r="AJ14" s="272">
        <f>IF(AH14&gt;AI14,0,AI14-AH14)</f>
        <v>0</v>
      </c>
      <c r="AK14" s="100">
        <f>V14*0.162*0.22*6*T14*1.05</f>
        <v>409.54636799999997</v>
      </c>
      <c r="AL14" s="100">
        <f>+T14</f>
        <v>304</v>
      </c>
      <c r="AM14" s="76">
        <v>0</v>
      </c>
      <c r="AN14" s="76">
        <f>+T14*0.05*1.1</f>
        <v>16.720000000000002</v>
      </c>
    </row>
    <row r="15" spans="1:40" ht="16.5" customHeight="1">
      <c r="A15" s="99" t="s">
        <v>54</v>
      </c>
      <c r="B15" s="99"/>
      <c r="C15" s="20" t="s">
        <v>102</v>
      </c>
      <c r="D15" s="21" t="s">
        <v>58</v>
      </c>
      <c r="E15" s="21"/>
      <c r="F15" s="22">
        <v>62</v>
      </c>
      <c r="G15" s="22">
        <v>540</v>
      </c>
      <c r="H15" s="22">
        <v>100</v>
      </c>
      <c r="I15" s="22" t="s">
        <v>5</v>
      </c>
      <c r="J15" s="22">
        <v>242</v>
      </c>
      <c r="K15" s="22">
        <v>175</v>
      </c>
      <c r="L15" s="22">
        <v>190</v>
      </c>
      <c r="M15" s="22">
        <v>0</v>
      </c>
      <c r="N15" s="22">
        <v>1</v>
      </c>
      <c r="O15" s="22" t="s">
        <v>14</v>
      </c>
      <c r="P15" s="23">
        <v>15</v>
      </c>
      <c r="Q15" s="22">
        <v>63</v>
      </c>
      <c r="R15" s="22">
        <v>76</v>
      </c>
      <c r="S15" s="101">
        <v>1</v>
      </c>
      <c r="T15" s="102">
        <f>+S15*R15</f>
        <v>76</v>
      </c>
      <c r="U15" s="163">
        <v>6</v>
      </c>
      <c r="V15" s="163">
        <v>6</v>
      </c>
      <c r="W15" s="144">
        <f>(U15+V15)*T15*6*1.1</f>
        <v>6019.2000000000007</v>
      </c>
      <c r="X15" s="144">
        <f t="shared" si="0"/>
        <v>178.55354880000002</v>
      </c>
      <c r="Y15" s="270"/>
      <c r="Z15" s="270"/>
      <c r="AA15" s="270"/>
      <c r="AB15" s="270"/>
      <c r="AC15" s="263"/>
      <c r="AD15" s="272"/>
      <c r="AE15" s="264"/>
      <c r="AF15" s="269"/>
      <c r="AG15" s="270"/>
      <c r="AH15" s="270"/>
      <c r="AI15" s="270"/>
      <c r="AJ15" s="272"/>
      <c r="AK15" s="100">
        <f>V15*0.162*0.22*6*T15*1.05</f>
        <v>102.38659199999999</v>
      </c>
      <c r="AL15" s="100">
        <f>+T15</f>
        <v>76</v>
      </c>
      <c r="AM15" s="76">
        <v>0</v>
      </c>
      <c r="AN15" s="76">
        <f t="shared" ref="AN15:AN16" si="1">+T15*0.05*1.1</f>
        <v>4.1800000000000006</v>
      </c>
    </row>
    <row r="16" spans="1:40" ht="16.5" customHeight="1">
      <c r="A16" s="99" t="s">
        <v>54</v>
      </c>
      <c r="B16" s="99"/>
      <c r="C16" s="12" t="s">
        <v>113</v>
      </c>
      <c r="D16" s="13" t="s">
        <v>58</v>
      </c>
      <c r="E16" s="13"/>
      <c r="F16" s="14">
        <v>62</v>
      </c>
      <c r="G16" s="14">
        <v>540</v>
      </c>
      <c r="H16" s="14">
        <v>100</v>
      </c>
      <c r="I16" s="14" t="s">
        <v>5</v>
      </c>
      <c r="J16" s="14">
        <v>242</v>
      </c>
      <c r="K16" s="14">
        <v>175</v>
      </c>
      <c r="L16" s="14">
        <v>190</v>
      </c>
      <c r="M16" s="156">
        <v>1</v>
      </c>
      <c r="N16" s="14">
        <v>1</v>
      </c>
      <c r="O16" s="14" t="s">
        <v>14</v>
      </c>
      <c r="P16" s="15">
        <v>15</v>
      </c>
      <c r="Q16" s="14">
        <v>63</v>
      </c>
      <c r="R16" s="14">
        <v>76</v>
      </c>
      <c r="S16" s="101"/>
      <c r="T16" s="102">
        <f>+S16*R16</f>
        <v>0</v>
      </c>
      <c r="U16" s="163">
        <v>6</v>
      </c>
      <c r="V16" s="163">
        <v>6</v>
      </c>
      <c r="W16" s="144">
        <f>(U16+V16)*T16*6*1.1</f>
        <v>0</v>
      </c>
      <c r="X16" s="144">
        <f t="shared" si="0"/>
        <v>0</v>
      </c>
      <c r="Y16" s="270"/>
      <c r="Z16" s="270"/>
      <c r="AA16" s="270"/>
      <c r="AB16" s="270"/>
      <c r="AC16" s="264"/>
      <c r="AD16" s="272"/>
      <c r="AE16" s="148" t="s">
        <v>144</v>
      </c>
      <c r="AF16" s="148">
        <f>IF(ISNA(VLOOKUP(AE16,SOTCK!C:H,6,0)),,VLOOKUP(AE16,SOTCK!C:H,6,0))</f>
        <v>0</v>
      </c>
      <c r="AG16" s="148">
        <f>IF(ISNA(VLOOKUP(AE16,'Recap CMD'!A:C,3,0)),,VLOOKUP(AE16,'Recap CMD'!A:C,3,0))</f>
        <v>0</v>
      </c>
      <c r="AH16" s="148">
        <f>+AF16+AG16</f>
        <v>0</v>
      </c>
      <c r="AI16" s="239">
        <f>+T16*1.05</f>
        <v>0</v>
      </c>
      <c r="AJ16" s="245">
        <f>IF(AH16&gt;AI16,0,AI16-AH16)</f>
        <v>0</v>
      </c>
      <c r="AK16" s="100">
        <f>V16*0.162*0.22*6*T16*1.05</f>
        <v>0</v>
      </c>
      <c r="AL16" s="100">
        <f>+T16</f>
        <v>0</v>
      </c>
      <c r="AM16" s="76">
        <v>0</v>
      </c>
      <c r="AN16" s="76">
        <f t="shared" si="1"/>
        <v>0</v>
      </c>
    </row>
    <row r="17" spans="1:40" ht="16.5" customHeight="1">
      <c r="A17" s="99"/>
      <c r="B17" s="99"/>
      <c r="C17" s="20" t="s">
        <v>15</v>
      </c>
      <c r="D17" s="21"/>
      <c r="E17" s="21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3"/>
      <c r="Q17" s="22"/>
      <c r="R17" s="22"/>
      <c r="S17" s="101"/>
      <c r="U17" s="164"/>
      <c r="V17" s="164"/>
      <c r="AD17" s="166"/>
      <c r="AJ17" s="244"/>
      <c r="AK17" s="100"/>
      <c r="AM17" s="76">
        <v>0</v>
      </c>
    </row>
    <row r="18" spans="1:40" ht="16.5" customHeight="1">
      <c r="A18" s="99"/>
      <c r="B18" s="99"/>
      <c r="C18" s="12" t="s">
        <v>101</v>
      </c>
      <c r="D18" s="13" t="s">
        <v>59</v>
      </c>
      <c r="E18" s="13"/>
      <c r="F18" s="14">
        <v>66</v>
      </c>
      <c r="G18" s="14">
        <v>640</v>
      </c>
      <c r="H18" s="14">
        <v>113</v>
      </c>
      <c r="I18" s="14" t="s">
        <v>6</v>
      </c>
      <c r="J18" s="14">
        <v>278</v>
      </c>
      <c r="K18" s="14">
        <v>175</v>
      </c>
      <c r="L18" s="14">
        <v>190</v>
      </c>
      <c r="M18" s="14">
        <v>0</v>
      </c>
      <c r="N18" s="14">
        <v>1</v>
      </c>
      <c r="O18" s="14" t="s">
        <v>14</v>
      </c>
      <c r="P18" s="15">
        <v>16.8</v>
      </c>
      <c r="Q18" s="14">
        <v>51</v>
      </c>
      <c r="R18" s="14">
        <v>64</v>
      </c>
      <c r="S18" s="101"/>
      <c r="T18" s="102">
        <f>+S18*R18</f>
        <v>0</v>
      </c>
      <c r="U18" s="163">
        <v>6</v>
      </c>
      <c r="V18" s="163">
        <v>7</v>
      </c>
      <c r="W18" s="144">
        <f>(U18+V18)*T18*6*1.1</f>
        <v>0</v>
      </c>
      <c r="X18" s="144">
        <f t="shared" si="0"/>
        <v>0</v>
      </c>
      <c r="Y18" s="270" t="s">
        <v>122</v>
      </c>
      <c r="Z18" s="270">
        <f>IF(ISNA(VLOOKUP(Y18,SOTCK!C:H,6,0)),,VLOOKUP(Y18,SOTCK!C:H,6,0))</f>
        <v>6611</v>
      </c>
      <c r="AA18" s="270">
        <f>IF(ISNA(VLOOKUP(Y18,'Recap CMD'!A:C,3,0)),,VLOOKUP(Y18,'Recap CMD'!A:C,3,0))</f>
        <v>10560</v>
      </c>
      <c r="AB18" s="270">
        <f>+Z18+AA18</f>
        <v>17171</v>
      </c>
      <c r="AC18" s="262">
        <f>SUM(T18:T20)*1.05</f>
        <v>134.4</v>
      </c>
      <c r="AD18" s="272">
        <f>IF(AB18&gt;AC18,0,AC18-AB18)</f>
        <v>0</v>
      </c>
      <c r="AE18" s="270" t="s">
        <v>142</v>
      </c>
      <c r="AF18" s="270">
        <f>IF(ISNA(VLOOKUP(AE18,SOTCK!C:H,6,0)),,VLOOKUP(AE18,SOTCK!C:H,6,0))</f>
        <v>0</v>
      </c>
      <c r="AG18" s="270">
        <f>IF(ISNA(VLOOKUP(AE18,'Recap CMD'!A:C,3,0)),,VLOOKUP(AE18,'Recap CMD'!A:C,3,0))</f>
        <v>2024</v>
      </c>
      <c r="AH18" s="270">
        <f>+AF18+AG18</f>
        <v>2024</v>
      </c>
      <c r="AI18" s="269">
        <f>(T18+T19+T20)*1.05</f>
        <v>134.4</v>
      </c>
      <c r="AJ18" s="272">
        <f>IF(AH18&gt;AI18,0,AI18-AH18)</f>
        <v>0</v>
      </c>
      <c r="AK18" s="100">
        <f>V18*0.162*0.22*6*T18*1.05</f>
        <v>0</v>
      </c>
      <c r="AL18" s="100">
        <f>+T18</f>
        <v>0</v>
      </c>
      <c r="AM18" s="76">
        <v>0</v>
      </c>
      <c r="AN18" s="76">
        <f>+T18*0.06*1.1</f>
        <v>0</v>
      </c>
    </row>
    <row r="19" spans="1:40" ht="16.5" customHeight="1">
      <c r="A19" s="99"/>
      <c r="B19" s="99"/>
      <c r="C19" s="20" t="s">
        <v>114</v>
      </c>
      <c r="D19" s="21" t="s">
        <v>60</v>
      </c>
      <c r="E19" s="21"/>
      <c r="F19" s="22">
        <v>72</v>
      </c>
      <c r="G19" s="22">
        <v>680</v>
      </c>
      <c r="H19" s="22">
        <v>125</v>
      </c>
      <c r="I19" s="22" t="s">
        <v>6</v>
      </c>
      <c r="J19" s="22">
        <v>278</v>
      </c>
      <c r="K19" s="22">
        <v>175</v>
      </c>
      <c r="L19" s="22">
        <v>190</v>
      </c>
      <c r="M19" s="22">
        <v>0</v>
      </c>
      <c r="N19" s="22">
        <v>1</v>
      </c>
      <c r="O19" s="22" t="s">
        <v>14</v>
      </c>
      <c r="P19" s="23">
        <v>17.3</v>
      </c>
      <c r="Q19" s="22">
        <v>51</v>
      </c>
      <c r="R19" s="22">
        <v>64</v>
      </c>
      <c r="S19" s="101">
        <v>2</v>
      </c>
      <c r="T19" s="102">
        <f>+S19*R19</f>
        <v>128</v>
      </c>
      <c r="U19" s="163">
        <v>7</v>
      </c>
      <c r="V19" s="163">
        <v>7</v>
      </c>
      <c r="W19" s="144">
        <f>(U19+V19)*T19*6*1.1</f>
        <v>11827.2</v>
      </c>
      <c r="X19" s="144">
        <f t="shared" si="0"/>
        <v>350.84206080000001</v>
      </c>
      <c r="Y19" s="270"/>
      <c r="Z19" s="270"/>
      <c r="AA19" s="270"/>
      <c r="AB19" s="270"/>
      <c r="AC19" s="263"/>
      <c r="AD19" s="272"/>
      <c r="AE19" s="270"/>
      <c r="AF19" s="270"/>
      <c r="AG19" s="270"/>
      <c r="AH19" s="270"/>
      <c r="AI19" s="270"/>
      <c r="AJ19" s="272"/>
      <c r="AK19" s="100">
        <f>V19*0.162*0.22*6*T19*1.05</f>
        <v>201.18067200000004</v>
      </c>
      <c r="AL19" s="100">
        <f>+T19</f>
        <v>128</v>
      </c>
      <c r="AM19" s="76">
        <v>0</v>
      </c>
      <c r="AN19" s="76">
        <f t="shared" ref="AN19:AN20" si="2">+T19*0.06*1.1</f>
        <v>8.4480000000000004</v>
      </c>
    </row>
    <row r="20" spans="1:40" s="103" customFormat="1" ht="15">
      <c r="A20" s="99" t="s">
        <v>54</v>
      </c>
      <c r="B20" s="99"/>
      <c r="C20" s="12" t="s">
        <v>115</v>
      </c>
      <c r="D20" s="13" t="s">
        <v>61</v>
      </c>
      <c r="E20" s="13"/>
      <c r="F20" s="14">
        <v>75</v>
      </c>
      <c r="G20" s="14">
        <v>720</v>
      </c>
      <c r="H20" s="14">
        <v>130</v>
      </c>
      <c r="I20" s="14" t="s">
        <v>6</v>
      </c>
      <c r="J20" s="14">
        <v>278</v>
      </c>
      <c r="K20" s="14">
        <v>175</v>
      </c>
      <c r="L20" s="14">
        <v>190</v>
      </c>
      <c r="M20" s="14">
        <v>0</v>
      </c>
      <c r="N20" s="14">
        <v>1</v>
      </c>
      <c r="O20" s="14" t="s">
        <v>14</v>
      </c>
      <c r="P20" s="15">
        <v>17.899999999999999</v>
      </c>
      <c r="Q20" s="14">
        <v>51</v>
      </c>
      <c r="R20" s="14">
        <v>64</v>
      </c>
      <c r="S20" s="101"/>
      <c r="T20" s="102">
        <f>+S20*R20</f>
        <v>0</v>
      </c>
      <c r="U20" s="163">
        <v>7</v>
      </c>
      <c r="V20" s="163">
        <v>8</v>
      </c>
      <c r="W20" s="144">
        <f>(U20+V20)*T20*6*1.1</f>
        <v>0</v>
      </c>
      <c r="X20" s="144">
        <f t="shared" si="0"/>
        <v>0</v>
      </c>
      <c r="Y20" s="270"/>
      <c r="Z20" s="270"/>
      <c r="AA20" s="270"/>
      <c r="AB20" s="270"/>
      <c r="AC20" s="264"/>
      <c r="AD20" s="272"/>
      <c r="AE20" s="270"/>
      <c r="AF20" s="270"/>
      <c r="AG20" s="270"/>
      <c r="AH20" s="270"/>
      <c r="AI20" s="270"/>
      <c r="AJ20" s="272"/>
      <c r="AK20" s="100">
        <f>V20*0.162*0.22*6*T20*1.05</f>
        <v>0</v>
      </c>
      <c r="AL20" s="100">
        <f>+T20</f>
        <v>0</v>
      </c>
      <c r="AM20" s="76">
        <v>0</v>
      </c>
      <c r="AN20" s="76">
        <f t="shared" si="2"/>
        <v>0</v>
      </c>
    </row>
    <row r="21" spans="1:40" ht="16.5" customHeight="1">
      <c r="A21" s="99"/>
      <c r="B21" s="99"/>
      <c r="C21" s="20" t="s">
        <v>15</v>
      </c>
      <c r="D21" s="21"/>
      <c r="E21" s="21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3"/>
      <c r="Q21" s="22"/>
      <c r="R21" s="22"/>
      <c r="U21" s="164"/>
      <c r="V21" s="164"/>
      <c r="AD21" s="166"/>
      <c r="AJ21" s="244"/>
      <c r="AM21" s="76">
        <v>0</v>
      </c>
    </row>
    <row r="22" spans="1:40" ht="16.5" customHeight="1">
      <c r="A22" s="99"/>
      <c r="B22" s="99"/>
      <c r="C22" s="85" t="s">
        <v>105</v>
      </c>
      <c r="D22" s="86" t="s">
        <v>62</v>
      </c>
      <c r="E22" s="86"/>
      <c r="F22" s="87">
        <v>80</v>
      </c>
      <c r="G22" s="87">
        <v>720</v>
      </c>
      <c r="H22" s="87">
        <v>140</v>
      </c>
      <c r="I22" s="87" t="s">
        <v>28</v>
      </c>
      <c r="J22" s="87">
        <v>315</v>
      </c>
      <c r="K22" s="87">
        <v>174</v>
      </c>
      <c r="L22" s="87">
        <v>190</v>
      </c>
      <c r="M22" s="87">
        <v>0</v>
      </c>
      <c r="N22" s="87">
        <v>1</v>
      </c>
      <c r="O22" s="87" t="s">
        <v>14</v>
      </c>
      <c r="P22" s="88">
        <v>19.600000000000001</v>
      </c>
      <c r="Q22" s="87">
        <v>36</v>
      </c>
      <c r="R22" s="87">
        <v>48</v>
      </c>
      <c r="S22" s="145"/>
      <c r="T22" s="145"/>
      <c r="U22" s="165"/>
      <c r="V22" s="165"/>
      <c r="W22" s="145"/>
      <c r="X22" s="145"/>
      <c r="Y22" s="135"/>
      <c r="Z22" s="135"/>
      <c r="AA22" s="135"/>
      <c r="AB22" s="135"/>
      <c r="AC22" s="135"/>
      <c r="AD22" s="167"/>
      <c r="AE22" s="135"/>
      <c r="AF22" s="135"/>
      <c r="AG22" s="135"/>
      <c r="AH22" s="135"/>
      <c r="AI22" s="135"/>
      <c r="AJ22" s="246"/>
      <c r="AM22" s="76">
        <v>0</v>
      </c>
      <c r="AN22" s="76">
        <f>+T22*0.06*1.1</f>
        <v>0</v>
      </c>
    </row>
    <row r="23" spans="1:40" ht="16.5" customHeight="1">
      <c r="A23" s="99"/>
      <c r="B23" s="99"/>
      <c r="C23" s="20"/>
      <c r="D23" s="21"/>
      <c r="E23" s="21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3"/>
      <c r="Q23" s="22"/>
      <c r="R23" s="22"/>
      <c r="S23" s="101"/>
      <c r="U23" s="164"/>
      <c r="V23" s="164"/>
      <c r="AD23" s="166"/>
      <c r="AJ23" s="244"/>
      <c r="AM23" s="76">
        <v>0</v>
      </c>
    </row>
    <row r="24" spans="1:40" ht="16.5" customHeight="1">
      <c r="A24" s="77"/>
      <c r="B24" s="77"/>
      <c r="C24" s="12" t="s">
        <v>107</v>
      </c>
      <c r="D24" s="13" t="s">
        <v>63</v>
      </c>
      <c r="E24" s="13"/>
      <c r="F24" s="14">
        <v>88</v>
      </c>
      <c r="G24" s="14">
        <v>750</v>
      </c>
      <c r="H24" s="14">
        <v>171</v>
      </c>
      <c r="I24" s="14" t="s">
        <v>7</v>
      </c>
      <c r="J24" s="14">
        <v>353</v>
      </c>
      <c r="K24" s="14">
        <v>175</v>
      </c>
      <c r="L24" s="14">
        <v>190</v>
      </c>
      <c r="M24" s="14">
        <v>0</v>
      </c>
      <c r="N24" s="14">
        <v>1</v>
      </c>
      <c r="O24" s="14" t="s">
        <v>14</v>
      </c>
      <c r="P24" s="15">
        <v>21.5</v>
      </c>
      <c r="Q24" s="14">
        <v>36</v>
      </c>
      <c r="R24" s="14">
        <v>48</v>
      </c>
      <c r="S24" s="101"/>
      <c r="T24" s="102">
        <f>+S24*R24</f>
        <v>0</v>
      </c>
      <c r="U24" s="163">
        <v>8</v>
      </c>
      <c r="V24" s="163">
        <v>9</v>
      </c>
      <c r="W24" s="144">
        <f>(U24+V24)*T24*6*1.1</f>
        <v>0</v>
      </c>
      <c r="X24" s="144">
        <f t="shared" ref="X24:X25" si="3">+W24*0.103*0.144*2</f>
        <v>0</v>
      </c>
      <c r="Y24" s="270" t="s">
        <v>123</v>
      </c>
      <c r="Z24" s="269">
        <f>IF(ISNA(VLOOKUP(Y24,SOTCK!C:H,6,0)),,VLOOKUP(Y24,SOTCK!C:H,6,0))</f>
        <v>8835</v>
      </c>
      <c r="AA24" s="270">
        <f>IF(ISNA(VLOOKUP(Y24,'Recap CMD'!A:C,3,0)),,VLOOKUP(Y24,'Recap CMD'!A:C,3,0))</f>
        <v>0</v>
      </c>
      <c r="AB24" s="269">
        <f>+Z24+AA24</f>
        <v>8835</v>
      </c>
      <c r="AC24" s="269">
        <f>SUM(T24:T25)*1.05</f>
        <v>50.400000000000006</v>
      </c>
      <c r="AD24" s="303">
        <f>IF(AB24&gt;AC24,0,AC24-AB24)</f>
        <v>0</v>
      </c>
      <c r="AE24" s="270" t="s">
        <v>143</v>
      </c>
      <c r="AF24" s="269">
        <f>IF(ISNA(VLOOKUP(AE24,SOTCK!C:H,6,0)),,VLOOKUP(AE24,SOTCK!C:H,6,0))</f>
        <v>288</v>
      </c>
      <c r="AG24" s="270">
        <f>IF(ISNA(VLOOKUP(AE24,'Recap CMD'!A:C,3,0)),,VLOOKUP(AE24,'Recap CMD'!A:C,3,0))</f>
        <v>800</v>
      </c>
      <c r="AH24" s="269">
        <f>+AF24+AG24</f>
        <v>1088</v>
      </c>
      <c r="AI24" s="269">
        <f>(T24+T25)*1.05</f>
        <v>50.400000000000006</v>
      </c>
      <c r="AJ24" s="272">
        <f>IF(AH24&gt;AI24,0,AI24-AH24)</f>
        <v>0</v>
      </c>
      <c r="AK24" s="100">
        <f>V24*0.162*0.22*6*T24*1.05</f>
        <v>0</v>
      </c>
      <c r="AL24" s="100">
        <f>+T24</f>
        <v>0</v>
      </c>
      <c r="AM24" s="76">
        <v>0</v>
      </c>
      <c r="AN24" s="76">
        <f>+T24*0.07*1.1</f>
        <v>0</v>
      </c>
    </row>
    <row r="25" spans="1:40" ht="16.5" customHeight="1">
      <c r="A25" s="77"/>
      <c r="B25" s="77"/>
      <c r="C25" s="20" t="s">
        <v>109</v>
      </c>
      <c r="D25" s="21" t="s">
        <v>64</v>
      </c>
      <c r="E25" s="21"/>
      <c r="F25" s="22">
        <v>100</v>
      </c>
      <c r="G25" s="22">
        <v>800</v>
      </c>
      <c r="H25" s="22">
        <v>180</v>
      </c>
      <c r="I25" s="22" t="s">
        <v>7</v>
      </c>
      <c r="J25" s="22">
        <v>354</v>
      </c>
      <c r="K25" s="22">
        <v>174</v>
      </c>
      <c r="L25" s="22">
        <v>190</v>
      </c>
      <c r="M25" s="22">
        <v>0</v>
      </c>
      <c r="N25" s="22">
        <v>1</v>
      </c>
      <c r="O25" s="22" t="s">
        <v>14</v>
      </c>
      <c r="P25" s="23">
        <v>22.7</v>
      </c>
      <c r="Q25" s="22">
        <v>36</v>
      </c>
      <c r="R25" s="22">
        <v>48</v>
      </c>
      <c r="S25" s="101">
        <v>1</v>
      </c>
      <c r="T25" s="102">
        <f>+S25*R25</f>
        <v>48</v>
      </c>
      <c r="U25" s="163">
        <v>9</v>
      </c>
      <c r="V25" s="163">
        <v>10</v>
      </c>
      <c r="W25" s="144">
        <f>(U25+V25)*T25*6*1.1</f>
        <v>6019.2000000000007</v>
      </c>
      <c r="X25" s="144">
        <f t="shared" si="3"/>
        <v>178.55354880000002</v>
      </c>
      <c r="Y25" s="270"/>
      <c r="Z25" s="269"/>
      <c r="AA25" s="270"/>
      <c r="AB25" s="270"/>
      <c r="AC25" s="270"/>
      <c r="AD25" s="303"/>
      <c r="AE25" s="270"/>
      <c r="AF25" s="269"/>
      <c r="AG25" s="270"/>
      <c r="AH25" s="270"/>
      <c r="AI25" s="270"/>
      <c r="AJ25" s="272"/>
      <c r="AK25" s="100">
        <f>V25*0.162*0.22*6*T25*1.05</f>
        <v>107.77536000000001</v>
      </c>
      <c r="AL25" s="100">
        <f>+T25</f>
        <v>48</v>
      </c>
      <c r="AM25" s="76">
        <v>0</v>
      </c>
      <c r="AN25" s="76">
        <f>+T25*0.07*1.1</f>
        <v>3.6960000000000006</v>
      </c>
    </row>
    <row r="26" spans="1:40" ht="20.25" customHeight="1">
      <c r="A26" s="108"/>
      <c r="B26" s="108"/>
      <c r="C26" s="109"/>
      <c r="D26" s="110"/>
      <c r="E26" s="110"/>
      <c r="F26" s="111"/>
      <c r="G26" s="111"/>
      <c r="H26" s="111"/>
      <c r="I26" s="111"/>
      <c r="J26" s="112"/>
      <c r="K26" s="112"/>
      <c r="L26" s="112"/>
      <c r="M26" s="112"/>
      <c r="N26" s="112"/>
      <c r="O26" s="112"/>
      <c r="P26" s="112"/>
      <c r="Q26" s="112"/>
      <c r="R26" s="112"/>
      <c r="S26" s="113"/>
      <c r="T26" s="114"/>
      <c r="U26" s="146"/>
      <c r="V26" s="81" t="s">
        <v>152</v>
      </c>
      <c r="W26" s="83">
        <f>SUM(W11:W25)</f>
        <v>55915.199999999997</v>
      </c>
      <c r="X26" s="83">
        <f>SUM(X11:X25)</f>
        <v>1658.6684928</v>
      </c>
      <c r="AK26" s="83">
        <f>SUM(AK11:AK25)</f>
        <v>1009.495872</v>
      </c>
      <c r="AL26" s="83">
        <f>SUM(AL11:AL25)</f>
        <v>724</v>
      </c>
      <c r="AM26" s="83">
        <f>SUM(AM11:AM25)</f>
        <v>0</v>
      </c>
      <c r="AN26" s="83">
        <f>SUM(AN11:AN25)</f>
        <v>40.436</v>
      </c>
    </row>
    <row r="27" spans="1:40" ht="20.25" customHeight="1" thickBot="1">
      <c r="A27" s="115"/>
      <c r="B27" s="115"/>
      <c r="C27" s="76"/>
      <c r="D27" s="76"/>
      <c r="E27" s="76"/>
      <c r="S27" s="113"/>
      <c r="T27" s="114"/>
      <c r="U27" s="146"/>
      <c r="V27" s="146"/>
      <c r="W27" s="146"/>
      <c r="X27" s="146"/>
    </row>
    <row r="28" spans="1:40" ht="20.25" customHeight="1">
      <c r="A28" s="115"/>
      <c r="B28" s="115"/>
      <c r="C28" s="8"/>
      <c r="D28" s="9"/>
      <c r="E28" s="9"/>
      <c r="F28" s="10"/>
      <c r="G28" s="10"/>
      <c r="H28" s="10"/>
      <c r="I28" s="3" t="s">
        <v>27</v>
      </c>
      <c r="J28" s="10"/>
      <c r="K28" s="10"/>
      <c r="L28" s="10"/>
      <c r="M28" s="10"/>
      <c r="N28" s="10"/>
      <c r="O28" s="10"/>
      <c r="P28" s="10"/>
      <c r="Q28" s="29"/>
      <c r="R28" s="29"/>
      <c r="S28" s="283" t="s">
        <v>116</v>
      </c>
      <c r="T28" s="284"/>
      <c r="U28" s="287" t="s">
        <v>129</v>
      </c>
      <c r="V28" s="288"/>
      <c r="W28" s="288"/>
      <c r="X28" s="289"/>
      <c r="Y28" s="274" t="s">
        <v>16</v>
      </c>
      <c r="Z28" s="275"/>
      <c r="AA28" s="275"/>
      <c r="AB28" s="275"/>
      <c r="AC28" s="276"/>
      <c r="AD28" s="277"/>
      <c r="AE28" s="274" t="s">
        <v>139</v>
      </c>
      <c r="AF28" s="275"/>
      <c r="AG28" s="275"/>
      <c r="AH28" s="275"/>
      <c r="AI28" s="276"/>
      <c r="AJ28" s="277"/>
      <c r="AK28" s="149" t="s">
        <v>154</v>
      </c>
      <c r="AL28" s="149" t="s">
        <v>156</v>
      </c>
      <c r="AM28" s="149" t="s">
        <v>158</v>
      </c>
      <c r="AN28" s="149" t="s">
        <v>160</v>
      </c>
    </row>
    <row r="29" spans="1:40" ht="47.25" customHeight="1">
      <c r="A29" s="115"/>
      <c r="B29" s="115"/>
      <c r="C29" s="290" t="s">
        <v>29</v>
      </c>
      <c r="D29" s="290" t="s">
        <v>23</v>
      </c>
      <c r="E29" s="290" t="s">
        <v>78</v>
      </c>
      <c r="F29" s="290" t="s">
        <v>17</v>
      </c>
      <c r="G29" s="290" t="s">
        <v>24</v>
      </c>
      <c r="H29" s="25" t="s">
        <v>25</v>
      </c>
      <c r="I29" s="290" t="s">
        <v>16</v>
      </c>
      <c r="J29" s="300" t="s">
        <v>0</v>
      </c>
      <c r="K29" s="301"/>
      <c r="L29" s="302"/>
      <c r="M29" s="290" t="s">
        <v>8</v>
      </c>
      <c r="N29" s="290" t="s">
        <v>21</v>
      </c>
      <c r="O29" s="290" t="s">
        <v>9</v>
      </c>
      <c r="P29" s="11" t="s">
        <v>19</v>
      </c>
      <c r="Q29" s="11" t="s">
        <v>10</v>
      </c>
      <c r="R29" s="290" t="s">
        <v>22</v>
      </c>
      <c r="S29" s="285" t="s">
        <v>80</v>
      </c>
      <c r="T29" s="286"/>
      <c r="U29" s="136" t="s">
        <v>130</v>
      </c>
      <c r="V29" s="137" t="s">
        <v>131</v>
      </c>
      <c r="W29" s="147" t="s">
        <v>132</v>
      </c>
      <c r="X29" s="147" t="s">
        <v>2471</v>
      </c>
      <c r="Y29" s="151"/>
      <c r="Z29" s="150" t="s">
        <v>82</v>
      </c>
      <c r="AA29" s="150" t="s">
        <v>82</v>
      </c>
      <c r="AB29" s="150" t="s">
        <v>82</v>
      </c>
      <c r="AC29" s="150" t="s">
        <v>82</v>
      </c>
      <c r="AD29" s="152" t="s">
        <v>2475</v>
      </c>
      <c r="AE29" s="151"/>
      <c r="AF29" s="150" t="s">
        <v>82</v>
      </c>
      <c r="AG29" s="150" t="s">
        <v>82</v>
      </c>
      <c r="AH29" s="150" t="s">
        <v>82</v>
      </c>
      <c r="AI29" s="150" t="s">
        <v>82</v>
      </c>
      <c r="AJ29" s="152" t="s">
        <v>82</v>
      </c>
      <c r="AK29" s="149" t="s">
        <v>155</v>
      </c>
      <c r="AL29" s="149" t="s">
        <v>157</v>
      </c>
      <c r="AM29" s="149" t="s">
        <v>159</v>
      </c>
      <c r="AN29" s="149" t="s">
        <v>161</v>
      </c>
    </row>
    <row r="30" spans="1:40" ht="20.25" customHeight="1" thickBot="1">
      <c r="A30" s="115"/>
      <c r="B30" s="115"/>
      <c r="C30" s="291"/>
      <c r="D30" s="291"/>
      <c r="E30" s="291"/>
      <c r="F30" s="291"/>
      <c r="G30" s="291"/>
      <c r="H30" s="26"/>
      <c r="I30" s="291"/>
      <c r="J30" s="7" t="s">
        <v>1</v>
      </c>
      <c r="K30" s="7" t="s">
        <v>2</v>
      </c>
      <c r="L30" s="7" t="s">
        <v>50</v>
      </c>
      <c r="M30" s="291"/>
      <c r="N30" s="291"/>
      <c r="O30" s="291"/>
      <c r="P30" s="7" t="s">
        <v>11</v>
      </c>
      <c r="Q30" s="7" t="s">
        <v>12</v>
      </c>
      <c r="R30" s="291"/>
      <c r="S30" s="141" t="s">
        <v>81</v>
      </c>
      <c r="T30" s="138" t="s">
        <v>82</v>
      </c>
      <c r="U30" s="142" t="s">
        <v>82</v>
      </c>
      <c r="V30" s="143" t="s">
        <v>82</v>
      </c>
      <c r="W30" s="138" t="s">
        <v>82</v>
      </c>
      <c r="X30" s="138" t="s">
        <v>134</v>
      </c>
      <c r="Y30" s="153" t="s">
        <v>119</v>
      </c>
      <c r="Z30" s="154" t="s">
        <v>124</v>
      </c>
      <c r="AA30" s="154" t="s">
        <v>125</v>
      </c>
      <c r="AB30" s="154" t="s">
        <v>116</v>
      </c>
      <c r="AC30" s="243" t="s">
        <v>2472</v>
      </c>
      <c r="AD30" s="155" t="s">
        <v>138</v>
      </c>
      <c r="AE30" s="153" t="s">
        <v>119</v>
      </c>
      <c r="AF30" s="154" t="s">
        <v>124</v>
      </c>
      <c r="AG30" s="154" t="s">
        <v>125</v>
      </c>
      <c r="AH30" s="154" t="s">
        <v>116</v>
      </c>
      <c r="AI30" s="243" t="s">
        <v>2472</v>
      </c>
      <c r="AJ30" s="155" t="s">
        <v>138</v>
      </c>
      <c r="AK30" s="140" t="s">
        <v>134</v>
      </c>
      <c r="AL30" s="138" t="s">
        <v>82</v>
      </c>
      <c r="AM30" s="138" t="s">
        <v>82</v>
      </c>
      <c r="AN30" s="138" t="s">
        <v>162</v>
      </c>
    </row>
    <row r="31" spans="1:40" ht="15.75" customHeight="1">
      <c r="A31" s="115"/>
      <c r="B31" s="115"/>
      <c r="C31" s="85" t="s">
        <v>30</v>
      </c>
      <c r="D31" s="86" t="s">
        <v>65</v>
      </c>
      <c r="E31" s="86"/>
      <c r="F31" s="87">
        <v>35</v>
      </c>
      <c r="G31" s="89">
        <v>260</v>
      </c>
      <c r="H31" s="87">
        <v>52</v>
      </c>
      <c r="I31" s="87" t="s">
        <v>117</v>
      </c>
      <c r="J31" s="87">
        <v>187</v>
      </c>
      <c r="K31" s="87">
        <v>127</v>
      </c>
      <c r="L31" s="87">
        <v>220</v>
      </c>
      <c r="M31" s="87">
        <v>0</v>
      </c>
      <c r="N31" s="87">
        <v>3</v>
      </c>
      <c r="O31" s="87" t="s">
        <v>51</v>
      </c>
      <c r="P31" s="87">
        <v>9.1999999999999993</v>
      </c>
      <c r="Q31" s="87">
        <v>99</v>
      </c>
      <c r="R31" s="87">
        <v>124</v>
      </c>
      <c r="S31" s="106"/>
      <c r="T31" s="107"/>
      <c r="U31" s="145"/>
      <c r="V31" s="145"/>
      <c r="W31" s="145"/>
      <c r="X31" s="145"/>
      <c r="Y31" s="135"/>
      <c r="Z31" s="135"/>
      <c r="AA31" s="135"/>
      <c r="AB31" s="135"/>
      <c r="AC31" s="135"/>
      <c r="AD31" s="135"/>
      <c r="AE31" s="135"/>
      <c r="AF31" s="135"/>
      <c r="AG31" s="135"/>
      <c r="AH31" s="135"/>
      <c r="AI31" s="135"/>
      <c r="AJ31" s="246"/>
      <c r="AK31" s="100"/>
    </row>
    <row r="32" spans="1:40" ht="15.75" customHeight="1">
      <c r="A32" s="115"/>
      <c r="B32" s="115"/>
      <c r="C32" s="12"/>
      <c r="D32" s="13"/>
      <c r="E32" s="13"/>
      <c r="F32" s="14"/>
      <c r="G32" s="28"/>
      <c r="H32" s="14"/>
      <c r="I32" s="14"/>
      <c r="J32" s="14"/>
      <c r="K32" s="14"/>
      <c r="L32" s="14"/>
      <c r="M32" s="14"/>
      <c r="N32" s="14"/>
      <c r="O32" s="14"/>
      <c r="P32" s="15"/>
      <c r="Q32" s="14"/>
      <c r="R32" s="14"/>
      <c r="S32" s="101"/>
      <c r="T32" s="102"/>
      <c r="U32" s="144"/>
      <c r="V32" s="144"/>
      <c r="W32" s="144"/>
      <c r="X32" s="144"/>
      <c r="AJ32" s="244"/>
      <c r="AK32" s="100"/>
    </row>
    <row r="33" spans="1:40" ht="15.75" customHeight="1">
      <c r="A33" s="116"/>
      <c r="B33" s="116"/>
      <c r="C33" s="85" t="s">
        <v>31</v>
      </c>
      <c r="D33" s="86" t="s">
        <v>66</v>
      </c>
      <c r="E33" s="86"/>
      <c r="F33" s="87">
        <v>45</v>
      </c>
      <c r="G33" s="89">
        <v>300</v>
      </c>
      <c r="H33" s="87">
        <v>60</v>
      </c>
      <c r="I33" s="87" t="s">
        <v>118</v>
      </c>
      <c r="J33" s="87">
        <v>234</v>
      </c>
      <c r="K33" s="87">
        <v>127</v>
      </c>
      <c r="L33" s="87">
        <v>220</v>
      </c>
      <c r="M33" s="87">
        <v>0</v>
      </c>
      <c r="N33" s="87">
        <v>1</v>
      </c>
      <c r="O33" s="87" t="s">
        <v>51</v>
      </c>
      <c r="P33" s="87">
        <v>11.4</v>
      </c>
      <c r="Q33" s="87">
        <v>84</v>
      </c>
      <c r="R33" s="87">
        <v>100</v>
      </c>
      <c r="S33" s="145"/>
      <c r="T33" s="145"/>
      <c r="U33" s="145"/>
      <c r="V33" s="145"/>
      <c r="W33" s="145"/>
      <c r="X33" s="145"/>
      <c r="Y33" s="261"/>
      <c r="Z33" s="261"/>
      <c r="AA33" s="261"/>
      <c r="AB33" s="261"/>
      <c r="AC33" s="261"/>
      <c r="AD33" s="261"/>
      <c r="AE33" s="261"/>
      <c r="AF33" s="261"/>
      <c r="AG33" s="261"/>
      <c r="AH33" s="261"/>
      <c r="AI33" s="261"/>
      <c r="AJ33" s="271"/>
    </row>
    <row r="34" spans="1:40" ht="15.75" customHeight="1">
      <c r="A34" s="116"/>
      <c r="B34" s="116"/>
      <c r="C34" s="85" t="s">
        <v>32</v>
      </c>
      <c r="D34" s="86" t="s">
        <v>66</v>
      </c>
      <c r="E34" s="86"/>
      <c r="F34" s="87">
        <v>45</v>
      </c>
      <c r="G34" s="89">
        <v>300</v>
      </c>
      <c r="H34" s="87">
        <v>60</v>
      </c>
      <c r="I34" s="87" t="s">
        <v>118</v>
      </c>
      <c r="J34" s="87">
        <v>234</v>
      </c>
      <c r="K34" s="87">
        <v>127</v>
      </c>
      <c r="L34" s="87">
        <v>220</v>
      </c>
      <c r="M34" s="87">
        <v>1</v>
      </c>
      <c r="N34" s="87">
        <v>1</v>
      </c>
      <c r="O34" s="87" t="s">
        <v>51</v>
      </c>
      <c r="P34" s="88">
        <v>11.4</v>
      </c>
      <c r="Q34" s="87">
        <v>84</v>
      </c>
      <c r="R34" s="87">
        <v>100</v>
      </c>
      <c r="S34" s="145"/>
      <c r="T34" s="145"/>
      <c r="U34" s="145"/>
      <c r="V34" s="145"/>
      <c r="W34" s="145"/>
      <c r="X34" s="145"/>
      <c r="Y34" s="261"/>
      <c r="Z34" s="261"/>
      <c r="AA34" s="261"/>
      <c r="AB34" s="261"/>
      <c r="AC34" s="261"/>
      <c r="AD34" s="261"/>
      <c r="AE34" s="261"/>
      <c r="AF34" s="261"/>
      <c r="AG34" s="261"/>
      <c r="AH34" s="261"/>
      <c r="AI34" s="261"/>
      <c r="AJ34" s="271"/>
    </row>
    <row r="35" spans="1:40" ht="15.75" customHeight="1">
      <c r="A35" s="116"/>
      <c r="B35" s="116"/>
      <c r="C35" s="85" t="s">
        <v>33</v>
      </c>
      <c r="D35" s="86" t="s">
        <v>67</v>
      </c>
      <c r="E35" s="86"/>
      <c r="F35" s="87">
        <v>45</v>
      </c>
      <c r="G35" s="89">
        <v>300</v>
      </c>
      <c r="H35" s="87">
        <v>60</v>
      </c>
      <c r="I35" s="87" t="s">
        <v>118</v>
      </c>
      <c r="J35" s="87">
        <v>234</v>
      </c>
      <c r="K35" s="87">
        <v>127</v>
      </c>
      <c r="L35" s="87">
        <v>220</v>
      </c>
      <c r="M35" s="87">
        <v>1</v>
      </c>
      <c r="N35" s="87">
        <v>3</v>
      </c>
      <c r="O35" s="87" t="s">
        <v>51</v>
      </c>
      <c r="P35" s="87">
        <v>11.4</v>
      </c>
      <c r="Q35" s="87">
        <v>84</v>
      </c>
      <c r="R35" s="87">
        <v>100</v>
      </c>
      <c r="S35" s="145"/>
      <c r="T35" s="145"/>
      <c r="U35" s="145"/>
      <c r="V35" s="145"/>
      <c r="W35" s="145"/>
      <c r="X35" s="145"/>
      <c r="Y35" s="261"/>
      <c r="Z35" s="261"/>
      <c r="AA35" s="261"/>
      <c r="AB35" s="261"/>
      <c r="AC35" s="261"/>
      <c r="AD35" s="261"/>
      <c r="AE35" s="261"/>
      <c r="AF35" s="261"/>
      <c r="AG35" s="261"/>
      <c r="AH35" s="261"/>
      <c r="AI35" s="261"/>
      <c r="AJ35" s="271"/>
    </row>
    <row r="36" spans="1:40" ht="15.75" customHeight="1">
      <c r="A36" s="115"/>
      <c r="B36" s="115"/>
      <c r="C36" s="12"/>
      <c r="D36" s="13"/>
      <c r="E36" s="13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5"/>
      <c r="Q36" s="14"/>
      <c r="R36" s="14"/>
      <c r="S36" s="101"/>
      <c r="T36" s="102"/>
      <c r="U36" s="144"/>
      <c r="V36" s="144"/>
      <c r="W36" s="144"/>
      <c r="X36" s="144"/>
      <c r="AJ36" s="244"/>
    </row>
    <row r="37" spans="1:40" ht="15.75" customHeight="1">
      <c r="A37" s="117"/>
      <c r="B37" s="117"/>
      <c r="C37" s="4" t="s">
        <v>52</v>
      </c>
      <c r="D37" s="5" t="s">
        <v>68</v>
      </c>
      <c r="E37" s="5"/>
      <c r="F37" s="6">
        <v>60</v>
      </c>
      <c r="G37" s="6">
        <v>500</v>
      </c>
      <c r="H37" s="6">
        <v>96</v>
      </c>
      <c r="I37" s="6" t="s">
        <v>20</v>
      </c>
      <c r="J37" s="6">
        <v>230</v>
      </c>
      <c r="K37" s="6">
        <v>170</v>
      </c>
      <c r="L37" s="6">
        <v>220</v>
      </c>
      <c r="M37" s="6">
        <v>0</v>
      </c>
      <c r="N37" s="6">
        <v>1</v>
      </c>
      <c r="O37" s="6" t="s">
        <v>13</v>
      </c>
      <c r="P37" s="6">
        <v>15.7</v>
      </c>
      <c r="Q37" s="6">
        <v>63</v>
      </c>
      <c r="R37" s="6">
        <v>76</v>
      </c>
      <c r="S37" s="101">
        <v>4</v>
      </c>
      <c r="T37" s="102">
        <f>+S37*R37</f>
        <v>304</v>
      </c>
      <c r="U37" s="163">
        <v>5</v>
      </c>
      <c r="V37" s="163">
        <v>5</v>
      </c>
      <c r="W37" s="144">
        <f>(U37+V37)*T37*6*1.1</f>
        <v>20064</v>
      </c>
      <c r="X37" s="144">
        <f>+W37*0.127*0.144*2</f>
        <v>733.86086399999999</v>
      </c>
      <c r="Y37" s="265" t="s">
        <v>135</v>
      </c>
      <c r="Z37" s="270">
        <f>IF(ISNA(VLOOKUP(Y37,SOTCK!C:H,6,0)),,VLOOKUP(Y37,SOTCK!C:H,6,0))</f>
        <v>351</v>
      </c>
      <c r="AA37" s="270">
        <f>IF(ISNA(VLOOKUP(Y37,'Recap CMD'!A:C,3,0)),,VLOOKUP(Y37,'Recap CMD'!A:C,3,0))</f>
        <v>1320</v>
      </c>
      <c r="AB37" s="265">
        <f>+Z37+AA37</f>
        <v>1671</v>
      </c>
      <c r="AC37" s="262">
        <f>SUM(T37:T39)*1.05</f>
        <v>319.2</v>
      </c>
      <c r="AD37" s="272">
        <f>IF(AB37&gt;AC37,0,AC37-AB37)</f>
        <v>0</v>
      </c>
      <c r="AE37" s="265" t="s">
        <v>145</v>
      </c>
      <c r="AF37" s="269">
        <f>IF(ISNA(VLOOKUP(AE37,SOTCK!C:H,6,0)),,VLOOKUP(AE37,SOTCK!C:H,6,0))</f>
        <v>0</v>
      </c>
      <c r="AG37" s="270">
        <f>IF(ISNA(VLOOKUP(AE37,'Recap CMD'!A:C,3,0)),,VLOOKUP(AE37,'Recap CMD'!A:C,3,0))</f>
        <v>1150</v>
      </c>
      <c r="AH37" s="262">
        <f>+AF37+AG37</f>
        <v>1150</v>
      </c>
      <c r="AI37" s="269">
        <f>(T37+T38)*1.05</f>
        <v>319.2</v>
      </c>
      <c r="AJ37" s="272">
        <f>IF(AH37&gt;AI37,0,AI37-AH37)</f>
        <v>0</v>
      </c>
      <c r="AK37" s="100">
        <f>V37*0.162*0.27*6*T37*1.05</f>
        <v>418.85424000000012</v>
      </c>
      <c r="AL37" s="76">
        <v>0</v>
      </c>
      <c r="AM37" s="100">
        <f>+T37</f>
        <v>304</v>
      </c>
      <c r="AN37" s="76">
        <f>+T37*0.05*1.1</f>
        <v>16.720000000000002</v>
      </c>
    </row>
    <row r="38" spans="1:40" ht="15.75" customHeight="1">
      <c r="A38" s="115"/>
      <c r="B38" s="115"/>
      <c r="C38" s="4" t="s">
        <v>34</v>
      </c>
      <c r="D38" s="5" t="s">
        <v>69</v>
      </c>
      <c r="E38" s="5"/>
      <c r="F38" s="6">
        <v>65</v>
      </c>
      <c r="G38" s="6">
        <v>530</v>
      </c>
      <c r="H38" s="6">
        <v>110</v>
      </c>
      <c r="I38" s="6" t="s">
        <v>20</v>
      </c>
      <c r="J38" s="6">
        <v>230</v>
      </c>
      <c r="K38" s="6">
        <v>172</v>
      </c>
      <c r="L38" s="6">
        <v>220</v>
      </c>
      <c r="M38" s="6">
        <v>0</v>
      </c>
      <c r="N38" s="6">
        <v>1</v>
      </c>
      <c r="O38" s="6" t="s">
        <v>13</v>
      </c>
      <c r="P38" s="18">
        <v>16</v>
      </c>
      <c r="Q38" s="6">
        <v>63</v>
      </c>
      <c r="R38" s="6">
        <v>76</v>
      </c>
      <c r="S38" s="101"/>
      <c r="T38" s="102">
        <f>+S38*R38</f>
        <v>0</v>
      </c>
      <c r="U38" s="163">
        <v>5</v>
      </c>
      <c r="V38" s="163">
        <v>6</v>
      </c>
      <c r="W38" s="144">
        <f>(U38+V38)*T38*6*1.1</f>
        <v>0</v>
      </c>
      <c r="X38" s="144">
        <f>+W38*0.127*0.144*2</f>
        <v>0</v>
      </c>
      <c r="Y38" s="263"/>
      <c r="Z38" s="270"/>
      <c r="AA38" s="270"/>
      <c r="AB38" s="263"/>
      <c r="AC38" s="263"/>
      <c r="AD38" s="272"/>
      <c r="AE38" s="264"/>
      <c r="AF38" s="269"/>
      <c r="AG38" s="270"/>
      <c r="AH38" s="264"/>
      <c r="AI38" s="270"/>
      <c r="AJ38" s="272"/>
      <c r="AK38" s="100">
        <f t="shared" ref="AK38:AK39" si="4">V38*0.162*0.27*6*T38*1.05</f>
        <v>0</v>
      </c>
      <c r="AL38" s="76">
        <v>0</v>
      </c>
      <c r="AM38" s="100">
        <f t="shared" ref="AM38:AM39" si="5">+T38</f>
        <v>0</v>
      </c>
      <c r="AN38" s="76">
        <f t="shared" ref="AN38:AN39" si="6">+T38*0.05*1.1</f>
        <v>0</v>
      </c>
    </row>
    <row r="39" spans="1:40" ht="15.75" customHeight="1">
      <c r="A39" s="117"/>
      <c r="B39" s="117"/>
      <c r="C39" s="12" t="s">
        <v>53</v>
      </c>
      <c r="D39" s="13" t="s">
        <v>68</v>
      </c>
      <c r="E39" s="13"/>
      <c r="F39" s="14">
        <v>60</v>
      </c>
      <c r="G39" s="14">
        <v>500</v>
      </c>
      <c r="H39" s="14">
        <v>96</v>
      </c>
      <c r="I39" s="14" t="s">
        <v>20</v>
      </c>
      <c r="J39" s="14">
        <v>230</v>
      </c>
      <c r="K39" s="14">
        <v>170</v>
      </c>
      <c r="L39" s="14">
        <v>220</v>
      </c>
      <c r="M39" s="14">
        <v>1</v>
      </c>
      <c r="N39" s="14">
        <v>1</v>
      </c>
      <c r="O39" s="14" t="s">
        <v>13</v>
      </c>
      <c r="P39" s="15">
        <v>15.7</v>
      </c>
      <c r="Q39" s="14">
        <v>63</v>
      </c>
      <c r="R39" s="14">
        <v>76</v>
      </c>
      <c r="S39" s="101"/>
      <c r="T39" s="102">
        <f>+S39*R39</f>
        <v>0</v>
      </c>
      <c r="U39" s="163">
        <v>5</v>
      </c>
      <c r="V39" s="163">
        <v>5</v>
      </c>
      <c r="W39" s="144">
        <f t="shared" ref="W39:W55" si="7">(U39+V39)*T39*6*1.1</f>
        <v>0</v>
      </c>
      <c r="X39" s="144">
        <f>+W39*0.127*0.144*2</f>
        <v>0</v>
      </c>
      <c r="Y39" s="264"/>
      <c r="Z39" s="270"/>
      <c r="AA39" s="270"/>
      <c r="AB39" s="264"/>
      <c r="AC39" s="264"/>
      <c r="AD39" s="272"/>
      <c r="AE39" s="148" t="s">
        <v>146</v>
      </c>
      <c r="AF39" s="148">
        <f>IF(ISNA(VLOOKUP(AE39,SOTCK!C:H,6,0)),,VLOOKUP(AE39,SOTCK!C:H,6,0))</f>
        <v>24</v>
      </c>
      <c r="AG39" s="148">
        <f>IF(ISNA(VLOOKUP(AE39,'Recap CMD'!A:C,3,0)),,VLOOKUP(AE39,'Recap CMD'!A:C,3,0))</f>
        <v>350</v>
      </c>
      <c r="AH39" s="148">
        <f>+AF39+AG39</f>
        <v>374</v>
      </c>
      <c r="AI39" s="239">
        <f>+T39*1.05</f>
        <v>0</v>
      </c>
      <c r="AJ39" s="245">
        <f>IF(AH39&gt;AI39,0,AI39-AH39)</f>
        <v>0</v>
      </c>
      <c r="AK39" s="100">
        <f t="shared" si="4"/>
        <v>0</v>
      </c>
      <c r="AL39" s="76">
        <v>0</v>
      </c>
      <c r="AM39" s="100">
        <f t="shared" si="5"/>
        <v>0</v>
      </c>
      <c r="AN39" s="76">
        <f t="shared" si="6"/>
        <v>0</v>
      </c>
    </row>
    <row r="40" spans="1:40">
      <c r="U40" s="164"/>
      <c r="V40" s="164"/>
      <c r="AD40" s="244"/>
      <c r="AE40" s="77"/>
      <c r="AJ40" s="244"/>
    </row>
    <row r="41" spans="1:40" ht="15.75" customHeight="1">
      <c r="A41" s="115"/>
      <c r="B41" s="115"/>
      <c r="C41" s="12"/>
      <c r="D41" s="13"/>
      <c r="E41" s="13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5"/>
      <c r="Q41" s="14"/>
      <c r="R41" s="14"/>
      <c r="S41" s="101"/>
      <c r="T41" s="102"/>
      <c r="U41" s="163"/>
      <c r="V41" s="163"/>
      <c r="W41" s="144"/>
      <c r="X41" s="144"/>
      <c r="AD41" s="244"/>
      <c r="AE41" s="77"/>
      <c r="AJ41" s="244"/>
    </row>
    <row r="42" spans="1:40" ht="15.75" customHeight="1">
      <c r="A42" s="116"/>
      <c r="B42" s="116"/>
      <c r="C42" s="4" t="s">
        <v>35</v>
      </c>
      <c r="D42" s="5" t="s">
        <v>70</v>
      </c>
      <c r="E42" s="5"/>
      <c r="F42" s="6">
        <v>50</v>
      </c>
      <c r="G42" s="6">
        <v>420</v>
      </c>
      <c r="H42" s="6">
        <v>80</v>
      </c>
      <c r="I42" s="6" t="s">
        <v>48</v>
      </c>
      <c r="J42" s="6">
        <v>257</v>
      </c>
      <c r="K42" s="6">
        <v>172</v>
      </c>
      <c r="L42" s="6">
        <v>220</v>
      </c>
      <c r="M42" s="6">
        <v>0</v>
      </c>
      <c r="N42" s="6">
        <v>1</v>
      </c>
      <c r="O42" s="6" t="s">
        <v>13</v>
      </c>
      <c r="P42" s="6">
        <v>15.3</v>
      </c>
      <c r="Q42" s="6">
        <v>57</v>
      </c>
      <c r="R42" s="168">
        <v>68</v>
      </c>
      <c r="S42" s="101"/>
      <c r="T42" s="102">
        <f>+S42*R42</f>
        <v>0</v>
      </c>
      <c r="U42" s="163">
        <v>4</v>
      </c>
      <c r="V42" s="163">
        <v>5</v>
      </c>
      <c r="W42" s="144">
        <f t="shared" si="7"/>
        <v>0</v>
      </c>
      <c r="X42" s="144">
        <f>+W42*0.127*0.144*2</f>
        <v>0</v>
      </c>
      <c r="Y42" s="265" t="s">
        <v>136</v>
      </c>
      <c r="Z42" s="265">
        <f>IF(ISNA(VLOOKUP(Y42,SOTCK!C:H,6,0)),,VLOOKUP(Y42,SOTCK!C:H,6,0))</f>
        <v>202</v>
      </c>
      <c r="AA42" s="265">
        <f>IF(ISNA(VLOOKUP(Y42,'Recap CMD'!A:C,3,0)),,VLOOKUP(Y42,'Recap CMD'!A:C,3,0))</f>
        <v>1120</v>
      </c>
      <c r="AB42" s="265">
        <f>+Z42+AA42</f>
        <v>1322</v>
      </c>
      <c r="AC42" s="262">
        <f>SUM(T42:T45)*1.05</f>
        <v>285.60000000000002</v>
      </c>
      <c r="AD42" s="266">
        <f>IF(AB42&gt;AC42,0,AC42-AB42)</f>
        <v>0</v>
      </c>
      <c r="AE42" s="265" t="s">
        <v>147</v>
      </c>
      <c r="AF42" s="269">
        <f>IF(ISNA(VLOOKUP(AE42,SOTCK!C:H,6,0)),,VLOOKUP(AE42,SOTCK!C:H,6,0))</f>
        <v>9</v>
      </c>
      <c r="AG42" s="270">
        <f>IF(ISNA(VLOOKUP(AE42,'Recap CMD'!A:C,3,0)),,VLOOKUP(AE42,'Recap CMD'!A:C,3,0))</f>
        <v>1334</v>
      </c>
      <c r="AH42" s="262">
        <f>+AF42+AG42</f>
        <v>1343</v>
      </c>
      <c r="AI42" s="269">
        <f>(T42+T43)*1.05</f>
        <v>285.60000000000002</v>
      </c>
      <c r="AJ42" s="272">
        <f>IF(AH42&gt;AI42,0,AI42-AH42)</f>
        <v>0</v>
      </c>
      <c r="AK42" s="100">
        <f t="shared" ref="AK42:AK45" si="8">V42*0.162*0.27*6*T42*1.05</f>
        <v>0</v>
      </c>
      <c r="AL42" s="76">
        <v>0</v>
      </c>
      <c r="AM42" s="100">
        <f t="shared" ref="AM42:AM45" si="9">+T42</f>
        <v>0</v>
      </c>
      <c r="AN42" s="76">
        <f>+T42*0.06*1.1</f>
        <v>0</v>
      </c>
    </row>
    <row r="43" spans="1:40" ht="15.75" customHeight="1">
      <c r="A43" s="116"/>
      <c r="B43" s="116"/>
      <c r="C43" s="4" t="s">
        <v>37</v>
      </c>
      <c r="D43" s="5" t="s">
        <v>71</v>
      </c>
      <c r="E43" s="5"/>
      <c r="F43" s="6">
        <v>70</v>
      </c>
      <c r="G43" s="6">
        <v>530</v>
      </c>
      <c r="H43" s="6">
        <v>125</v>
      </c>
      <c r="I43" s="6" t="s">
        <v>48</v>
      </c>
      <c r="J43" s="6">
        <v>257</v>
      </c>
      <c r="K43" s="6">
        <v>172</v>
      </c>
      <c r="L43" s="6">
        <v>220</v>
      </c>
      <c r="M43" s="6">
        <v>0</v>
      </c>
      <c r="N43" s="6">
        <v>1</v>
      </c>
      <c r="O43" s="6" t="s">
        <v>13</v>
      </c>
      <c r="P43" s="6">
        <v>17.399999999999999</v>
      </c>
      <c r="Q43" s="6">
        <v>57</v>
      </c>
      <c r="R43" s="168">
        <v>68</v>
      </c>
      <c r="S43" s="101">
        <v>4</v>
      </c>
      <c r="T43" s="102">
        <f>+S43*R43</f>
        <v>272</v>
      </c>
      <c r="U43" s="163">
        <v>6</v>
      </c>
      <c r="V43" s="163">
        <v>6</v>
      </c>
      <c r="W43" s="144">
        <f>(U43+V43)*T43*6*1.1</f>
        <v>21542.400000000001</v>
      </c>
      <c r="X43" s="144">
        <f>+W43*0.127*0.144*2</f>
        <v>787.93482240000003</v>
      </c>
      <c r="Y43" s="263"/>
      <c r="Z43" s="263"/>
      <c r="AA43" s="263"/>
      <c r="AB43" s="263"/>
      <c r="AC43" s="263"/>
      <c r="AD43" s="267"/>
      <c r="AE43" s="264"/>
      <c r="AF43" s="269"/>
      <c r="AG43" s="270"/>
      <c r="AH43" s="264"/>
      <c r="AI43" s="270"/>
      <c r="AJ43" s="272"/>
      <c r="AK43" s="100">
        <f t="shared" si="8"/>
        <v>449.71718400000003</v>
      </c>
      <c r="AL43" s="76">
        <v>0</v>
      </c>
      <c r="AM43" s="100">
        <f t="shared" si="9"/>
        <v>272</v>
      </c>
      <c r="AN43" s="76">
        <f t="shared" ref="AN43:AN45" si="10">+T43*0.06*1.1</f>
        <v>17.952000000000002</v>
      </c>
    </row>
    <row r="44" spans="1:40" ht="15.75" customHeight="1">
      <c r="A44" s="116"/>
      <c r="B44" s="116"/>
      <c r="C44" s="12" t="s">
        <v>36</v>
      </c>
      <c r="D44" s="13" t="s">
        <v>70</v>
      </c>
      <c r="E44" s="13"/>
      <c r="F44" s="14">
        <v>50</v>
      </c>
      <c r="G44" s="14">
        <v>420</v>
      </c>
      <c r="H44" s="14">
        <v>80</v>
      </c>
      <c r="I44" s="14" t="s">
        <v>48</v>
      </c>
      <c r="J44" s="14">
        <v>257</v>
      </c>
      <c r="K44" s="14">
        <v>172</v>
      </c>
      <c r="L44" s="14">
        <v>220</v>
      </c>
      <c r="M44" s="14">
        <v>1</v>
      </c>
      <c r="N44" s="14">
        <v>1</v>
      </c>
      <c r="O44" s="14" t="s">
        <v>13</v>
      </c>
      <c r="P44" s="15">
        <v>15.3</v>
      </c>
      <c r="Q44" s="14">
        <v>57</v>
      </c>
      <c r="R44" s="169">
        <v>68</v>
      </c>
      <c r="S44" s="101"/>
      <c r="T44" s="102">
        <f>+S44*R44</f>
        <v>0</v>
      </c>
      <c r="U44" s="163">
        <v>4</v>
      </c>
      <c r="V44" s="163">
        <v>5</v>
      </c>
      <c r="W44" s="144">
        <f t="shared" si="7"/>
        <v>0</v>
      </c>
      <c r="X44" s="144">
        <f>+W44*0.127*0.144*2</f>
        <v>0</v>
      </c>
      <c r="Y44" s="263"/>
      <c r="Z44" s="263"/>
      <c r="AA44" s="263"/>
      <c r="AB44" s="263"/>
      <c r="AC44" s="263"/>
      <c r="AD44" s="267"/>
      <c r="AE44" s="265" t="s">
        <v>148</v>
      </c>
      <c r="AF44" s="269">
        <f>IF(ISNA(VLOOKUP(AE44,SOTCK!C:H,6,0)),,VLOOKUP(AE44,SOTCK!C:H,6,0))</f>
        <v>112</v>
      </c>
      <c r="AG44" s="270">
        <f>IF(ISNA(VLOOKUP(AE44,'Recap CMD'!A:C,3,0)),,VLOOKUP(AE44,'Recap CMD'!A:C,3,0))</f>
        <v>2392</v>
      </c>
      <c r="AH44" s="262">
        <f>+AF44+AG44</f>
        <v>2504</v>
      </c>
      <c r="AI44" s="269">
        <f>(T44+T45)*1.05</f>
        <v>0</v>
      </c>
      <c r="AJ44" s="272">
        <f>IF(AH44&gt;AI44,0,AI44-AH44)</f>
        <v>0</v>
      </c>
      <c r="AK44" s="100">
        <f t="shared" si="8"/>
        <v>0</v>
      </c>
      <c r="AL44" s="76">
        <v>0</v>
      </c>
      <c r="AM44" s="100">
        <f t="shared" si="9"/>
        <v>0</v>
      </c>
      <c r="AN44" s="76">
        <f t="shared" si="10"/>
        <v>0</v>
      </c>
    </row>
    <row r="45" spans="1:40" ht="15.75" customHeight="1">
      <c r="A45" s="116"/>
      <c r="B45" s="116"/>
      <c r="C45" s="12" t="s">
        <v>38</v>
      </c>
      <c r="D45" s="13" t="s">
        <v>71</v>
      </c>
      <c r="E45" s="13"/>
      <c r="F45" s="14">
        <v>70</v>
      </c>
      <c r="G45" s="14">
        <v>530</v>
      </c>
      <c r="H45" s="14">
        <v>125</v>
      </c>
      <c r="I45" s="14" t="s">
        <v>48</v>
      </c>
      <c r="J45" s="14">
        <v>257</v>
      </c>
      <c r="K45" s="14">
        <v>172</v>
      </c>
      <c r="L45" s="14">
        <v>220</v>
      </c>
      <c r="M45" s="14">
        <v>1</v>
      </c>
      <c r="N45" s="14">
        <v>1</v>
      </c>
      <c r="O45" s="14" t="s">
        <v>13</v>
      </c>
      <c r="P45" s="15">
        <v>17.399999999999999</v>
      </c>
      <c r="Q45" s="14">
        <v>57</v>
      </c>
      <c r="R45" s="169">
        <v>68</v>
      </c>
      <c r="S45" s="101"/>
      <c r="T45" s="102">
        <f>+S45*R45</f>
        <v>0</v>
      </c>
      <c r="U45" s="163">
        <v>6</v>
      </c>
      <c r="V45" s="163">
        <v>6</v>
      </c>
      <c r="W45" s="144">
        <f t="shared" si="7"/>
        <v>0</v>
      </c>
      <c r="X45" s="144">
        <f>+W45*0.127*0.144*2</f>
        <v>0</v>
      </c>
      <c r="Y45" s="264"/>
      <c r="Z45" s="264"/>
      <c r="AA45" s="264"/>
      <c r="AB45" s="264"/>
      <c r="AC45" s="264"/>
      <c r="AD45" s="268"/>
      <c r="AE45" s="264"/>
      <c r="AF45" s="269"/>
      <c r="AG45" s="270"/>
      <c r="AH45" s="264"/>
      <c r="AI45" s="270"/>
      <c r="AJ45" s="272"/>
      <c r="AK45" s="100">
        <f t="shared" si="8"/>
        <v>0</v>
      </c>
      <c r="AL45" s="76">
        <v>0</v>
      </c>
      <c r="AM45" s="100">
        <f t="shared" si="9"/>
        <v>0</v>
      </c>
      <c r="AN45" s="76">
        <f t="shared" si="10"/>
        <v>0</v>
      </c>
    </row>
    <row r="46" spans="1:40" ht="15.75" customHeight="1">
      <c r="A46" s="115"/>
      <c r="B46" s="115"/>
      <c r="C46" s="4"/>
      <c r="D46" s="5"/>
      <c r="E46" s="5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101"/>
      <c r="T46" s="102"/>
      <c r="U46" s="163"/>
      <c r="V46" s="163"/>
      <c r="W46" s="144"/>
      <c r="X46" s="144"/>
      <c r="AD46" s="244"/>
      <c r="AE46" s="77"/>
      <c r="AJ46" s="244"/>
    </row>
    <row r="47" spans="1:40" ht="15.75" customHeight="1">
      <c r="A47" s="116"/>
      <c r="B47" s="116"/>
      <c r="C47" s="12" t="s">
        <v>39</v>
      </c>
      <c r="D47" s="13" t="s">
        <v>72</v>
      </c>
      <c r="E47" s="13"/>
      <c r="F47" s="14">
        <v>70</v>
      </c>
      <c r="G47" s="14">
        <v>550</v>
      </c>
      <c r="H47" s="14">
        <v>125</v>
      </c>
      <c r="I47" s="14" t="s">
        <v>49</v>
      </c>
      <c r="J47" s="14">
        <v>302</v>
      </c>
      <c r="K47" s="14">
        <v>172</v>
      </c>
      <c r="L47" s="14">
        <v>220</v>
      </c>
      <c r="M47" s="14">
        <v>0</v>
      </c>
      <c r="N47" s="14">
        <v>1</v>
      </c>
      <c r="O47" s="14" t="s">
        <v>13</v>
      </c>
      <c r="P47" s="15">
        <v>19.5</v>
      </c>
      <c r="Q47" s="14">
        <v>42</v>
      </c>
      <c r="R47" s="14">
        <v>56</v>
      </c>
      <c r="S47" s="101"/>
      <c r="T47" s="102">
        <f t="shared" ref="T47:T55" si="11">+S47*R47</f>
        <v>0</v>
      </c>
      <c r="U47" s="163">
        <v>6</v>
      </c>
      <c r="V47" s="163">
        <v>6</v>
      </c>
      <c r="W47" s="144">
        <f t="shared" si="7"/>
        <v>0</v>
      </c>
      <c r="X47" s="144">
        <f t="shared" ref="X47:X55" si="12">+W47*0.127*0.144*2</f>
        <v>0</v>
      </c>
      <c r="Y47" s="265" t="s">
        <v>137</v>
      </c>
      <c r="Z47" s="265">
        <f>IF(ISNA(VLOOKUP(Y47,SOTCK!C:H,6,0)),,VLOOKUP(Y47,SOTCK!C:H,6,0))</f>
        <v>283</v>
      </c>
      <c r="AA47" s="265">
        <f>IF(ISNA(VLOOKUP(Y47,'Recap CMD'!A:C,3,0)),,VLOOKUP(Y47,'Recap CMD'!A:C,3,0))</f>
        <v>2880</v>
      </c>
      <c r="AB47" s="265">
        <f>+Z47+AA47</f>
        <v>3163</v>
      </c>
      <c r="AC47" s="262">
        <f>SUM(T47:T55)*1.05</f>
        <v>58.800000000000004</v>
      </c>
      <c r="AD47" s="266">
        <f>IF(AB47&gt;AC47,0,AC47-AB47)</f>
        <v>0</v>
      </c>
      <c r="AE47" s="265" t="s">
        <v>149</v>
      </c>
      <c r="AF47" s="265">
        <f>IF(ISNA(VLOOKUP(AE47,SOTCK!C:H,6,0)),,VLOOKUP(AE47,SOTCK!C:H,6,0))</f>
        <v>21</v>
      </c>
      <c r="AG47" s="265">
        <f>IF(ISNA(VLOOKUP(AE47,'Recap CMD'!A:C,3,0)),,VLOOKUP(AE47,'Recap CMD'!A:C,3,0))</f>
        <v>1296</v>
      </c>
      <c r="AH47" s="265">
        <f>+AF47+AG47</f>
        <v>1317</v>
      </c>
      <c r="AI47" s="262">
        <f>(T47+T48+T49+T50+T51)*1.05</f>
        <v>58.800000000000004</v>
      </c>
      <c r="AJ47" s="266">
        <f>IF(AH47&gt;AI47,0,AI47-AH47)</f>
        <v>0</v>
      </c>
      <c r="AK47" s="100">
        <f t="shared" ref="AK47:AK55" si="13">V47*0.162*0.27*6*T47*1.05</f>
        <v>0</v>
      </c>
      <c r="AL47" s="76">
        <v>0</v>
      </c>
      <c r="AM47" s="100">
        <f t="shared" ref="AM47:AM55" si="14">+T47</f>
        <v>0</v>
      </c>
      <c r="AN47" s="76">
        <f>+T47*0.07*1.1</f>
        <v>0</v>
      </c>
    </row>
    <row r="48" spans="1:40" ht="15.75" customHeight="1">
      <c r="A48" s="115"/>
      <c r="B48" s="115"/>
      <c r="C48" s="12" t="s">
        <v>41</v>
      </c>
      <c r="D48" s="13" t="s">
        <v>73</v>
      </c>
      <c r="E48" s="13"/>
      <c r="F48" s="14">
        <v>75</v>
      </c>
      <c r="G48" s="14">
        <v>600</v>
      </c>
      <c r="H48" s="14">
        <v>130</v>
      </c>
      <c r="I48" s="14" t="s">
        <v>49</v>
      </c>
      <c r="J48" s="14">
        <v>302</v>
      </c>
      <c r="K48" s="14">
        <v>172</v>
      </c>
      <c r="L48" s="14">
        <v>220</v>
      </c>
      <c r="M48" s="14">
        <v>0</v>
      </c>
      <c r="N48" s="14">
        <v>1</v>
      </c>
      <c r="O48" s="14" t="s">
        <v>13</v>
      </c>
      <c r="P48" s="15">
        <v>20.100000000000001</v>
      </c>
      <c r="Q48" s="14">
        <v>42</v>
      </c>
      <c r="R48" s="14">
        <v>56</v>
      </c>
      <c r="S48" s="101"/>
      <c r="T48" s="102">
        <f t="shared" si="11"/>
        <v>0</v>
      </c>
      <c r="U48" s="163">
        <v>6</v>
      </c>
      <c r="V48" s="163">
        <v>7</v>
      </c>
      <c r="W48" s="144">
        <f>(U48+V48)*T48*6*1.1</f>
        <v>0</v>
      </c>
      <c r="X48" s="144">
        <f t="shared" si="12"/>
        <v>0</v>
      </c>
      <c r="Y48" s="263"/>
      <c r="Z48" s="263"/>
      <c r="AA48" s="263"/>
      <c r="AB48" s="263"/>
      <c r="AC48" s="263"/>
      <c r="AD48" s="267"/>
      <c r="AE48" s="263"/>
      <c r="AF48" s="263"/>
      <c r="AG48" s="263"/>
      <c r="AH48" s="263"/>
      <c r="AI48" s="263"/>
      <c r="AJ48" s="267"/>
      <c r="AK48" s="100">
        <f t="shared" si="13"/>
        <v>0</v>
      </c>
      <c r="AL48" s="76">
        <v>0</v>
      </c>
      <c r="AM48" s="100">
        <f t="shared" si="14"/>
        <v>0</v>
      </c>
      <c r="AN48" s="76">
        <f t="shared" ref="AN48:AN55" si="15">+T48*0.07*1.1</f>
        <v>0</v>
      </c>
    </row>
    <row r="49" spans="1:40" ht="15.75" customHeight="1">
      <c r="A49" s="116"/>
      <c r="B49" s="24"/>
      <c r="C49" s="4" t="s">
        <v>42</v>
      </c>
      <c r="D49" s="5" t="s">
        <v>74</v>
      </c>
      <c r="E49" s="5"/>
      <c r="F49" s="6">
        <v>80</v>
      </c>
      <c r="G49" s="6">
        <v>650</v>
      </c>
      <c r="H49" s="6">
        <v>140</v>
      </c>
      <c r="I49" s="6" t="s">
        <v>49</v>
      </c>
      <c r="J49" s="6">
        <v>302</v>
      </c>
      <c r="K49" s="6">
        <v>172</v>
      </c>
      <c r="L49" s="6">
        <v>220</v>
      </c>
      <c r="M49" s="6">
        <v>0</v>
      </c>
      <c r="N49" s="6">
        <v>1</v>
      </c>
      <c r="O49" s="6" t="s">
        <v>13</v>
      </c>
      <c r="P49" s="6">
        <v>20.8</v>
      </c>
      <c r="Q49" s="6">
        <v>42</v>
      </c>
      <c r="R49" s="6">
        <v>56</v>
      </c>
      <c r="S49" s="101"/>
      <c r="T49" s="102">
        <f t="shared" si="11"/>
        <v>0</v>
      </c>
      <c r="U49" s="163">
        <v>7</v>
      </c>
      <c r="V49" s="163">
        <v>7</v>
      </c>
      <c r="W49" s="144">
        <f>(U49+V49)*T49*6*1.1</f>
        <v>0</v>
      </c>
      <c r="X49" s="144">
        <f t="shared" si="12"/>
        <v>0</v>
      </c>
      <c r="Y49" s="263"/>
      <c r="Z49" s="263"/>
      <c r="AA49" s="263"/>
      <c r="AB49" s="263"/>
      <c r="AC49" s="263"/>
      <c r="AD49" s="267"/>
      <c r="AE49" s="263"/>
      <c r="AF49" s="263"/>
      <c r="AG49" s="263"/>
      <c r="AH49" s="263"/>
      <c r="AI49" s="263"/>
      <c r="AJ49" s="267"/>
      <c r="AK49" s="100">
        <f t="shared" si="13"/>
        <v>0</v>
      </c>
      <c r="AL49" s="76">
        <v>0</v>
      </c>
      <c r="AM49" s="100">
        <f t="shared" si="14"/>
        <v>0</v>
      </c>
      <c r="AN49" s="76">
        <f t="shared" si="15"/>
        <v>0</v>
      </c>
    </row>
    <row r="50" spans="1:40" ht="15.75" customHeight="1">
      <c r="A50" s="116"/>
      <c r="B50" s="24"/>
      <c r="C50" s="4" t="s">
        <v>44</v>
      </c>
      <c r="D50" s="5" t="s">
        <v>75</v>
      </c>
      <c r="E50" s="5"/>
      <c r="F50" s="6">
        <v>90</v>
      </c>
      <c r="G50" s="6">
        <v>700</v>
      </c>
      <c r="H50" s="6">
        <v>160</v>
      </c>
      <c r="I50" s="6" t="s">
        <v>49</v>
      </c>
      <c r="J50" s="6">
        <v>302</v>
      </c>
      <c r="K50" s="6">
        <v>172</v>
      </c>
      <c r="L50" s="6">
        <v>220</v>
      </c>
      <c r="M50" s="6">
        <v>0</v>
      </c>
      <c r="N50" s="6">
        <v>1</v>
      </c>
      <c r="O50" s="6" t="s">
        <v>13</v>
      </c>
      <c r="P50" s="6">
        <v>21.5</v>
      </c>
      <c r="Q50" s="6">
        <v>42</v>
      </c>
      <c r="R50" s="6">
        <v>56</v>
      </c>
      <c r="S50" s="101"/>
      <c r="T50" s="102">
        <f t="shared" si="11"/>
        <v>0</v>
      </c>
      <c r="U50" s="163">
        <v>7</v>
      </c>
      <c r="V50" s="163">
        <v>8</v>
      </c>
      <c r="W50" s="144">
        <f>(U50+V50)*T50*6*1.1</f>
        <v>0</v>
      </c>
      <c r="X50" s="144">
        <f t="shared" si="12"/>
        <v>0</v>
      </c>
      <c r="Y50" s="263"/>
      <c r="Z50" s="263"/>
      <c r="AA50" s="263"/>
      <c r="AB50" s="263"/>
      <c r="AC50" s="263"/>
      <c r="AD50" s="267"/>
      <c r="AE50" s="263"/>
      <c r="AF50" s="263"/>
      <c r="AG50" s="263"/>
      <c r="AH50" s="263"/>
      <c r="AI50" s="263"/>
      <c r="AJ50" s="267"/>
      <c r="AK50" s="100">
        <f t="shared" si="13"/>
        <v>0</v>
      </c>
      <c r="AL50" s="76">
        <v>0</v>
      </c>
      <c r="AM50" s="100">
        <f t="shared" si="14"/>
        <v>0</v>
      </c>
      <c r="AN50" s="76">
        <f t="shared" si="15"/>
        <v>0</v>
      </c>
    </row>
    <row r="51" spans="1:40" ht="15.75" customHeight="1">
      <c r="A51" s="116"/>
      <c r="B51" s="24"/>
      <c r="C51" s="4" t="s">
        <v>46</v>
      </c>
      <c r="D51" s="5" t="s">
        <v>76</v>
      </c>
      <c r="E51" s="5"/>
      <c r="F51" s="6">
        <v>95</v>
      </c>
      <c r="G51" s="27">
        <v>750</v>
      </c>
      <c r="H51" s="6">
        <v>175</v>
      </c>
      <c r="I51" s="6" t="s">
        <v>49</v>
      </c>
      <c r="J51" s="6">
        <v>302</v>
      </c>
      <c r="K51" s="6">
        <v>172</v>
      </c>
      <c r="L51" s="6">
        <v>220</v>
      </c>
      <c r="M51" s="6">
        <v>0</v>
      </c>
      <c r="N51" s="6">
        <v>1</v>
      </c>
      <c r="O51" s="6" t="s">
        <v>13</v>
      </c>
      <c r="P51" s="6">
        <v>22.2</v>
      </c>
      <c r="Q51" s="6">
        <v>42</v>
      </c>
      <c r="R51" s="6">
        <v>56</v>
      </c>
      <c r="S51" s="101">
        <v>1</v>
      </c>
      <c r="T51" s="102">
        <f t="shared" si="11"/>
        <v>56</v>
      </c>
      <c r="U51" s="163">
        <v>8</v>
      </c>
      <c r="V51" s="163">
        <v>8</v>
      </c>
      <c r="W51" s="144">
        <f>(U51+V51)*T51*6*1.1</f>
        <v>5913.6</v>
      </c>
      <c r="X51" s="144">
        <f t="shared" si="12"/>
        <v>216.29583360000001</v>
      </c>
      <c r="Y51" s="263"/>
      <c r="Z51" s="263"/>
      <c r="AA51" s="263"/>
      <c r="AB51" s="263"/>
      <c r="AC51" s="263"/>
      <c r="AD51" s="267"/>
      <c r="AE51" s="264"/>
      <c r="AF51" s="264"/>
      <c r="AG51" s="264"/>
      <c r="AH51" s="264"/>
      <c r="AI51" s="264"/>
      <c r="AJ51" s="268"/>
      <c r="AK51" s="100">
        <f t="shared" si="13"/>
        <v>123.45177600000001</v>
      </c>
      <c r="AL51" s="76">
        <v>0</v>
      </c>
      <c r="AM51" s="100">
        <f t="shared" si="14"/>
        <v>56</v>
      </c>
      <c r="AN51" s="76">
        <f t="shared" si="15"/>
        <v>4.3120000000000012</v>
      </c>
    </row>
    <row r="52" spans="1:40" ht="15.75" customHeight="1">
      <c r="A52" s="116"/>
      <c r="B52" s="116"/>
      <c r="C52" s="4" t="s">
        <v>40</v>
      </c>
      <c r="D52" s="5" t="s">
        <v>72</v>
      </c>
      <c r="E52" s="5"/>
      <c r="F52" s="6">
        <v>70</v>
      </c>
      <c r="G52" s="6">
        <v>550</v>
      </c>
      <c r="H52" s="6">
        <v>125</v>
      </c>
      <c r="I52" s="6" t="s">
        <v>49</v>
      </c>
      <c r="J52" s="6">
        <v>302</v>
      </c>
      <c r="K52" s="6">
        <v>172</v>
      </c>
      <c r="L52" s="6">
        <v>220</v>
      </c>
      <c r="M52" s="6">
        <v>1</v>
      </c>
      <c r="N52" s="6">
        <v>1</v>
      </c>
      <c r="O52" s="6" t="s">
        <v>13</v>
      </c>
      <c r="P52" s="6">
        <v>19.5</v>
      </c>
      <c r="Q52" s="6">
        <v>42</v>
      </c>
      <c r="R52" s="6">
        <v>56</v>
      </c>
      <c r="S52" s="101"/>
      <c r="T52" s="102">
        <f t="shared" si="11"/>
        <v>0</v>
      </c>
      <c r="U52" s="163">
        <v>6</v>
      </c>
      <c r="V52" s="163">
        <v>6</v>
      </c>
      <c r="W52" s="144">
        <f>(U52+V52)*T52*6*1.1</f>
        <v>0</v>
      </c>
      <c r="X52" s="144">
        <f t="shared" si="12"/>
        <v>0</v>
      </c>
      <c r="Y52" s="263"/>
      <c r="Z52" s="263"/>
      <c r="AA52" s="263"/>
      <c r="AB52" s="263"/>
      <c r="AC52" s="263"/>
      <c r="AD52" s="267"/>
      <c r="AE52" s="265" t="s">
        <v>150</v>
      </c>
      <c r="AF52" s="265">
        <f>IF(ISNA(VLOOKUP(AE52,SOTCK!C:H,6,0)),,VLOOKUP(AE52,SOTCK!C:H,6,0))</f>
        <v>0</v>
      </c>
      <c r="AG52" s="265">
        <f>IF(ISNA(VLOOKUP(AE52,'Recap CMD'!A:C,3,0)),,VLOOKUP(AE52,'Recap CMD'!A:C,3,0))</f>
        <v>1800</v>
      </c>
      <c r="AH52" s="265">
        <f>+AF52+AG52</f>
        <v>1800</v>
      </c>
      <c r="AI52" s="262">
        <f>(T52+T53+T54+T55)*1.05</f>
        <v>0</v>
      </c>
      <c r="AJ52" s="266">
        <f>IF(AH52&gt;AI52,0,AI52-AH52)</f>
        <v>0</v>
      </c>
      <c r="AK52" s="100">
        <f t="shared" si="13"/>
        <v>0</v>
      </c>
      <c r="AL52" s="76">
        <v>0</v>
      </c>
      <c r="AM52" s="100">
        <f t="shared" si="14"/>
        <v>0</v>
      </c>
      <c r="AN52" s="76">
        <f t="shared" si="15"/>
        <v>0</v>
      </c>
    </row>
    <row r="53" spans="1:40" ht="15.75" customHeight="1">
      <c r="A53" s="116"/>
      <c r="B53" s="24"/>
      <c r="C53" s="12" t="s">
        <v>43</v>
      </c>
      <c r="D53" s="13" t="s">
        <v>74</v>
      </c>
      <c r="E53" s="13"/>
      <c r="F53" s="14">
        <v>80</v>
      </c>
      <c r="G53" s="14">
        <v>650</v>
      </c>
      <c r="H53" s="14">
        <v>140</v>
      </c>
      <c r="I53" s="14" t="s">
        <v>49</v>
      </c>
      <c r="J53" s="14">
        <v>302</v>
      </c>
      <c r="K53" s="14">
        <v>172</v>
      </c>
      <c r="L53" s="14">
        <v>220</v>
      </c>
      <c r="M53" s="14">
        <v>1</v>
      </c>
      <c r="N53" s="14">
        <v>1</v>
      </c>
      <c r="O53" s="14" t="s">
        <v>13</v>
      </c>
      <c r="P53" s="15">
        <v>20.8</v>
      </c>
      <c r="Q53" s="14">
        <v>42</v>
      </c>
      <c r="R53" s="14">
        <v>56</v>
      </c>
      <c r="S53" s="101"/>
      <c r="T53" s="102">
        <f t="shared" si="11"/>
        <v>0</v>
      </c>
      <c r="U53" s="163">
        <v>7</v>
      </c>
      <c r="V53" s="163">
        <v>7</v>
      </c>
      <c r="W53" s="144">
        <f t="shared" si="7"/>
        <v>0</v>
      </c>
      <c r="X53" s="144">
        <f t="shared" si="12"/>
        <v>0</v>
      </c>
      <c r="Y53" s="263"/>
      <c r="Z53" s="263"/>
      <c r="AA53" s="263"/>
      <c r="AB53" s="263"/>
      <c r="AC53" s="263"/>
      <c r="AD53" s="267"/>
      <c r="AE53" s="263"/>
      <c r="AF53" s="263"/>
      <c r="AG53" s="263"/>
      <c r="AH53" s="263"/>
      <c r="AI53" s="263"/>
      <c r="AJ53" s="267"/>
      <c r="AK53" s="100">
        <f t="shared" si="13"/>
        <v>0</v>
      </c>
      <c r="AL53" s="76">
        <v>0</v>
      </c>
      <c r="AM53" s="100">
        <f t="shared" si="14"/>
        <v>0</v>
      </c>
      <c r="AN53" s="76">
        <f t="shared" si="15"/>
        <v>0</v>
      </c>
    </row>
    <row r="54" spans="1:40" ht="15.75" customHeight="1">
      <c r="A54" s="116"/>
      <c r="B54" s="24"/>
      <c r="C54" s="12" t="s">
        <v>45</v>
      </c>
      <c r="D54" s="13" t="s">
        <v>75</v>
      </c>
      <c r="E54" s="13"/>
      <c r="F54" s="14">
        <v>90</v>
      </c>
      <c r="G54" s="14">
        <v>700</v>
      </c>
      <c r="H54" s="14">
        <v>160</v>
      </c>
      <c r="I54" s="14" t="s">
        <v>49</v>
      </c>
      <c r="J54" s="14">
        <v>302</v>
      </c>
      <c r="K54" s="14">
        <v>172</v>
      </c>
      <c r="L54" s="14">
        <v>220</v>
      </c>
      <c r="M54" s="14">
        <v>1</v>
      </c>
      <c r="N54" s="14">
        <v>1</v>
      </c>
      <c r="O54" s="14" t="s">
        <v>13</v>
      </c>
      <c r="P54" s="15">
        <v>21.5</v>
      </c>
      <c r="Q54" s="14">
        <v>42</v>
      </c>
      <c r="R54" s="14">
        <v>56</v>
      </c>
      <c r="S54" s="101"/>
      <c r="T54" s="102">
        <f t="shared" si="11"/>
        <v>0</v>
      </c>
      <c r="U54" s="163">
        <v>7</v>
      </c>
      <c r="V54" s="163">
        <v>8</v>
      </c>
      <c r="W54" s="144">
        <f t="shared" si="7"/>
        <v>0</v>
      </c>
      <c r="X54" s="144">
        <f t="shared" si="12"/>
        <v>0</v>
      </c>
      <c r="Y54" s="263"/>
      <c r="Z54" s="263"/>
      <c r="AA54" s="263"/>
      <c r="AB54" s="263"/>
      <c r="AC54" s="263"/>
      <c r="AD54" s="267"/>
      <c r="AE54" s="263"/>
      <c r="AF54" s="263"/>
      <c r="AG54" s="263"/>
      <c r="AH54" s="263"/>
      <c r="AI54" s="263"/>
      <c r="AJ54" s="267"/>
      <c r="AK54" s="100">
        <f t="shared" si="13"/>
        <v>0</v>
      </c>
      <c r="AL54" s="76">
        <v>0</v>
      </c>
      <c r="AM54" s="100">
        <f t="shared" si="14"/>
        <v>0</v>
      </c>
      <c r="AN54" s="76">
        <f t="shared" si="15"/>
        <v>0</v>
      </c>
    </row>
    <row r="55" spans="1:40" ht="15.75" customHeight="1">
      <c r="A55" s="116"/>
      <c r="B55" s="24"/>
      <c r="C55" s="12" t="s">
        <v>47</v>
      </c>
      <c r="D55" s="13" t="s">
        <v>76</v>
      </c>
      <c r="E55" s="13"/>
      <c r="F55" s="14">
        <v>95</v>
      </c>
      <c r="G55" s="28">
        <v>750</v>
      </c>
      <c r="H55" s="14">
        <v>175</v>
      </c>
      <c r="I55" s="14" t="s">
        <v>49</v>
      </c>
      <c r="J55" s="14">
        <v>302</v>
      </c>
      <c r="K55" s="14">
        <v>172</v>
      </c>
      <c r="L55" s="14">
        <v>220</v>
      </c>
      <c r="M55" s="14">
        <v>1</v>
      </c>
      <c r="N55" s="14">
        <v>1</v>
      </c>
      <c r="O55" s="14" t="s">
        <v>13</v>
      </c>
      <c r="P55" s="15">
        <v>22.2</v>
      </c>
      <c r="Q55" s="14">
        <v>42</v>
      </c>
      <c r="R55" s="80">
        <v>56</v>
      </c>
      <c r="S55" s="101"/>
      <c r="T55" s="102">
        <f t="shared" si="11"/>
        <v>0</v>
      </c>
      <c r="U55" s="163">
        <v>8</v>
      </c>
      <c r="V55" s="163">
        <v>8</v>
      </c>
      <c r="W55" s="144">
        <f t="shared" si="7"/>
        <v>0</v>
      </c>
      <c r="X55" s="144">
        <f t="shared" si="12"/>
        <v>0</v>
      </c>
      <c r="Y55" s="264"/>
      <c r="Z55" s="264"/>
      <c r="AA55" s="264"/>
      <c r="AB55" s="264"/>
      <c r="AC55" s="264"/>
      <c r="AD55" s="268"/>
      <c r="AE55" s="264"/>
      <c r="AF55" s="264"/>
      <c r="AG55" s="264"/>
      <c r="AH55" s="264"/>
      <c r="AI55" s="264"/>
      <c r="AJ55" s="268"/>
      <c r="AK55" s="100">
        <f t="shared" si="13"/>
        <v>0</v>
      </c>
      <c r="AL55" s="76">
        <v>0</v>
      </c>
      <c r="AM55" s="100">
        <f t="shared" si="14"/>
        <v>0</v>
      </c>
      <c r="AN55" s="76">
        <f t="shared" si="15"/>
        <v>0</v>
      </c>
    </row>
    <row r="56" spans="1:40" ht="27.75" customHeight="1">
      <c r="A56" s="77"/>
      <c r="B56" s="77"/>
      <c r="C56" s="8"/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81" t="s">
        <v>116</v>
      </c>
      <c r="S56" s="84">
        <f t="shared" ref="S56:T56" si="16">SUM(S11:S25)+SUM(S31:S55)</f>
        <v>19</v>
      </c>
      <c r="T56" s="83">
        <f t="shared" si="16"/>
        <v>1356</v>
      </c>
      <c r="U56" s="79"/>
      <c r="V56" s="81" t="s">
        <v>153</v>
      </c>
      <c r="W56" s="83">
        <f>SUM(W31:W55)</f>
        <v>47520</v>
      </c>
      <c r="X56" s="83">
        <f>SUM(X31:X55)</f>
        <v>1738.0915199999999</v>
      </c>
      <c r="AK56" s="83">
        <f>SUM(AK31:AK55)</f>
        <v>992.0232000000002</v>
      </c>
      <c r="AL56" s="83">
        <f>SUM(AL31:AL55)+SUM(AL11:AL25)</f>
        <v>724</v>
      </c>
      <c r="AM56" s="83">
        <f>SUM(AM31:AM55)+SUM(AM11:AM25)</f>
        <v>632</v>
      </c>
      <c r="AN56" s="83">
        <f>SUM(AN31:AN55)+SUM(AN11:AN25)</f>
        <v>79.420000000000016</v>
      </c>
    </row>
    <row r="57" spans="1:40" ht="32.25" customHeight="1">
      <c r="A57" s="77"/>
      <c r="B57" s="77"/>
      <c r="C57" s="95"/>
      <c r="D57" s="98"/>
      <c r="E57" s="98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75"/>
      <c r="S57" s="76">
        <f>+S56/22</f>
        <v>0.86363636363636365</v>
      </c>
      <c r="W57" s="247">
        <f>+W56+W26</f>
        <v>103435.2</v>
      </c>
    </row>
    <row r="58" spans="1:40" ht="32.25" customHeight="1">
      <c r="A58" s="77"/>
      <c r="B58" s="77"/>
      <c r="C58" s="118"/>
      <c r="D58" s="119"/>
      <c r="E58" s="119"/>
      <c r="F58" s="119"/>
      <c r="G58" s="120"/>
      <c r="H58" s="120"/>
      <c r="I58" s="120"/>
      <c r="J58" s="121"/>
      <c r="K58" s="122"/>
      <c r="L58" s="123"/>
      <c r="M58" s="123"/>
      <c r="N58" s="123"/>
      <c r="O58" s="123"/>
      <c r="P58" s="123"/>
      <c r="Q58" s="122"/>
      <c r="R58" s="122"/>
    </row>
    <row r="59" spans="1:40" ht="30" customHeight="1" thickBot="1">
      <c r="A59" s="77"/>
      <c r="B59" s="77"/>
      <c r="C59" s="118"/>
      <c r="D59" s="119"/>
      <c r="E59" s="119"/>
      <c r="F59" s="119"/>
      <c r="G59" s="120"/>
      <c r="H59" s="120"/>
      <c r="I59" s="120"/>
      <c r="J59" s="124"/>
      <c r="L59" s="125"/>
      <c r="M59" s="125"/>
      <c r="N59" s="125"/>
      <c r="O59" s="125"/>
      <c r="P59" s="125"/>
      <c r="AK59" s="237" t="s">
        <v>2467</v>
      </c>
      <c r="AL59" s="237" t="s">
        <v>124</v>
      </c>
      <c r="AM59" s="238" t="s">
        <v>138</v>
      </c>
    </row>
    <row r="60" spans="1:40" ht="17.25" customHeight="1">
      <c r="A60" s="77"/>
      <c r="B60" s="77"/>
      <c r="C60" s="292"/>
      <c r="D60" s="293"/>
      <c r="E60" s="293"/>
      <c r="F60" s="293"/>
      <c r="G60" s="293"/>
      <c r="H60" s="293"/>
      <c r="I60" s="294"/>
      <c r="J60" s="19"/>
      <c r="L60" s="125"/>
      <c r="M60" s="125"/>
      <c r="N60" s="125"/>
      <c r="O60" s="125"/>
      <c r="P60" s="125"/>
      <c r="AC60" s="150" t="s">
        <v>134</v>
      </c>
      <c r="AD60" s="254" t="s">
        <v>154</v>
      </c>
      <c r="AE60" s="273" t="s">
        <v>155</v>
      </c>
      <c r="AF60" s="273"/>
      <c r="AG60" s="273"/>
      <c r="AH60" s="273"/>
      <c r="AI60" s="273"/>
      <c r="AJ60" s="273"/>
      <c r="AK60" s="237">
        <f>+AK56+AK26</f>
        <v>2001.5190720000001</v>
      </c>
      <c r="AL60" s="237">
        <v>0</v>
      </c>
      <c r="AM60" s="238">
        <f>+AK60-AL60</f>
        <v>2001.5190720000001</v>
      </c>
    </row>
    <row r="61" spans="1:40" ht="17.25" customHeight="1">
      <c r="A61" s="77"/>
      <c r="B61" s="77"/>
      <c r="C61" s="295"/>
      <c r="D61" s="296"/>
      <c r="E61" s="296"/>
      <c r="F61" s="296"/>
      <c r="G61" s="296"/>
      <c r="H61" s="296"/>
      <c r="I61" s="297"/>
      <c r="J61" s="19"/>
      <c r="L61" s="125"/>
      <c r="M61" s="125"/>
      <c r="N61" s="125"/>
      <c r="O61" s="125"/>
      <c r="P61" s="125"/>
      <c r="AC61" s="150" t="s">
        <v>82</v>
      </c>
      <c r="AD61" s="254" t="s">
        <v>156</v>
      </c>
      <c r="AE61" s="273" t="s">
        <v>157</v>
      </c>
      <c r="AF61" s="273"/>
      <c r="AG61" s="273"/>
      <c r="AH61" s="273"/>
      <c r="AI61" s="273"/>
      <c r="AJ61" s="273"/>
      <c r="AK61" s="237">
        <f>+AL56</f>
        <v>724</v>
      </c>
      <c r="AL61" s="237">
        <v>1000</v>
      </c>
      <c r="AM61" s="238">
        <f t="shared" ref="AM61:AM65" si="17">+AK61-AL61</f>
        <v>-276</v>
      </c>
    </row>
    <row r="62" spans="1:40" ht="17.25" customHeight="1">
      <c r="A62" s="77"/>
      <c r="B62" s="77"/>
      <c r="C62" s="295"/>
      <c r="D62" s="296"/>
      <c r="E62" s="296"/>
      <c r="F62" s="296"/>
      <c r="G62" s="296"/>
      <c r="H62" s="296"/>
      <c r="I62" s="297"/>
      <c r="J62" s="19"/>
      <c r="L62" s="125"/>
      <c r="M62" s="125"/>
      <c r="N62" s="125"/>
      <c r="O62" s="125"/>
      <c r="P62" s="125"/>
      <c r="AC62" s="150" t="s">
        <v>82</v>
      </c>
      <c r="AD62" s="254" t="s">
        <v>158</v>
      </c>
      <c r="AE62" s="273" t="s">
        <v>159</v>
      </c>
      <c r="AF62" s="273"/>
      <c r="AG62" s="273"/>
      <c r="AH62" s="273"/>
      <c r="AI62" s="273"/>
      <c r="AJ62" s="273"/>
      <c r="AK62" s="237">
        <f>+AM56</f>
        <v>632</v>
      </c>
      <c r="AL62" s="237">
        <v>1000</v>
      </c>
      <c r="AM62" s="238">
        <f t="shared" si="17"/>
        <v>-368</v>
      </c>
    </row>
    <row r="63" spans="1:40" ht="24.75" customHeight="1">
      <c r="A63" s="77"/>
      <c r="B63" s="77"/>
      <c r="C63" s="126"/>
      <c r="D63" s="119"/>
      <c r="E63" s="119"/>
      <c r="F63" s="119"/>
      <c r="G63" s="120"/>
      <c r="H63" s="120"/>
      <c r="I63" s="127"/>
      <c r="J63" s="125"/>
      <c r="L63" s="125"/>
      <c r="M63" s="125"/>
      <c r="N63" s="125"/>
      <c r="O63" s="125"/>
      <c r="P63" s="125"/>
      <c r="AC63" s="150" t="s">
        <v>11</v>
      </c>
      <c r="AD63" s="254" t="s">
        <v>160</v>
      </c>
      <c r="AE63" s="273" t="s">
        <v>161</v>
      </c>
      <c r="AF63" s="273"/>
      <c r="AG63" s="273"/>
      <c r="AH63" s="273"/>
      <c r="AI63" s="273"/>
      <c r="AJ63" s="273"/>
      <c r="AK63" s="237">
        <f>+AN56</f>
        <v>79.420000000000016</v>
      </c>
      <c r="AL63" s="237">
        <v>0</v>
      </c>
      <c r="AM63" s="238">
        <f t="shared" si="17"/>
        <v>79.420000000000016</v>
      </c>
    </row>
    <row r="64" spans="1:40" ht="17.25" customHeight="1">
      <c r="A64" s="77"/>
      <c r="B64" s="77"/>
      <c r="C64" s="295"/>
      <c r="D64" s="296"/>
      <c r="E64" s="296"/>
      <c r="F64" s="296"/>
      <c r="G64" s="296"/>
      <c r="H64" s="296"/>
      <c r="I64" s="297"/>
      <c r="J64" s="19"/>
      <c r="L64" s="125"/>
      <c r="M64" s="125"/>
      <c r="N64" s="125"/>
      <c r="O64" s="125"/>
      <c r="P64" s="125"/>
      <c r="AC64" s="150" t="s">
        <v>134</v>
      </c>
      <c r="AD64" s="254" t="s">
        <v>1695</v>
      </c>
      <c r="AE64" s="273" t="s">
        <v>2469</v>
      </c>
      <c r="AF64" s="273"/>
      <c r="AG64" s="273"/>
      <c r="AH64" s="273"/>
      <c r="AI64" s="273"/>
      <c r="AJ64" s="273"/>
      <c r="AK64" s="237">
        <f>+X26</f>
        <v>1658.6684928</v>
      </c>
      <c r="AL64" s="237">
        <v>0</v>
      </c>
      <c r="AM64" s="238">
        <f t="shared" si="17"/>
        <v>1658.6684928</v>
      </c>
    </row>
    <row r="65" spans="1:39" ht="18.75">
      <c r="A65" s="77"/>
      <c r="B65" s="77"/>
      <c r="C65" s="295"/>
      <c r="D65" s="296"/>
      <c r="E65" s="296"/>
      <c r="F65" s="296"/>
      <c r="G65" s="296"/>
      <c r="H65" s="296"/>
      <c r="I65" s="297"/>
      <c r="J65" s="19"/>
      <c r="L65" s="125"/>
      <c r="M65" s="125"/>
      <c r="N65" s="125"/>
      <c r="O65" s="125"/>
      <c r="P65" s="125"/>
      <c r="AC65" s="150" t="s">
        <v>134</v>
      </c>
      <c r="AD65" s="254" t="s">
        <v>1697</v>
      </c>
      <c r="AE65" s="273" t="s">
        <v>2470</v>
      </c>
      <c r="AF65" s="273"/>
      <c r="AG65" s="273"/>
      <c r="AH65" s="273"/>
      <c r="AI65" s="273"/>
      <c r="AJ65" s="273"/>
      <c r="AK65" s="237">
        <f>+X56</f>
        <v>1738.0915199999999</v>
      </c>
      <c r="AL65" s="237">
        <v>0</v>
      </c>
      <c r="AM65" s="238">
        <f t="shared" si="17"/>
        <v>1738.0915199999999</v>
      </c>
    </row>
    <row r="66" spans="1:39" ht="9" customHeight="1" thickBot="1">
      <c r="A66" s="77"/>
      <c r="B66" s="77"/>
      <c r="C66" s="128"/>
      <c r="D66" s="129"/>
      <c r="E66" s="129"/>
      <c r="F66" s="129"/>
      <c r="G66" s="130"/>
      <c r="H66" s="130"/>
      <c r="I66" s="131"/>
      <c r="J66" s="125"/>
      <c r="L66" s="125"/>
      <c r="M66" s="125"/>
      <c r="N66" s="125"/>
      <c r="O66" s="125"/>
      <c r="P66" s="125"/>
    </row>
    <row r="67" spans="1:39" ht="15.75">
      <c r="A67" s="77"/>
      <c r="B67" s="77"/>
      <c r="C67" s="118"/>
      <c r="D67" s="119"/>
      <c r="E67" s="119"/>
      <c r="F67" s="119"/>
      <c r="G67" s="120"/>
      <c r="H67" s="120"/>
      <c r="J67" s="132"/>
    </row>
    <row r="68" spans="1:39" ht="15.75">
      <c r="A68" s="77"/>
      <c r="B68" s="77"/>
      <c r="C68" s="118"/>
      <c r="D68" s="119"/>
      <c r="E68" s="119"/>
      <c r="F68" s="119"/>
      <c r="G68" s="120"/>
      <c r="H68" s="120"/>
      <c r="J68" s="132"/>
    </row>
    <row r="69" spans="1:39" ht="15.75">
      <c r="A69" s="77"/>
      <c r="B69" s="77"/>
      <c r="C69" s="118"/>
      <c r="D69" s="119"/>
      <c r="E69" s="119"/>
      <c r="F69" s="119"/>
      <c r="G69" s="120"/>
      <c r="H69" s="120"/>
      <c r="J69" s="133"/>
      <c r="K69" s="134"/>
      <c r="L69" s="134"/>
      <c r="M69" s="134"/>
      <c r="N69" s="134"/>
      <c r="O69" s="134"/>
      <c r="P69" s="134"/>
      <c r="Q69" s="134"/>
      <c r="R69" s="134"/>
    </row>
    <row r="70" spans="1:39" ht="15.75">
      <c r="C70" s="120"/>
      <c r="D70" s="120"/>
      <c r="E70" s="120"/>
      <c r="F70" s="120"/>
      <c r="G70" s="120"/>
      <c r="H70" s="120"/>
    </row>
  </sheetData>
  <mergeCells count="149">
    <mergeCell ref="C60:I62"/>
    <mergeCell ref="AE60:AJ60"/>
    <mergeCell ref="AE61:AJ61"/>
    <mergeCell ref="AE62:AJ62"/>
    <mergeCell ref="AE63:AJ63"/>
    <mergeCell ref="C64:I65"/>
    <mergeCell ref="AE64:AJ64"/>
    <mergeCell ref="AE65:AJ65"/>
    <mergeCell ref="AE52:AE55"/>
    <mergeCell ref="AF52:AF55"/>
    <mergeCell ref="AG52:AG55"/>
    <mergeCell ref="AH52:AH55"/>
    <mergeCell ref="AI52:AI55"/>
    <mergeCell ref="AJ52:AJ55"/>
    <mergeCell ref="AJ44:AJ45"/>
    <mergeCell ref="AE47:AE51"/>
    <mergeCell ref="AF47:AF51"/>
    <mergeCell ref="AG47:AG51"/>
    <mergeCell ref="AH47:AH51"/>
    <mergeCell ref="AI47:AI51"/>
    <mergeCell ref="AJ47:AJ51"/>
    <mergeCell ref="Y47:Y55"/>
    <mergeCell ref="Z47:Z55"/>
    <mergeCell ref="AA47:AA55"/>
    <mergeCell ref="AB47:AB55"/>
    <mergeCell ref="AC47:AC55"/>
    <mergeCell ref="AD47:AD55"/>
    <mergeCell ref="AJ37:AJ38"/>
    <mergeCell ref="Y42:Y45"/>
    <mergeCell ref="Z42:Z45"/>
    <mergeCell ref="AA42:AA45"/>
    <mergeCell ref="AB42:AB45"/>
    <mergeCell ref="AC42:AC45"/>
    <mergeCell ref="AD42:AD45"/>
    <mergeCell ref="AE42:AE43"/>
    <mergeCell ref="AF42:AF43"/>
    <mergeCell ref="AG42:AG43"/>
    <mergeCell ref="AD37:AD39"/>
    <mergeCell ref="AE37:AE38"/>
    <mergeCell ref="AF37:AF38"/>
    <mergeCell ref="AG37:AG38"/>
    <mergeCell ref="AH37:AH38"/>
    <mergeCell ref="AI37:AI38"/>
    <mergeCell ref="AH42:AH43"/>
    <mergeCell ref="AI42:AI43"/>
    <mergeCell ref="AJ42:AJ43"/>
    <mergeCell ref="AE44:AE45"/>
    <mergeCell ref="AF44:AF45"/>
    <mergeCell ref="AG44:AG45"/>
    <mergeCell ref="AH44:AH45"/>
    <mergeCell ref="AI44:AI45"/>
    <mergeCell ref="Y37:Y39"/>
    <mergeCell ref="Z37:Z39"/>
    <mergeCell ref="AA37:AA39"/>
    <mergeCell ref="AB37:AB39"/>
    <mergeCell ref="AC37:AC39"/>
    <mergeCell ref="Z33:Z35"/>
    <mergeCell ref="AA33:AA35"/>
    <mergeCell ref="AB33:AB35"/>
    <mergeCell ref="AC33:AC35"/>
    <mergeCell ref="O29:O30"/>
    <mergeCell ref="R29:R30"/>
    <mergeCell ref="S29:T29"/>
    <mergeCell ref="Y33:Y35"/>
    <mergeCell ref="AE28:AJ28"/>
    <mergeCell ref="C29:C30"/>
    <mergeCell ref="D29:D30"/>
    <mergeCell ref="E29:E30"/>
    <mergeCell ref="F29:F30"/>
    <mergeCell ref="G29:G30"/>
    <mergeCell ref="I29:I30"/>
    <mergeCell ref="J29:L29"/>
    <mergeCell ref="M29:M30"/>
    <mergeCell ref="N29:N30"/>
    <mergeCell ref="AF33:AF35"/>
    <mergeCell ref="AG33:AG35"/>
    <mergeCell ref="AH33:AH35"/>
    <mergeCell ref="AI33:AI35"/>
    <mergeCell ref="AJ33:AJ35"/>
    <mergeCell ref="AD33:AD35"/>
    <mergeCell ref="AE33:AE35"/>
    <mergeCell ref="AF24:AF25"/>
    <mergeCell ref="AG24:AG25"/>
    <mergeCell ref="AH24:AH25"/>
    <mergeCell ref="AI24:AI25"/>
    <mergeCell ref="AJ24:AJ25"/>
    <mergeCell ref="S28:T28"/>
    <mergeCell ref="U28:X28"/>
    <mergeCell ref="Y28:AD28"/>
    <mergeCell ref="AH18:AH20"/>
    <mergeCell ref="AI18:AI20"/>
    <mergeCell ref="AJ18:AJ20"/>
    <mergeCell ref="Y24:Y25"/>
    <mergeCell ref="Z24:Z25"/>
    <mergeCell ref="AA24:AA25"/>
    <mergeCell ref="AB24:AB25"/>
    <mergeCell ref="AC24:AC25"/>
    <mergeCell ref="AD24:AD25"/>
    <mergeCell ref="AE24:AE25"/>
    <mergeCell ref="AJ14:AJ15"/>
    <mergeCell ref="Y18:Y20"/>
    <mergeCell ref="Z18:Z20"/>
    <mergeCell ref="AA18:AA20"/>
    <mergeCell ref="AB18:AB20"/>
    <mergeCell ref="AC18:AC20"/>
    <mergeCell ref="AD18:AD20"/>
    <mergeCell ref="AE18:AE20"/>
    <mergeCell ref="AF18:AF20"/>
    <mergeCell ref="AG18:AG20"/>
    <mergeCell ref="AD14:AD16"/>
    <mergeCell ref="AE14:AE15"/>
    <mergeCell ref="AF14:AF15"/>
    <mergeCell ref="AG14:AG15"/>
    <mergeCell ref="AH14:AH15"/>
    <mergeCell ref="AI14:AI15"/>
    <mergeCell ref="Y14:Y16"/>
    <mergeCell ref="Z14:Z16"/>
    <mergeCell ref="AA14:AA16"/>
    <mergeCell ref="AB14:AB16"/>
    <mergeCell ref="AC14:AC16"/>
    <mergeCell ref="C2:R2"/>
    <mergeCell ref="S8:T8"/>
    <mergeCell ref="U8:X8"/>
    <mergeCell ref="Y8:AD8"/>
    <mergeCell ref="O9:O10"/>
    <mergeCell ref="R9:R10"/>
    <mergeCell ref="S9:T9"/>
    <mergeCell ref="Y11:Y12"/>
    <mergeCell ref="AE11:AE12"/>
    <mergeCell ref="Z11:Z12"/>
    <mergeCell ref="AA11:AA12"/>
    <mergeCell ref="AF11:AF12"/>
    <mergeCell ref="AG11:AG12"/>
    <mergeCell ref="AH11:AH12"/>
    <mergeCell ref="AI11:AI12"/>
    <mergeCell ref="AJ11:AJ12"/>
    <mergeCell ref="AD11:AD12"/>
    <mergeCell ref="AE8:AJ8"/>
    <mergeCell ref="C9:C10"/>
    <mergeCell ref="D9:D10"/>
    <mergeCell ref="E9:E10"/>
    <mergeCell ref="F9:F10"/>
    <mergeCell ref="G9:G10"/>
    <mergeCell ref="I9:I10"/>
    <mergeCell ref="J9:L9"/>
    <mergeCell ref="M9:M10"/>
    <mergeCell ref="N9:N10"/>
    <mergeCell ref="AB11:AB12"/>
    <mergeCell ref="AC11:AC12"/>
  </mergeCells>
  <printOptions horizontalCentered="1"/>
  <pageMargins left="0.23622047244094491" right="0.39370078740157483" top="0.51181102362204722" bottom="0.51181102362204722" header="0.15748031496062992" footer="0.11811023622047245"/>
  <pageSetup paperSize="9" scale="35" fitToHeight="0" orientation="portrait" r:id="rId1"/>
  <headerFooter>
    <oddHeader>Page &amp;P of &amp;N</oddHeader>
    <oddFooter>&amp;F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74144-2EC2-4B3B-B4A1-DA7D6D9DB972}">
  <dimension ref="A1:N78"/>
  <sheetViews>
    <sheetView zoomScale="90" zoomScaleNormal="90" workbookViewId="0">
      <selection activeCell="E6" sqref="E6"/>
    </sheetView>
  </sheetViews>
  <sheetFormatPr baseColWidth="10" defaultColWidth="11.42578125" defaultRowHeight="15"/>
  <cols>
    <col min="1" max="1" width="10.5703125" bestFit="1" customWidth="1"/>
    <col min="2" max="2" width="55.28515625" bestFit="1" customWidth="1"/>
    <col min="3" max="4" width="13.85546875" customWidth="1"/>
    <col min="5" max="6" width="26.7109375" bestFit="1" customWidth="1"/>
    <col min="8" max="8" width="19.140625" customWidth="1"/>
    <col min="10" max="10" width="22.28515625" bestFit="1" customWidth="1"/>
  </cols>
  <sheetData>
    <row r="1" spans="1:6" ht="18.75">
      <c r="A1" s="316" t="s">
        <v>2485</v>
      </c>
      <c r="B1" s="317"/>
      <c r="C1" s="317"/>
      <c r="D1" s="317"/>
      <c r="E1" s="317"/>
      <c r="F1" s="318"/>
    </row>
    <row r="3" spans="1:6" s="248" customFormat="1" ht="28.5">
      <c r="A3" s="249" t="s">
        <v>165</v>
      </c>
      <c r="B3" s="249" t="s">
        <v>2473</v>
      </c>
      <c r="C3" s="249" t="s">
        <v>2474</v>
      </c>
      <c r="D3" s="249" t="s">
        <v>2477</v>
      </c>
      <c r="E3" s="255" t="s">
        <v>2483</v>
      </c>
      <c r="F3" s="255" t="s">
        <v>2484</v>
      </c>
    </row>
    <row r="4" spans="1:6">
      <c r="A4" s="250" t="s">
        <v>154</v>
      </c>
      <c r="B4" s="251" t="s">
        <v>155</v>
      </c>
      <c r="C4" s="251" t="s">
        <v>133</v>
      </c>
      <c r="D4" s="251" t="s">
        <v>2479</v>
      </c>
      <c r="E4" s="252">
        <v>29867.042520000003</v>
      </c>
      <c r="F4" s="252">
        <v>2001.5190720000001</v>
      </c>
    </row>
    <row r="5" spans="1:6">
      <c r="A5" s="250" t="s">
        <v>156</v>
      </c>
      <c r="B5" s="251" t="s">
        <v>157</v>
      </c>
      <c r="C5" s="251" t="s">
        <v>2475</v>
      </c>
      <c r="D5" s="251" t="s">
        <v>2480</v>
      </c>
      <c r="E5" s="252">
        <v>7620</v>
      </c>
      <c r="F5" s="252">
        <v>724</v>
      </c>
    </row>
    <row r="6" spans="1:6">
      <c r="A6" s="250" t="s">
        <v>158</v>
      </c>
      <c r="B6" s="251" t="s">
        <v>159</v>
      </c>
      <c r="C6" s="251" t="s">
        <v>2475</v>
      </c>
      <c r="D6" s="251" t="s">
        <v>2480</v>
      </c>
      <c r="E6" s="252">
        <v>12740</v>
      </c>
      <c r="F6" s="252">
        <v>632</v>
      </c>
    </row>
    <row r="7" spans="1:6">
      <c r="A7" s="250" t="s">
        <v>160</v>
      </c>
      <c r="B7" s="251" t="s">
        <v>161</v>
      </c>
      <c r="C7" s="251" t="s">
        <v>11</v>
      </c>
      <c r="D7" s="251" t="s">
        <v>2482</v>
      </c>
      <c r="E7" s="252">
        <v>1242.2079999999999</v>
      </c>
      <c r="F7" s="252">
        <f>79.42*1.1</f>
        <v>87.362000000000009</v>
      </c>
    </row>
    <row r="8" spans="1:6">
      <c r="A8" s="250" t="s">
        <v>1695</v>
      </c>
      <c r="B8" s="251" t="s">
        <v>2469</v>
      </c>
      <c r="C8" s="251" t="s">
        <v>133</v>
      </c>
      <c r="D8" s="251" t="s">
        <v>2481</v>
      </c>
      <c r="E8" s="252">
        <v>17539.753651199997</v>
      </c>
      <c r="F8" s="252">
        <v>1658.6684928</v>
      </c>
    </row>
    <row r="9" spans="1:6">
      <c r="A9" s="250" t="s">
        <v>1697</v>
      </c>
      <c r="B9" s="251" t="s">
        <v>2470</v>
      </c>
      <c r="C9" s="251" t="s">
        <v>133</v>
      </c>
      <c r="D9" s="251" t="s">
        <v>2481</v>
      </c>
      <c r="E9" s="252">
        <v>32491.6897536</v>
      </c>
      <c r="F9" s="252">
        <v>1738.0915199999999</v>
      </c>
    </row>
    <row r="10" spans="1:6">
      <c r="A10" s="253" t="s">
        <v>140</v>
      </c>
      <c r="B10" s="253" t="str">
        <f>+VLOOKUP(A10,SOTCK!C:F,4,0)</f>
        <v>COUV L1 T-AKUMSAN D+ NOIRAVEC OM</v>
      </c>
      <c r="C10" s="251" t="s">
        <v>2475</v>
      </c>
      <c r="D10" s="251" t="s">
        <v>139</v>
      </c>
      <c r="E10" s="252">
        <v>2029</v>
      </c>
      <c r="F10" s="252">
        <v>176.4</v>
      </c>
    </row>
    <row r="11" spans="1:6">
      <c r="A11" s="253" t="s">
        <v>141</v>
      </c>
      <c r="B11" s="253" t="s">
        <v>2454</v>
      </c>
      <c r="C11" s="251" t="s">
        <v>2475</v>
      </c>
      <c r="D11" s="251" t="s">
        <v>139</v>
      </c>
      <c r="E11" s="252">
        <v>3032</v>
      </c>
      <c r="F11" s="252">
        <v>399</v>
      </c>
    </row>
    <row r="12" spans="1:6">
      <c r="A12" s="253" t="s">
        <v>142</v>
      </c>
      <c r="B12" s="253" t="str">
        <f>+VLOOKUP(A12,SOTCK!C:F,4,0)</f>
        <v>COUV L3  T-AKUMSAN D+NOIR AVEC OM</v>
      </c>
      <c r="C12" s="251" t="s">
        <v>2475</v>
      </c>
      <c r="D12" s="251" t="s">
        <v>139</v>
      </c>
      <c r="E12" s="252">
        <v>2486</v>
      </c>
      <c r="F12" s="252">
        <v>134</v>
      </c>
    </row>
    <row r="13" spans="1:6">
      <c r="A13" s="253" t="s">
        <v>143</v>
      </c>
      <c r="B13" s="253" t="str">
        <f>+VLOOKUP(A13,SOTCK!C:F,4,0)</f>
        <v>COUV L5 T-AKUMSAN D+NOIR AVEC OM</v>
      </c>
      <c r="C13" s="251" t="s">
        <v>2475</v>
      </c>
      <c r="D13" s="251" t="s">
        <v>139</v>
      </c>
      <c r="E13" s="252">
        <v>454</v>
      </c>
      <c r="F13" s="252">
        <v>50</v>
      </c>
    </row>
    <row r="14" spans="1:6">
      <c r="A14" s="253" t="s">
        <v>145</v>
      </c>
      <c r="B14" s="253" t="str">
        <f>+VLOOKUP(A14,SOTCK!C:F,4,0)</f>
        <v>COUV D23 T-AKUMSAN D+NOIR AVEC OM</v>
      </c>
      <c r="C14" s="251" t="s">
        <v>2475</v>
      </c>
      <c r="D14" s="251" t="s">
        <v>139</v>
      </c>
      <c r="E14" s="252">
        <v>3990</v>
      </c>
      <c r="F14" s="252">
        <v>319</v>
      </c>
    </row>
    <row r="15" spans="1:6">
      <c r="A15" s="253" t="s">
        <v>146</v>
      </c>
      <c r="B15" s="253" t="str">
        <f>+VLOOKUP(A15,SOTCK!C:F,4,0)</f>
        <v>COUV D23 T-AKUMSAN G+NOIR AVEC OM</v>
      </c>
      <c r="C15" s="251" t="s">
        <v>2475</v>
      </c>
      <c r="D15" s="251" t="s">
        <v>139</v>
      </c>
      <c r="E15" s="252">
        <v>479</v>
      </c>
      <c r="F15" s="252">
        <v>0</v>
      </c>
    </row>
    <row r="16" spans="1:6">
      <c r="A16" s="253" t="s">
        <v>147</v>
      </c>
      <c r="B16" s="253" t="str">
        <f>+VLOOKUP(A16,SOTCK!C:F,4,0)</f>
        <v>COUV N50 T-AKUMSAN D+NOIR AVEC OM</v>
      </c>
      <c r="C16" s="251" t="s">
        <v>2475</v>
      </c>
      <c r="D16" s="251" t="s">
        <v>139</v>
      </c>
      <c r="E16" s="252">
        <v>5498</v>
      </c>
      <c r="F16" s="252">
        <v>286</v>
      </c>
    </row>
    <row r="17" spans="1:14">
      <c r="A17" s="253" t="s">
        <v>148</v>
      </c>
      <c r="B17" s="253" t="str">
        <f>+VLOOKUP(A17,SOTCK!C:F,4,0)</f>
        <v>COUV N50 T-AKUMSAN G+NOIR AVEC OM</v>
      </c>
      <c r="C17" s="251" t="s">
        <v>2475</v>
      </c>
      <c r="D17" s="251" t="s">
        <v>139</v>
      </c>
      <c r="E17" s="252">
        <v>1999</v>
      </c>
      <c r="F17" s="252">
        <v>0</v>
      </c>
    </row>
    <row r="18" spans="1:14">
      <c r="A18" s="253" t="s">
        <v>149</v>
      </c>
      <c r="B18" s="253" t="str">
        <f>+VLOOKUP(A18,SOTCK!C:F,4,0)</f>
        <v>COUV N70 T-AKUMSAN D+NOIR AVEC OM</v>
      </c>
      <c r="C18" s="251" t="s">
        <v>2475</v>
      </c>
      <c r="D18" s="251" t="s">
        <v>139</v>
      </c>
      <c r="E18" s="252">
        <v>1058</v>
      </c>
      <c r="F18" s="252">
        <v>59</v>
      </c>
    </row>
    <row r="19" spans="1:14">
      <c r="A19" s="253" t="s">
        <v>150</v>
      </c>
      <c r="B19" s="253" t="s">
        <v>2478</v>
      </c>
      <c r="C19" s="251" t="s">
        <v>2475</v>
      </c>
      <c r="D19" s="251" t="s">
        <v>139</v>
      </c>
      <c r="E19" s="252">
        <v>354</v>
      </c>
      <c r="F19" s="252">
        <v>0</v>
      </c>
    </row>
    <row r="20" spans="1:14">
      <c r="A20" s="253" t="s">
        <v>135</v>
      </c>
      <c r="B20" s="253" t="str">
        <f>+VLOOKUP(A20,SOTCK!C:F,4,0)</f>
        <v>BAC D23 P0 C33 NOIR ALISTEAUX MONBAT</v>
      </c>
      <c r="C20" s="251" t="s">
        <v>2475</v>
      </c>
      <c r="D20" s="251" t="s">
        <v>16</v>
      </c>
      <c r="E20" s="252">
        <v>4469</v>
      </c>
      <c r="F20" s="252">
        <v>319</v>
      </c>
    </row>
    <row r="21" spans="1:14">
      <c r="A21" s="253" t="s">
        <v>136</v>
      </c>
      <c r="B21" s="253" t="str">
        <f>+VLOOKUP(A21,SOTCK!C:F,4,0)</f>
        <v>BAC N50 P0 C40 NOIR ALISTEAUX MONBAT</v>
      </c>
      <c r="C21" s="251" t="s">
        <v>2475</v>
      </c>
      <c r="D21" s="251" t="s">
        <v>16</v>
      </c>
      <c r="E21" s="252">
        <v>7497</v>
      </c>
      <c r="F21" s="252">
        <v>286</v>
      </c>
    </row>
    <row r="22" spans="1:14">
      <c r="A22" s="253" t="s">
        <v>137</v>
      </c>
      <c r="B22" s="253" t="str">
        <f>+VLOOKUP(A22,SOTCK!C:F,4,0)</f>
        <v>BAC N70 P0 C46,5 B01NOIR 200541</v>
      </c>
      <c r="C22" s="251" t="s">
        <v>2475</v>
      </c>
      <c r="D22" s="251" t="s">
        <v>16</v>
      </c>
      <c r="E22" s="252">
        <v>1411</v>
      </c>
      <c r="F22" s="252">
        <v>59</v>
      </c>
    </row>
    <row r="23" spans="1:14">
      <c r="A23" s="253" t="s">
        <v>1056</v>
      </c>
      <c r="B23" s="253" t="s">
        <v>2451</v>
      </c>
      <c r="C23" s="251" t="s">
        <v>2475</v>
      </c>
      <c r="D23" s="253" t="s">
        <v>2476</v>
      </c>
      <c r="E23" s="252">
        <v>4469</v>
      </c>
      <c r="F23" s="252">
        <v>319</v>
      </c>
    </row>
    <row r="24" spans="1:14">
      <c r="A24" s="253" t="s">
        <v>1059</v>
      </c>
      <c r="B24" s="253" t="s">
        <v>2463</v>
      </c>
      <c r="C24" s="251" t="s">
        <v>2475</v>
      </c>
      <c r="D24" s="253" t="s">
        <v>2476</v>
      </c>
      <c r="E24" s="252">
        <v>7497</v>
      </c>
      <c r="F24" s="252">
        <v>286</v>
      </c>
    </row>
    <row r="25" spans="1:14">
      <c r="A25" s="253" t="s">
        <v>1061</v>
      </c>
      <c r="B25" s="253" t="s">
        <v>2465</v>
      </c>
      <c r="C25" s="251" t="s">
        <v>2475</v>
      </c>
      <c r="D25" s="253" t="s">
        <v>2476</v>
      </c>
      <c r="E25" s="252">
        <v>1411</v>
      </c>
      <c r="F25" s="252">
        <v>59</v>
      </c>
    </row>
    <row r="26" spans="1:14">
      <c r="A26" s="253" t="s">
        <v>1713</v>
      </c>
      <c r="B26" s="253" t="s">
        <v>2453</v>
      </c>
      <c r="C26" s="251" t="s">
        <v>2475</v>
      </c>
      <c r="D26" s="253" t="s">
        <v>2476</v>
      </c>
      <c r="E26" s="252">
        <v>2029</v>
      </c>
      <c r="F26" s="252">
        <v>176.4</v>
      </c>
    </row>
    <row r="27" spans="1:14">
      <c r="A27" s="253" t="s">
        <v>1717</v>
      </c>
      <c r="B27" s="253" t="s">
        <v>2455</v>
      </c>
      <c r="C27" s="251" t="s">
        <v>2475</v>
      </c>
      <c r="D27" s="253" t="s">
        <v>2476</v>
      </c>
      <c r="E27" s="252">
        <v>3032</v>
      </c>
      <c r="F27" s="252">
        <v>399</v>
      </c>
    </row>
    <row r="28" spans="1:14">
      <c r="A28" s="253" t="s">
        <v>1721</v>
      </c>
      <c r="B28" s="253" t="s">
        <v>2457</v>
      </c>
      <c r="C28" s="251" t="s">
        <v>2475</v>
      </c>
      <c r="D28" s="253" t="s">
        <v>2476</v>
      </c>
      <c r="E28" s="252">
        <v>2486</v>
      </c>
      <c r="F28" s="252">
        <v>134</v>
      </c>
    </row>
    <row r="29" spans="1:14">
      <c r="A29" s="253" t="s">
        <v>1725</v>
      </c>
      <c r="B29" s="253" t="s">
        <v>2459</v>
      </c>
      <c r="C29" s="251" t="s">
        <v>2475</v>
      </c>
      <c r="D29" s="253" t="s">
        <v>2476</v>
      </c>
      <c r="E29" s="252">
        <v>454</v>
      </c>
      <c r="F29" s="252">
        <v>50</v>
      </c>
    </row>
    <row r="31" spans="1:14" ht="18.75">
      <c r="A31" s="305" t="s">
        <v>2491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7"/>
    </row>
    <row r="33" spans="1:14" ht="15.75">
      <c r="A33" s="290" t="s">
        <v>29</v>
      </c>
      <c r="B33" s="290" t="s">
        <v>23</v>
      </c>
      <c r="C33" s="290" t="s">
        <v>17</v>
      </c>
      <c r="D33" s="290" t="s">
        <v>16</v>
      </c>
      <c r="E33" s="290" t="s">
        <v>8</v>
      </c>
      <c r="F33" s="290" t="s">
        <v>21</v>
      </c>
      <c r="G33" s="290" t="s">
        <v>9</v>
      </c>
      <c r="H33" s="290" t="s">
        <v>22</v>
      </c>
      <c r="I33" s="285" t="s">
        <v>80</v>
      </c>
      <c r="J33" s="286"/>
      <c r="K33" s="308" t="s">
        <v>130</v>
      </c>
      <c r="L33" s="309"/>
      <c r="M33" s="310" t="s">
        <v>131</v>
      </c>
      <c r="N33" s="311"/>
    </row>
    <row r="34" spans="1:14" ht="16.5" thickBot="1">
      <c r="A34" s="291"/>
      <c r="B34" s="291"/>
      <c r="C34" s="291"/>
      <c r="D34" s="291"/>
      <c r="E34" s="291"/>
      <c r="F34" s="291"/>
      <c r="G34" s="291"/>
      <c r="H34" s="291"/>
      <c r="I34" s="141" t="s">
        <v>81</v>
      </c>
      <c r="J34" s="138" t="s">
        <v>2486</v>
      </c>
      <c r="K34" s="142" t="s">
        <v>82</v>
      </c>
      <c r="L34" s="142" t="s">
        <v>2487</v>
      </c>
      <c r="M34" s="143" t="s">
        <v>82</v>
      </c>
      <c r="N34" s="143" t="s">
        <v>2488</v>
      </c>
    </row>
    <row r="35" spans="1:14">
      <c r="A35" s="20" t="s">
        <v>111</v>
      </c>
      <c r="B35" s="21" t="s">
        <v>55</v>
      </c>
      <c r="C35" s="22">
        <v>44</v>
      </c>
      <c r="D35" s="22" t="s">
        <v>4</v>
      </c>
      <c r="E35" s="22">
        <v>0</v>
      </c>
      <c r="F35" s="22">
        <v>1</v>
      </c>
      <c r="G35" s="22" t="s">
        <v>14</v>
      </c>
      <c r="H35" s="22">
        <v>84</v>
      </c>
      <c r="I35" s="101">
        <v>2</v>
      </c>
      <c r="J35" s="102">
        <f>+I35*H35</f>
        <v>168</v>
      </c>
      <c r="K35" s="163">
        <v>4</v>
      </c>
      <c r="L35" s="163">
        <f>+J35*K35*6*1.1</f>
        <v>4435.2000000000007</v>
      </c>
      <c r="M35" s="163">
        <v>5</v>
      </c>
      <c r="N35" s="163">
        <f>+J35*M35*6*1.1</f>
        <v>5544</v>
      </c>
    </row>
    <row r="36" spans="1:14">
      <c r="A36" s="12" t="s">
        <v>99</v>
      </c>
      <c r="B36" s="13" t="s">
        <v>57</v>
      </c>
      <c r="C36" s="14">
        <v>55</v>
      </c>
      <c r="D36" s="14" t="s">
        <v>5</v>
      </c>
      <c r="E36" s="14">
        <v>0</v>
      </c>
      <c r="F36" s="14">
        <v>1</v>
      </c>
      <c r="G36" s="14" t="s">
        <v>14</v>
      </c>
      <c r="H36" s="14">
        <v>76</v>
      </c>
      <c r="I36" s="101">
        <f>4</f>
        <v>4</v>
      </c>
      <c r="J36" s="102">
        <f>+I36*H36</f>
        <v>304</v>
      </c>
      <c r="K36" s="163">
        <v>5</v>
      </c>
      <c r="L36" s="163">
        <f t="shared" ref="L36:L39" si="0">+J36*K36*6*1.1</f>
        <v>10032</v>
      </c>
      <c r="M36" s="163">
        <v>6</v>
      </c>
      <c r="N36" s="163">
        <f t="shared" ref="N36:N39" si="1">+J36*M36*6*1.1</f>
        <v>12038.400000000001</v>
      </c>
    </row>
    <row r="37" spans="1:14">
      <c r="A37" s="20" t="s">
        <v>102</v>
      </c>
      <c r="B37" s="21" t="s">
        <v>58</v>
      </c>
      <c r="C37" s="22">
        <v>62</v>
      </c>
      <c r="D37" s="22" t="s">
        <v>5</v>
      </c>
      <c r="E37" s="22">
        <v>0</v>
      </c>
      <c r="F37" s="22">
        <v>1</v>
      </c>
      <c r="G37" s="22" t="s">
        <v>14</v>
      </c>
      <c r="H37" s="22">
        <v>76</v>
      </c>
      <c r="I37" s="101">
        <v>1</v>
      </c>
      <c r="J37" s="102">
        <f>+I37*H37</f>
        <v>76</v>
      </c>
      <c r="K37" s="163">
        <v>6</v>
      </c>
      <c r="L37" s="163">
        <f t="shared" si="0"/>
        <v>3009.6000000000004</v>
      </c>
      <c r="M37" s="163">
        <v>6</v>
      </c>
      <c r="N37" s="163">
        <f t="shared" si="1"/>
        <v>3009.6000000000004</v>
      </c>
    </row>
    <row r="38" spans="1:14">
      <c r="A38" s="20" t="s">
        <v>114</v>
      </c>
      <c r="B38" s="21" t="s">
        <v>60</v>
      </c>
      <c r="C38" s="22">
        <v>72</v>
      </c>
      <c r="D38" s="22" t="s">
        <v>6</v>
      </c>
      <c r="E38" s="22">
        <v>0</v>
      </c>
      <c r="F38" s="22">
        <v>1</v>
      </c>
      <c r="G38" s="22" t="s">
        <v>14</v>
      </c>
      <c r="H38" s="22">
        <v>64</v>
      </c>
      <c r="I38" s="101">
        <v>2</v>
      </c>
      <c r="J38" s="102">
        <f>+I38*H38</f>
        <v>128</v>
      </c>
      <c r="K38" s="163">
        <v>7</v>
      </c>
      <c r="L38" s="163">
        <f t="shared" si="0"/>
        <v>5913.6</v>
      </c>
      <c r="M38" s="163">
        <v>7</v>
      </c>
      <c r="N38" s="163">
        <f t="shared" si="1"/>
        <v>5913.6</v>
      </c>
    </row>
    <row r="39" spans="1:14">
      <c r="A39" s="20" t="s">
        <v>109</v>
      </c>
      <c r="B39" s="21" t="s">
        <v>64</v>
      </c>
      <c r="C39" s="22">
        <v>100</v>
      </c>
      <c r="D39" s="22" t="s">
        <v>7</v>
      </c>
      <c r="E39" s="22">
        <v>0</v>
      </c>
      <c r="F39" s="22">
        <v>1</v>
      </c>
      <c r="G39" s="22" t="s">
        <v>14</v>
      </c>
      <c r="H39" s="22">
        <v>48</v>
      </c>
      <c r="I39" s="101">
        <v>1</v>
      </c>
      <c r="J39" s="102">
        <f>+I39*H39</f>
        <v>48</v>
      </c>
      <c r="K39" s="163">
        <v>9</v>
      </c>
      <c r="L39" s="163">
        <f t="shared" si="0"/>
        <v>2851.2000000000003</v>
      </c>
      <c r="M39" s="163">
        <v>10</v>
      </c>
      <c r="N39" s="163">
        <f t="shared" si="1"/>
        <v>3168.0000000000005</v>
      </c>
    </row>
    <row r="40" spans="1:14">
      <c r="A40" s="109"/>
      <c r="B40" s="110"/>
      <c r="C40" s="111"/>
      <c r="D40" s="111"/>
      <c r="E40" s="112"/>
      <c r="F40" s="112"/>
      <c r="G40" s="112"/>
      <c r="H40" s="112"/>
      <c r="I40" s="113"/>
      <c r="J40" s="114"/>
      <c r="K40" s="81" t="s">
        <v>152</v>
      </c>
      <c r="L40" s="256">
        <f>SUM(L35:L39)</f>
        <v>26241.600000000002</v>
      </c>
      <c r="M40" s="146"/>
      <c r="N40" s="256">
        <f>SUM(N35:N39)</f>
        <v>29673.599999999999</v>
      </c>
    </row>
    <row r="41" spans="1:14" ht="15.75" thickBot="1">
      <c r="A41" s="76"/>
      <c r="B41" s="76"/>
      <c r="C41" s="76"/>
      <c r="D41" s="76"/>
      <c r="E41" s="76"/>
      <c r="F41" s="76"/>
      <c r="G41" s="76"/>
      <c r="H41" s="76"/>
      <c r="I41" s="113"/>
      <c r="J41" s="114"/>
      <c r="K41" s="146"/>
      <c r="L41" s="146"/>
      <c r="M41" s="146"/>
    </row>
    <row r="42" spans="1:14" ht="19.5">
      <c r="A42" s="8"/>
      <c r="B42" s="9"/>
      <c r="C42" s="10"/>
      <c r="D42" s="3" t="s">
        <v>27</v>
      </c>
      <c r="E42" s="10"/>
      <c r="F42" s="10"/>
      <c r="G42" s="10"/>
      <c r="H42" s="29"/>
      <c r="I42" s="283" t="s">
        <v>116</v>
      </c>
      <c r="J42" s="284"/>
      <c r="K42" s="312" t="s">
        <v>129</v>
      </c>
      <c r="L42" s="313"/>
      <c r="M42" s="313"/>
      <c r="N42" s="313"/>
    </row>
    <row r="43" spans="1:14" ht="15.75">
      <c r="A43" s="290" t="s">
        <v>29</v>
      </c>
      <c r="B43" s="290" t="s">
        <v>23</v>
      </c>
      <c r="C43" s="290" t="s">
        <v>17</v>
      </c>
      <c r="D43" s="290" t="s">
        <v>16</v>
      </c>
      <c r="E43" s="290" t="s">
        <v>8</v>
      </c>
      <c r="F43" s="290" t="s">
        <v>21</v>
      </c>
      <c r="G43" s="290" t="s">
        <v>9</v>
      </c>
      <c r="H43" s="290" t="s">
        <v>22</v>
      </c>
      <c r="I43" s="285" t="s">
        <v>80</v>
      </c>
      <c r="J43" s="286"/>
      <c r="K43" s="308" t="s">
        <v>130</v>
      </c>
      <c r="L43" s="309"/>
      <c r="M43" s="314" t="s">
        <v>131</v>
      </c>
      <c r="N43" s="315"/>
    </row>
    <row r="44" spans="1:14" ht="16.5" thickBot="1">
      <c r="A44" s="291"/>
      <c r="B44" s="291"/>
      <c r="C44" s="291"/>
      <c r="D44" s="291"/>
      <c r="E44" s="291"/>
      <c r="F44" s="291"/>
      <c r="G44" s="291"/>
      <c r="H44" s="291"/>
      <c r="I44" s="141" t="s">
        <v>81</v>
      </c>
      <c r="J44" s="138" t="s">
        <v>2486</v>
      </c>
      <c r="K44" s="142" t="s">
        <v>82</v>
      </c>
      <c r="L44" s="142" t="s">
        <v>2489</v>
      </c>
      <c r="M44" s="143" t="s">
        <v>82</v>
      </c>
      <c r="N44" s="143" t="s">
        <v>2490</v>
      </c>
    </row>
    <row r="45" spans="1:14">
      <c r="A45" s="4" t="s">
        <v>52</v>
      </c>
      <c r="B45" s="5" t="s">
        <v>68</v>
      </c>
      <c r="C45" s="6">
        <v>60</v>
      </c>
      <c r="D45" s="6" t="s">
        <v>20</v>
      </c>
      <c r="E45" s="6">
        <v>0</v>
      </c>
      <c r="F45" s="6">
        <v>1</v>
      </c>
      <c r="G45" s="6" t="s">
        <v>13</v>
      </c>
      <c r="H45" s="6">
        <v>76</v>
      </c>
      <c r="I45" s="101">
        <v>4</v>
      </c>
      <c r="J45" s="102">
        <f>+I45*H45</f>
        <v>304</v>
      </c>
      <c r="K45" s="163">
        <v>5</v>
      </c>
      <c r="L45" s="163">
        <f>+J45*K45*6*1.1</f>
        <v>10032</v>
      </c>
      <c r="M45" s="163">
        <v>5</v>
      </c>
      <c r="N45" s="163">
        <f>+J45*M45*6*1.1</f>
        <v>10032</v>
      </c>
    </row>
    <row r="46" spans="1:14">
      <c r="A46" s="4" t="s">
        <v>37</v>
      </c>
      <c r="B46" s="5" t="s">
        <v>71</v>
      </c>
      <c r="C46" s="6">
        <v>70</v>
      </c>
      <c r="D46" s="6" t="s">
        <v>48</v>
      </c>
      <c r="E46" s="6">
        <v>0</v>
      </c>
      <c r="F46" s="6">
        <v>1</v>
      </c>
      <c r="G46" s="6" t="s">
        <v>13</v>
      </c>
      <c r="H46" s="168">
        <v>68</v>
      </c>
      <c r="I46" s="101">
        <v>4</v>
      </c>
      <c r="J46" s="102">
        <f>+I46*H46</f>
        <v>272</v>
      </c>
      <c r="K46" s="163">
        <v>6</v>
      </c>
      <c r="L46" s="163">
        <f t="shared" ref="L46:L47" si="2">+J46*K46*6*1.1</f>
        <v>10771.2</v>
      </c>
      <c r="M46" s="163">
        <v>6</v>
      </c>
      <c r="N46" s="163">
        <f t="shared" ref="N46:N47" si="3">+J46*M46*6*1.1</f>
        <v>10771.2</v>
      </c>
    </row>
    <row r="47" spans="1:14">
      <c r="A47" s="4" t="s">
        <v>46</v>
      </c>
      <c r="B47" s="5" t="s">
        <v>76</v>
      </c>
      <c r="C47" s="6">
        <v>95</v>
      </c>
      <c r="D47" s="6" t="s">
        <v>49</v>
      </c>
      <c r="E47" s="6">
        <v>0</v>
      </c>
      <c r="F47" s="6">
        <v>1</v>
      </c>
      <c r="G47" s="6" t="s">
        <v>13</v>
      </c>
      <c r="H47" s="6">
        <v>56</v>
      </c>
      <c r="I47" s="101">
        <v>1</v>
      </c>
      <c r="J47" s="102">
        <f t="shared" ref="J47" si="4">+I47*H47</f>
        <v>56</v>
      </c>
      <c r="K47" s="163">
        <v>8</v>
      </c>
      <c r="L47" s="163">
        <f t="shared" si="2"/>
        <v>2956.8</v>
      </c>
      <c r="M47" s="163">
        <v>8</v>
      </c>
      <c r="N47" s="163">
        <f t="shared" si="3"/>
        <v>2956.8</v>
      </c>
    </row>
    <row r="48" spans="1:14">
      <c r="A48" s="8"/>
      <c r="B48" s="9"/>
      <c r="C48" s="10"/>
      <c r="D48" s="10"/>
      <c r="E48" s="10"/>
      <c r="F48" s="10"/>
      <c r="G48" s="10"/>
      <c r="H48" s="81" t="s">
        <v>116</v>
      </c>
      <c r="I48" s="84">
        <f>SUM(I35:I39)+SUM(I45:I47)</f>
        <v>19</v>
      </c>
      <c r="J48" s="83">
        <f>SUM(J35:J39)+SUM(J45:J47)</f>
        <v>1356</v>
      </c>
      <c r="K48" s="81" t="s">
        <v>153</v>
      </c>
      <c r="L48" s="256">
        <f ca="1">SUM(L45:L49)</f>
        <v>3960.0000000000005</v>
      </c>
      <c r="N48" s="256">
        <f ca="1">SUM(N45:N49)</f>
        <v>3960.0000000000005</v>
      </c>
    </row>
    <row r="50" spans="1:14" ht="18.75">
      <c r="A50" s="305" t="s">
        <v>2492</v>
      </c>
      <c r="B50" s="306"/>
      <c r="C50" s="306"/>
      <c r="D50" s="306"/>
      <c r="E50" s="306"/>
      <c r="F50" s="306"/>
      <c r="G50" s="306"/>
      <c r="H50" s="306"/>
      <c r="I50" s="306"/>
      <c r="J50" s="306"/>
      <c r="K50" s="306"/>
      <c r="L50" s="306"/>
      <c r="M50" s="306"/>
      <c r="N50" s="307"/>
    </row>
    <row r="51" spans="1:14" ht="15.75" thickBot="1"/>
    <row r="52" spans="1:14" ht="15.75" customHeight="1">
      <c r="I52" s="283" t="s">
        <v>116</v>
      </c>
      <c r="J52" s="284"/>
    </row>
    <row r="53" spans="1:14" ht="15.75">
      <c r="A53" s="290" t="s">
        <v>29</v>
      </c>
      <c r="B53" s="290" t="s">
        <v>23</v>
      </c>
      <c r="C53" s="290" t="s">
        <v>17</v>
      </c>
      <c r="D53" s="290" t="s">
        <v>16</v>
      </c>
      <c r="E53" s="290" t="s">
        <v>8</v>
      </c>
      <c r="F53" s="290" t="s">
        <v>21</v>
      </c>
      <c r="G53" s="290" t="s">
        <v>9</v>
      </c>
      <c r="H53" s="290" t="s">
        <v>22</v>
      </c>
      <c r="I53" s="285" t="s">
        <v>80</v>
      </c>
      <c r="J53" s="286"/>
      <c r="K53" s="308" t="s">
        <v>130</v>
      </c>
      <c r="L53" s="309"/>
      <c r="M53" s="310" t="s">
        <v>131</v>
      </c>
      <c r="N53" s="311"/>
    </row>
    <row r="54" spans="1:14" ht="16.5" thickBot="1">
      <c r="A54" s="291"/>
      <c r="B54" s="291"/>
      <c r="C54" s="291"/>
      <c r="D54" s="291"/>
      <c r="E54" s="291"/>
      <c r="F54" s="291"/>
      <c r="G54" s="291"/>
      <c r="H54" s="291"/>
      <c r="I54" s="141" t="s">
        <v>81</v>
      </c>
      <c r="J54" s="138" t="s">
        <v>2486</v>
      </c>
      <c r="K54" s="142" t="s">
        <v>82</v>
      </c>
      <c r="L54" s="142" t="s">
        <v>2487</v>
      </c>
      <c r="M54" s="143" t="s">
        <v>82</v>
      </c>
      <c r="N54" s="143" t="s">
        <v>2488</v>
      </c>
    </row>
    <row r="55" spans="1:14">
      <c r="A55" s="20" t="s">
        <v>111</v>
      </c>
      <c r="B55" s="21" t="s">
        <v>55</v>
      </c>
      <c r="C55" s="22">
        <v>44</v>
      </c>
      <c r="D55" s="22" t="s">
        <v>4</v>
      </c>
      <c r="E55" s="22">
        <v>0</v>
      </c>
      <c r="F55" s="22">
        <v>1</v>
      </c>
      <c r="G55" s="22" t="s">
        <v>14</v>
      </c>
      <c r="H55" s="22">
        <v>84</v>
      </c>
      <c r="I55" s="101">
        <v>23</v>
      </c>
      <c r="J55" s="102">
        <v>1932</v>
      </c>
      <c r="K55" s="163">
        <v>4</v>
      </c>
      <c r="L55" s="163">
        <f>+J55*K55*6*1.1</f>
        <v>51004.800000000003</v>
      </c>
      <c r="M55" s="163">
        <v>5</v>
      </c>
      <c r="N55" s="163">
        <f>+J55*M55*6*1.1</f>
        <v>63756.000000000007</v>
      </c>
    </row>
    <row r="56" spans="1:14">
      <c r="A56" s="12" t="s">
        <v>99</v>
      </c>
      <c r="B56" s="13" t="s">
        <v>57</v>
      </c>
      <c r="C56" s="14">
        <v>55</v>
      </c>
      <c r="D56" s="14" t="s">
        <v>5</v>
      </c>
      <c r="E56" s="14">
        <v>0</v>
      </c>
      <c r="F56" s="14">
        <v>1</v>
      </c>
      <c r="G56" s="14" t="s">
        <v>14</v>
      </c>
      <c r="H56" s="14">
        <v>76</v>
      </c>
      <c r="I56" s="101">
        <v>30</v>
      </c>
      <c r="J56" s="102">
        <v>2280</v>
      </c>
      <c r="K56" s="257">
        <v>5</v>
      </c>
      <c r="L56" s="163">
        <f t="shared" ref="L56:L61" si="5">+J56*K56*6*1.1</f>
        <v>75240</v>
      </c>
      <c r="M56" s="163">
        <v>6</v>
      </c>
      <c r="N56" s="163">
        <f t="shared" ref="N56:N61" si="6">+J56*M56*6*1.1</f>
        <v>90288.000000000015</v>
      </c>
    </row>
    <row r="57" spans="1:14">
      <c r="A57" s="20" t="s">
        <v>102</v>
      </c>
      <c r="B57" s="21" t="s">
        <v>58</v>
      </c>
      <c r="C57" s="22">
        <v>62</v>
      </c>
      <c r="D57" s="22" t="s">
        <v>5</v>
      </c>
      <c r="E57" s="22">
        <v>0</v>
      </c>
      <c r="F57" s="22">
        <v>1</v>
      </c>
      <c r="G57" s="22" t="s">
        <v>14</v>
      </c>
      <c r="H57" s="22">
        <v>76</v>
      </c>
      <c r="I57" s="101">
        <v>8</v>
      </c>
      <c r="J57" s="102">
        <v>608</v>
      </c>
      <c r="K57" s="257">
        <v>6</v>
      </c>
      <c r="L57" s="163">
        <f t="shared" si="5"/>
        <v>24076.800000000003</v>
      </c>
      <c r="M57" s="163">
        <v>6</v>
      </c>
      <c r="N57" s="163">
        <f t="shared" si="6"/>
        <v>24076.800000000003</v>
      </c>
    </row>
    <row r="58" spans="1:14">
      <c r="A58" s="12" t="s">
        <v>101</v>
      </c>
      <c r="B58" s="13" t="s">
        <v>59</v>
      </c>
      <c r="C58" s="14">
        <v>66</v>
      </c>
      <c r="D58" s="14" t="s">
        <v>6</v>
      </c>
      <c r="E58" s="14">
        <v>0</v>
      </c>
      <c r="F58" s="14">
        <v>1</v>
      </c>
      <c r="G58" s="14" t="s">
        <v>14</v>
      </c>
      <c r="H58" s="14">
        <v>64</v>
      </c>
      <c r="I58" s="101">
        <v>15</v>
      </c>
      <c r="J58" s="102">
        <v>960</v>
      </c>
      <c r="K58" s="257">
        <v>6</v>
      </c>
      <c r="L58" s="163">
        <f t="shared" si="5"/>
        <v>38016</v>
      </c>
      <c r="M58" s="163">
        <v>7</v>
      </c>
      <c r="N58" s="163">
        <f t="shared" si="6"/>
        <v>44352</v>
      </c>
    </row>
    <row r="59" spans="1:14">
      <c r="A59" s="20" t="s">
        <v>114</v>
      </c>
      <c r="B59" s="21" t="s">
        <v>60</v>
      </c>
      <c r="C59" s="22">
        <v>72</v>
      </c>
      <c r="D59" s="22" t="s">
        <v>6</v>
      </c>
      <c r="E59" s="22">
        <v>0</v>
      </c>
      <c r="F59" s="22">
        <v>1</v>
      </c>
      <c r="G59" s="22" t="s">
        <v>14</v>
      </c>
      <c r="H59" s="22">
        <v>64</v>
      </c>
      <c r="I59" s="101">
        <v>22</v>
      </c>
      <c r="J59" s="102">
        <v>1408</v>
      </c>
      <c r="K59" s="257">
        <v>7</v>
      </c>
      <c r="L59" s="163">
        <f t="shared" si="5"/>
        <v>65049.600000000006</v>
      </c>
      <c r="M59" s="163">
        <v>7</v>
      </c>
      <c r="N59" s="163">
        <f t="shared" si="6"/>
        <v>65049.600000000006</v>
      </c>
    </row>
    <row r="60" spans="1:14">
      <c r="A60" s="12" t="s">
        <v>107</v>
      </c>
      <c r="B60" s="13" t="s">
        <v>63</v>
      </c>
      <c r="C60" s="14">
        <v>88</v>
      </c>
      <c r="D60" s="14" t="s">
        <v>7</v>
      </c>
      <c r="E60" s="14">
        <v>0</v>
      </c>
      <c r="F60" s="14">
        <v>1</v>
      </c>
      <c r="G60" s="14" t="s">
        <v>14</v>
      </c>
      <c r="H60" s="14">
        <v>48</v>
      </c>
      <c r="I60" s="101">
        <v>6</v>
      </c>
      <c r="J60" s="102">
        <v>288</v>
      </c>
      <c r="K60" s="257">
        <v>8</v>
      </c>
      <c r="L60" s="163">
        <f t="shared" si="5"/>
        <v>15206.400000000001</v>
      </c>
      <c r="M60" s="163">
        <v>9</v>
      </c>
      <c r="N60" s="163">
        <f t="shared" si="6"/>
        <v>17107.2</v>
      </c>
    </row>
    <row r="61" spans="1:14">
      <c r="A61" s="20" t="s">
        <v>109</v>
      </c>
      <c r="B61" s="21" t="s">
        <v>64</v>
      </c>
      <c r="C61" s="22">
        <v>100</v>
      </c>
      <c r="D61" s="22" t="s">
        <v>7</v>
      </c>
      <c r="E61" s="22">
        <v>0</v>
      </c>
      <c r="F61" s="22">
        <v>1</v>
      </c>
      <c r="G61" s="22" t="s">
        <v>14</v>
      </c>
      <c r="H61" s="22">
        <v>48</v>
      </c>
      <c r="I61" s="101">
        <v>3</v>
      </c>
      <c r="J61" s="102">
        <v>144</v>
      </c>
      <c r="K61" s="257">
        <v>9</v>
      </c>
      <c r="L61" s="163">
        <f t="shared" si="5"/>
        <v>8553.6</v>
      </c>
      <c r="M61" s="163">
        <v>10</v>
      </c>
      <c r="N61" s="163">
        <f t="shared" si="6"/>
        <v>9504</v>
      </c>
    </row>
    <row r="62" spans="1:14">
      <c r="A62" s="109"/>
      <c r="B62" s="110"/>
      <c r="C62" s="111"/>
      <c r="D62" s="111"/>
      <c r="E62" s="112"/>
      <c r="F62" s="112"/>
      <c r="G62" s="112"/>
      <c r="H62" s="112"/>
      <c r="I62" s="113"/>
      <c r="J62" s="114"/>
      <c r="K62" s="81" t="s">
        <v>152</v>
      </c>
      <c r="L62" s="256">
        <f>SUM(L55:L61)</f>
        <v>277147.2</v>
      </c>
      <c r="M62" s="146"/>
      <c r="N62" s="256">
        <f>SUM(N55:N61)</f>
        <v>314133.60000000003</v>
      </c>
    </row>
    <row r="63" spans="1:14" ht="15.75" thickBot="1">
      <c r="A63" s="76"/>
      <c r="B63" s="76"/>
      <c r="C63" s="76"/>
      <c r="D63" s="76"/>
      <c r="E63" s="76"/>
      <c r="F63" s="76"/>
      <c r="G63" s="76"/>
      <c r="H63" s="76"/>
      <c r="I63" s="113"/>
      <c r="J63" s="114"/>
    </row>
    <row r="64" spans="1:14" ht="19.5">
      <c r="A64" s="8"/>
      <c r="B64" s="9"/>
      <c r="C64" s="10"/>
      <c r="D64" s="3" t="s">
        <v>27</v>
      </c>
      <c r="E64" s="10"/>
      <c r="F64" s="10"/>
      <c r="G64" s="10"/>
      <c r="H64" s="29"/>
      <c r="I64" s="283" t="s">
        <v>116</v>
      </c>
      <c r="J64" s="284"/>
      <c r="K64" s="312" t="s">
        <v>129</v>
      </c>
      <c r="L64" s="313"/>
      <c r="M64" s="313"/>
      <c r="N64" s="313"/>
    </row>
    <row r="65" spans="1:14" ht="15.75">
      <c r="A65" s="290" t="s">
        <v>29</v>
      </c>
      <c r="B65" s="290" t="s">
        <v>23</v>
      </c>
      <c r="C65" s="290" t="s">
        <v>17</v>
      </c>
      <c r="D65" s="290" t="s">
        <v>16</v>
      </c>
      <c r="E65" s="290" t="s">
        <v>8</v>
      </c>
      <c r="F65" s="290" t="s">
        <v>21</v>
      </c>
      <c r="G65" s="290" t="s">
        <v>9</v>
      </c>
      <c r="H65" s="290" t="s">
        <v>22</v>
      </c>
      <c r="I65" s="285" t="s">
        <v>80</v>
      </c>
      <c r="J65" s="286"/>
      <c r="K65" s="308" t="s">
        <v>130</v>
      </c>
      <c r="L65" s="309"/>
      <c r="M65" s="314" t="s">
        <v>131</v>
      </c>
      <c r="N65" s="315"/>
    </row>
    <row r="66" spans="1:14" ht="16.5" customHeight="1" thickBot="1">
      <c r="A66" s="291"/>
      <c r="B66" s="291"/>
      <c r="C66" s="291"/>
      <c r="D66" s="291"/>
      <c r="E66" s="291"/>
      <c r="F66" s="291"/>
      <c r="G66" s="291"/>
      <c r="H66" s="291"/>
      <c r="I66" s="141" t="s">
        <v>81</v>
      </c>
      <c r="J66" s="138" t="s">
        <v>2486</v>
      </c>
      <c r="K66" s="142" t="s">
        <v>82</v>
      </c>
      <c r="L66" s="142" t="s">
        <v>2489</v>
      </c>
      <c r="M66" s="143" t="s">
        <v>82</v>
      </c>
      <c r="N66" s="143" t="s">
        <v>2490</v>
      </c>
    </row>
    <row r="67" spans="1:14">
      <c r="A67" s="4" t="s">
        <v>52</v>
      </c>
      <c r="B67" s="5" t="s">
        <v>68</v>
      </c>
      <c r="C67" s="6">
        <v>60</v>
      </c>
      <c r="D67" s="6" t="s">
        <v>20</v>
      </c>
      <c r="E67" s="6">
        <v>0</v>
      </c>
      <c r="F67" s="6">
        <v>1</v>
      </c>
      <c r="G67" s="6" t="s">
        <v>13</v>
      </c>
      <c r="H67" s="6">
        <v>76</v>
      </c>
      <c r="I67" s="101">
        <v>44</v>
      </c>
      <c r="J67" s="102">
        <v>3344</v>
      </c>
      <c r="K67" s="258">
        <v>5</v>
      </c>
      <c r="L67" s="163">
        <f t="shared" ref="L67:L77" si="7">+J67*K67*6*1.1</f>
        <v>110352.00000000001</v>
      </c>
      <c r="M67" s="258">
        <v>5</v>
      </c>
      <c r="N67" s="163">
        <f t="shared" ref="N67:N77" si="8">+J67*M67*6*1.1</f>
        <v>110352.00000000001</v>
      </c>
    </row>
    <row r="68" spans="1:14">
      <c r="A68" s="4" t="s">
        <v>34</v>
      </c>
      <c r="B68" s="5" t="s">
        <v>69</v>
      </c>
      <c r="C68" s="6">
        <v>65</v>
      </c>
      <c r="D68" s="6" t="s">
        <v>20</v>
      </c>
      <c r="E68" s="6">
        <v>0</v>
      </c>
      <c r="F68" s="6">
        <v>1</v>
      </c>
      <c r="G68" s="6" t="s">
        <v>13</v>
      </c>
      <c r="H68" s="6">
        <v>76</v>
      </c>
      <c r="I68" s="101">
        <v>6</v>
      </c>
      <c r="J68" s="102">
        <v>456</v>
      </c>
      <c r="K68" s="258">
        <v>5</v>
      </c>
      <c r="L68" s="163">
        <f t="shared" si="7"/>
        <v>15048.000000000002</v>
      </c>
      <c r="M68" s="258">
        <v>6</v>
      </c>
      <c r="N68" s="163">
        <f t="shared" si="8"/>
        <v>18057.600000000002</v>
      </c>
    </row>
    <row r="69" spans="1:14">
      <c r="A69" s="12" t="s">
        <v>53</v>
      </c>
      <c r="B69" s="13" t="s">
        <v>68</v>
      </c>
      <c r="C69" s="14">
        <v>60</v>
      </c>
      <c r="D69" s="14" t="s">
        <v>20</v>
      </c>
      <c r="E69" s="14">
        <v>1</v>
      </c>
      <c r="F69" s="14">
        <v>1</v>
      </c>
      <c r="G69" s="14" t="s">
        <v>13</v>
      </c>
      <c r="H69" s="14">
        <v>76</v>
      </c>
      <c r="I69" s="101">
        <v>6</v>
      </c>
      <c r="J69" s="102">
        <v>456</v>
      </c>
      <c r="K69" s="258">
        <v>5</v>
      </c>
      <c r="L69" s="163">
        <f t="shared" si="7"/>
        <v>15048.000000000002</v>
      </c>
      <c r="M69" s="258">
        <v>5</v>
      </c>
      <c r="N69" s="163">
        <f t="shared" si="8"/>
        <v>15048.000000000002</v>
      </c>
    </row>
    <row r="70" spans="1:14">
      <c r="A70" s="4" t="s">
        <v>35</v>
      </c>
      <c r="B70" s="5" t="s">
        <v>70</v>
      </c>
      <c r="C70" s="6">
        <v>50</v>
      </c>
      <c r="D70" s="6" t="s">
        <v>48</v>
      </c>
      <c r="E70" s="6">
        <v>0</v>
      </c>
      <c r="F70" s="6">
        <v>1</v>
      </c>
      <c r="G70" s="6" t="s">
        <v>13</v>
      </c>
      <c r="H70" s="168">
        <v>68</v>
      </c>
      <c r="I70" s="101">
        <v>37</v>
      </c>
      <c r="J70" s="102">
        <v>2516</v>
      </c>
      <c r="K70" s="258">
        <v>4</v>
      </c>
      <c r="L70" s="163">
        <f t="shared" si="7"/>
        <v>66422.400000000009</v>
      </c>
      <c r="M70" s="258">
        <v>5</v>
      </c>
      <c r="N70" s="163">
        <f t="shared" si="8"/>
        <v>83028</v>
      </c>
    </row>
    <row r="71" spans="1:14">
      <c r="A71" s="4" t="s">
        <v>37</v>
      </c>
      <c r="B71" s="5" t="s">
        <v>71</v>
      </c>
      <c r="C71" s="6">
        <v>70</v>
      </c>
      <c r="D71" s="6" t="s">
        <v>48</v>
      </c>
      <c r="E71" s="6">
        <v>0</v>
      </c>
      <c r="F71" s="6">
        <v>1</v>
      </c>
      <c r="G71" s="6" t="s">
        <v>13</v>
      </c>
      <c r="H71" s="168">
        <v>68</v>
      </c>
      <c r="I71" s="101">
        <v>40</v>
      </c>
      <c r="J71" s="102">
        <v>2720</v>
      </c>
      <c r="K71" s="258">
        <v>6</v>
      </c>
      <c r="L71" s="163">
        <f t="shared" si="7"/>
        <v>107712.00000000001</v>
      </c>
      <c r="M71" s="258">
        <v>6</v>
      </c>
      <c r="N71" s="163">
        <f t="shared" si="8"/>
        <v>107712.00000000001</v>
      </c>
    </row>
    <row r="72" spans="1:14">
      <c r="A72" s="12" t="s">
        <v>36</v>
      </c>
      <c r="B72" s="13" t="s">
        <v>70</v>
      </c>
      <c r="C72" s="14">
        <v>50</v>
      </c>
      <c r="D72" s="14" t="s">
        <v>48</v>
      </c>
      <c r="E72" s="14">
        <v>1</v>
      </c>
      <c r="F72" s="14">
        <v>1</v>
      </c>
      <c r="G72" s="14" t="s">
        <v>13</v>
      </c>
      <c r="H72" s="169">
        <v>68</v>
      </c>
      <c r="I72" s="101">
        <v>20</v>
      </c>
      <c r="J72" s="102">
        <v>1360</v>
      </c>
      <c r="K72" s="258">
        <v>4</v>
      </c>
      <c r="L72" s="163">
        <f t="shared" si="7"/>
        <v>35904</v>
      </c>
      <c r="M72" s="258">
        <v>5</v>
      </c>
      <c r="N72" s="163">
        <f t="shared" si="8"/>
        <v>44880</v>
      </c>
    </row>
    <row r="73" spans="1:14">
      <c r="A73" s="12" t="s">
        <v>38</v>
      </c>
      <c r="B73" s="13" t="s">
        <v>71</v>
      </c>
      <c r="C73" s="14">
        <v>70</v>
      </c>
      <c r="D73" s="14" t="s">
        <v>48</v>
      </c>
      <c r="E73" s="14">
        <v>1</v>
      </c>
      <c r="F73" s="14">
        <v>1</v>
      </c>
      <c r="G73" s="14" t="s">
        <v>13</v>
      </c>
      <c r="H73" s="169">
        <v>68</v>
      </c>
      <c r="I73" s="101">
        <v>8</v>
      </c>
      <c r="J73" s="102">
        <v>544</v>
      </c>
      <c r="K73" s="258">
        <v>6</v>
      </c>
      <c r="L73" s="163">
        <f t="shared" si="7"/>
        <v>21542.400000000001</v>
      </c>
      <c r="M73" s="258">
        <v>6</v>
      </c>
      <c r="N73" s="163">
        <f t="shared" si="8"/>
        <v>21542.400000000001</v>
      </c>
    </row>
    <row r="74" spans="1:14">
      <c r="A74" s="12" t="s">
        <v>39</v>
      </c>
      <c r="B74" s="13" t="s">
        <v>72</v>
      </c>
      <c r="C74" s="14">
        <v>70</v>
      </c>
      <c r="D74" s="14" t="s">
        <v>49</v>
      </c>
      <c r="E74" s="14">
        <v>0</v>
      </c>
      <c r="F74" s="14">
        <v>1</v>
      </c>
      <c r="G74" s="14" t="s">
        <v>13</v>
      </c>
      <c r="H74" s="14">
        <v>56</v>
      </c>
      <c r="I74" s="101">
        <v>8</v>
      </c>
      <c r="J74" s="102">
        <v>448</v>
      </c>
      <c r="K74" s="258">
        <v>6</v>
      </c>
      <c r="L74" s="163">
        <f t="shared" si="7"/>
        <v>17740.800000000003</v>
      </c>
      <c r="M74" s="258">
        <v>6</v>
      </c>
      <c r="N74" s="163">
        <f t="shared" si="8"/>
        <v>17740.800000000003</v>
      </c>
    </row>
    <row r="75" spans="1:14">
      <c r="A75" s="4" t="s">
        <v>42</v>
      </c>
      <c r="B75" s="5" t="s">
        <v>74</v>
      </c>
      <c r="C75" s="6">
        <v>80</v>
      </c>
      <c r="D75" s="6" t="s">
        <v>49</v>
      </c>
      <c r="E75" s="6">
        <v>0</v>
      </c>
      <c r="F75" s="6">
        <v>1</v>
      </c>
      <c r="G75" s="6" t="s">
        <v>13</v>
      </c>
      <c r="H75" s="6">
        <v>56</v>
      </c>
      <c r="I75" s="101">
        <v>5</v>
      </c>
      <c r="J75" s="102">
        <v>280</v>
      </c>
      <c r="K75" s="258">
        <v>7</v>
      </c>
      <c r="L75" s="163">
        <f t="shared" si="7"/>
        <v>12936.000000000002</v>
      </c>
      <c r="M75" s="258">
        <v>7</v>
      </c>
      <c r="N75" s="163">
        <f t="shared" si="8"/>
        <v>12936.000000000002</v>
      </c>
    </row>
    <row r="76" spans="1:14">
      <c r="A76" s="4" t="s">
        <v>44</v>
      </c>
      <c r="B76" s="5" t="s">
        <v>75</v>
      </c>
      <c r="C76" s="6">
        <v>90</v>
      </c>
      <c r="D76" s="6" t="s">
        <v>49</v>
      </c>
      <c r="E76" s="6">
        <v>0</v>
      </c>
      <c r="F76" s="6">
        <v>1</v>
      </c>
      <c r="G76" s="6" t="s">
        <v>13</v>
      </c>
      <c r="H76" s="6">
        <v>56</v>
      </c>
      <c r="I76" s="101">
        <v>5</v>
      </c>
      <c r="J76" s="102">
        <v>280</v>
      </c>
      <c r="K76" s="258">
        <v>7</v>
      </c>
      <c r="L76" s="163">
        <f t="shared" si="7"/>
        <v>12936.000000000002</v>
      </c>
      <c r="M76" s="258">
        <v>8</v>
      </c>
      <c r="N76" s="163">
        <f t="shared" si="8"/>
        <v>14784.000000000002</v>
      </c>
    </row>
    <row r="77" spans="1:14">
      <c r="A77" s="4" t="s">
        <v>40</v>
      </c>
      <c r="B77" s="5" t="s">
        <v>72</v>
      </c>
      <c r="C77" s="6">
        <v>70</v>
      </c>
      <c r="D77" s="6" t="s">
        <v>49</v>
      </c>
      <c r="E77" s="6">
        <v>1</v>
      </c>
      <c r="F77" s="6">
        <v>1</v>
      </c>
      <c r="G77" s="6" t="s">
        <v>13</v>
      </c>
      <c r="H77" s="6">
        <v>56</v>
      </c>
      <c r="I77" s="101">
        <v>6</v>
      </c>
      <c r="J77" s="102">
        <v>336</v>
      </c>
      <c r="K77" s="258">
        <v>6</v>
      </c>
      <c r="L77" s="163">
        <f t="shared" si="7"/>
        <v>13305.6</v>
      </c>
      <c r="M77" s="258">
        <v>6</v>
      </c>
      <c r="N77" s="163">
        <f t="shared" si="8"/>
        <v>13305.6</v>
      </c>
    </row>
    <row r="78" spans="1:14">
      <c r="H78" s="81" t="s">
        <v>116</v>
      </c>
      <c r="I78" s="84">
        <v>292</v>
      </c>
      <c r="J78" s="83">
        <v>20360</v>
      </c>
      <c r="K78" s="81" t="s">
        <v>153</v>
      </c>
      <c r="L78" s="256">
        <f>SUM(L67:L77)</f>
        <v>428947.20000000001</v>
      </c>
      <c r="N78" s="256">
        <f>SUM(N67:N77)</f>
        <v>459386.4</v>
      </c>
    </row>
  </sheetData>
  <autoFilter ref="A3:E23" xr:uid="{D7D74144-2EC2-4B3B-B4A1-DA7D6D9DB972}"/>
  <mergeCells count="52">
    <mergeCell ref="A1:F1"/>
    <mergeCell ref="A33:A34"/>
    <mergeCell ref="B33:B34"/>
    <mergeCell ref="C33:C34"/>
    <mergeCell ref="D33:D34"/>
    <mergeCell ref="E33:E34"/>
    <mergeCell ref="F33:F34"/>
    <mergeCell ref="A31:N31"/>
    <mergeCell ref="G33:G34"/>
    <mergeCell ref="H33:H34"/>
    <mergeCell ref="I33:J33"/>
    <mergeCell ref="K33:L33"/>
    <mergeCell ref="M33:N33"/>
    <mergeCell ref="I42:J42"/>
    <mergeCell ref="K42:N42"/>
    <mergeCell ref="A43:A44"/>
    <mergeCell ref="B43:B44"/>
    <mergeCell ref="C43:C44"/>
    <mergeCell ref="D43:D44"/>
    <mergeCell ref="E43:E44"/>
    <mergeCell ref="F43:F44"/>
    <mergeCell ref="G43:G44"/>
    <mergeCell ref="H43:H44"/>
    <mergeCell ref="I43:J43"/>
    <mergeCell ref="K43:L43"/>
    <mergeCell ref="M43:N43"/>
    <mergeCell ref="G53:G54"/>
    <mergeCell ref="E65:E66"/>
    <mergeCell ref="F65:F66"/>
    <mergeCell ref="G65:G66"/>
    <mergeCell ref="A53:A54"/>
    <mergeCell ref="A65:A66"/>
    <mergeCell ref="B53:B54"/>
    <mergeCell ref="B65:B66"/>
    <mergeCell ref="C53:C54"/>
    <mergeCell ref="C65:C66"/>
    <mergeCell ref="A50:N50"/>
    <mergeCell ref="K53:L53"/>
    <mergeCell ref="M53:N53"/>
    <mergeCell ref="K64:N64"/>
    <mergeCell ref="K65:L65"/>
    <mergeCell ref="M65:N65"/>
    <mergeCell ref="I52:J52"/>
    <mergeCell ref="I53:J53"/>
    <mergeCell ref="I64:J64"/>
    <mergeCell ref="I65:J65"/>
    <mergeCell ref="H53:H54"/>
    <mergeCell ref="H65:H66"/>
    <mergeCell ref="D53:D54"/>
    <mergeCell ref="D65:D66"/>
    <mergeCell ref="E53:E54"/>
    <mergeCell ref="F53:F54"/>
  </mergeCell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CB3EC-FEC8-481F-9E44-02CE21AFC617}">
  <dimension ref="A1:H649"/>
  <sheetViews>
    <sheetView topLeftCell="A236" workbookViewId="0">
      <selection activeCell="I254" sqref="I254"/>
    </sheetView>
  </sheetViews>
  <sheetFormatPr baseColWidth="10" defaultRowHeight="15"/>
  <cols>
    <col min="1" max="1" width="9.28515625" bestFit="1" customWidth="1"/>
    <col min="2" max="2" width="8.5703125" bestFit="1" customWidth="1"/>
    <col min="3" max="3" width="13.140625" bestFit="1" customWidth="1"/>
    <col min="4" max="4" width="53.28515625" hidden="1" customWidth="1"/>
    <col min="5" max="5" width="37.7109375" hidden="1" customWidth="1"/>
    <col min="6" max="6" width="82.42578125" bestFit="1" customWidth="1"/>
    <col min="7" max="7" width="6.140625" bestFit="1" customWidth="1"/>
    <col min="8" max="8" width="13.42578125" bestFit="1" customWidth="1"/>
  </cols>
  <sheetData>
    <row r="1" spans="1:8" s="162" customFormat="1">
      <c r="A1" s="160" t="s">
        <v>163</v>
      </c>
      <c r="B1" s="160" t="s">
        <v>164</v>
      </c>
      <c r="C1" s="160" t="s">
        <v>165</v>
      </c>
      <c r="D1" s="160" t="s">
        <v>166</v>
      </c>
      <c r="E1" s="160" t="s">
        <v>167</v>
      </c>
      <c r="F1" s="160" t="s">
        <v>368</v>
      </c>
      <c r="G1" s="160" t="s">
        <v>168</v>
      </c>
      <c r="H1" s="161" t="s">
        <v>169</v>
      </c>
    </row>
    <row r="2" spans="1:8">
      <c r="A2" s="157" t="s">
        <v>170</v>
      </c>
      <c r="B2" s="157" t="s">
        <v>309</v>
      </c>
      <c r="C2" s="157" t="s">
        <v>1469</v>
      </c>
      <c r="D2" s="157" t="s">
        <v>1470</v>
      </c>
      <c r="E2" s="157" t="s">
        <v>15</v>
      </c>
      <c r="F2" s="157" t="s">
        <v>1470</v>
      </c>
      <c r="G2" s="157" t="s">
        <v>214</v>
      </c>
      <c r="H2" s="159">
        <v>0</v>
      </c>
    </row>
    <row r="3" spans="1:8">
      <c r="A3" s="157" t="s">
        <v>170</v>
      </c>
      <c r="B3" s="157" t="s">
        <v>309</v>
      </c>
      <c r="C3" s="157" t="s">
        <v>1493</v>
      </c>
      <c r="D3" s="157" t="s">
        <v>465</v>
      </c>
      <c r="E3" s="157" t="s">
        <v>1494</v>
      </c>
      <c r="F3" s="157" t="s">
        <v>1843</v>
      </c>
      <c r="G3" s="157" t="s">
        <v>214</v>
      </c>
      <c r="H3" s="159">
        <v>0</v>
      </c>
    </row>
    <row r="4" spans="1:8">
      <c r="A4" s="157" t="s">
        <v>170</v>
      </c>
      <c r="B4" s="157" t="s">
        <v>309</v>
      </c>
      <c r="C4" s="157" t="s">
        <v>790</v>
      </c>
      <c r="D4" s="157" t="s">
        <v>465</v>
      </c>
      <c r="E4" s="157" t="s">
        <v>1119</v>
      </c>
      <c r="F4" s="157" t="s">
        <v>1844</v>
      </c>
      <c r="G4" s="157" t="s">
        <v>214</v>
      </c>
      <c r="H4" s="159">
        <v>0</v>
      </c>
    </row>
    <row r="5" spans="1:8">
      <c r="A5" s="157" t="s">
        <v>170</v>
      </c>
      <c r="B5" s="157" t="s">
        <v>309</v>
      </c>
      <c r="C5" s="157" t="s">
        <v>1013</v>
      </c>
      <c r="D5" s="157" t="s">
        <v>1014</v>
      </c>
      <c r="E5" s="157" t="s">
        <v>1655</v>
      </c>
      <c r="F5" s="157" t="s">
        <v>1845</v>
      </c>
      <c r="G5" s="157" t="s">
        <v>168</v>
      </c>
      <c r="H5" s="159">
        <v>826</v>
      </c>
    </row>
    <row r="6" spans="1:8">
      <c r="A6" s="157" t="s">
        <v>170</v>
      </c>
      <c r="B6" s="157" t="s">
        <v>309</v>
      </c>
      <c r="C6" s="157" t="s">
        <v>1310</v>
      </c>
      <c r="D6" s="157" t="s">
        <v>1311</v>
      </c>
      <c r="E6" s="157" t="s">
        <v>353</v>
      </c>
      <c r="F6" s="157" t="s">
        <v>1846</v>
      </c>
      <c r="G6" s="157" t="s">
        <v>168</v>
      </c>
      <c r="H6" s="159">
        <v>0</v>
      </c>
    </row>
    <row r="7" spans="1:8">
      <c r="A7" s="157" t="s">
        <v>170</v>
      </c>
      <c r="B7" s="157" t="s">
        <v>309</v>
      </c>
      <c r="C7" s="157" t="s">
        <v>967</v>
      </c>
      <c r="D7" s="157" t="s">
        <v>968</v>
      </c>
      <c r="E7" s="157" t="s">
        <v>15</v>
      </c>
      <c r="F7" s="157" t="s">
        <v>968</v>
      </c>
      <c r="G7" s="157" t="s">
        <v>168</v>
      </c>
      <c r="H7" s="159">
        <v>0</v>
      </c>
    </row>
    <row r="8" spans="1:8">
      <c r="A8" s="157" t="s">
        <v>170</v>
      </c>
      <c r="B8" s="157" t="s">
        <v>309</v>
      </c>
      <c r="C8" s="157" t="s">
        <v>466</v>
      </c>
      <c r="D8" s="157" t="s">
        <v>467</v>
      </c>
      <c r="E8" s="157" t="s">
        <v>1559</v>
      </c>
      <c r="F8" s="157" t="s">
        <v>1847</v>
      </c>
      <c r="G8" s="157" t="s">
        <v>168</v>
      </c>
      <c r="H8" s="159">
        <v>1122</v>
      </c>
    </row>
    <row r="9" spans="1:8">
      <c r="A9" s="157" t="s">
        <v>170</v>
      </c>
      <c r="B9" s="157" t="s">
        <v>309</v>
      </c>
      <c r="C9" s="157" t="s">
        <v>135</v>
      </c>
      <c r="D9" s="157" t="s">
        <v>1671</v>
      </c>
      <c r="E9" s="157" t="s">
        <v>1672</v>
      </c>
      <c r="F9" s="157" t="s">
        <v>1848</v>
      </c>
      <c r="G9" s="157" t="s">
        <v>168</v>
      </c>
      <c r="H9" s="159">
        <v>351</v>
      </c>
    </row>
    <row r="10" spans="1:8">
      <c r="A10" s="157" t="s">
        <v>170</v>
      </c>
      <c r="B10" s="157" t="s">
        <v>309</v>
      </c>
      <c r="C10" s="157" t="s">
        <v>332</v>
      </c>
      <c r="D10" s="157" t="s">
        <v>333</v>
      </c>
      <c r="E10" s="157" t="s">
        <v>1560</v>
      </c>
      <c r="F10" s="157" t="s">
        <v>1849</v>
      </c>
      <c r="G10" s="157" t="s">
        <v>168</v>
      </c>
      <c r="H10" s="159">
        <v>0</v>
      </c>
    </row>
    <row r="11" spans="1:8">
      <c r="A11" s="157" t="s">
        <v>170</v>
      </c>
      <c r="B11" s="157" t="s">
        <v>309</v>
      </c>
      <c r="C11" s="157" t="s">
        <v>1259</v>
      </c>
      <c r="D11" s="157" t="s">
        <v>1260</v>
      </c>
      <c r="E11" s="157" t="s">
        <v>1561</v>
      </c>
      <c r="F11" s="157" t="s">
        <v>1850</v>
      </c>
      <c r="G11" s="157" t="s">
        <v>168</v>
      </c>
      <c r="H11" s="159">
        <v>319</v>
      </c>
    </row>
    <row r="12" spans="1:8">
      <c r="A12" s="157" t="s">
        <v>170</v>
      </c>
      <c r="B12" s="157" t="s">
        <v>309</v>
      </c>
      <c r="C12" s="157" t="s">
        <v>468</v>
      </c>
      <c r="D12" s="157" t="s">
        <v>469</v>
      </c>
      <c r="E12" s="157" t="s">
        <v>1562</v>
      </c>
      <c r="F12" s="157" t="s">
        <v>1851</v>
      </c>
      <c r="G12" s="157" t="s">
        <v>168</v>
      </c>
      <c r="H12" s="159">
        <f>1680+131</f>
        <v>1811</v>
      </c>
    </row>
    <row r="13" spans="1:8">
      <c r="A13" s="157" t="s">
        <v>170</v>
      </c>
      <c r="B13" s="157" t="s">
        <v>309</v>
      </c>
      <c r="C13" s="157" t="s">
        <v>171</v>
      </c>
      <c r="D13" s="157" t="s">
        <v>1182</v>
      </c>
      <c r="E13" s="157" t="s">
        <v>1649</v>
      </c>
      <c r="F13" s="157" t="s">
        <v>1852</v>
      </c>
      <c r="G13" s="157" t="s">
        <v>168</v>
      </c>
      <c r="H13" s="159">
        <v>976</v>
      </c>
    </row>
    <row r="14" spans="1:8">
      <c r="A14" s="157" t="s">
        <v>170</v>
      </c>
      <c r="B14" s="157" t="s">
        <v>309</v>
      </c>
      <c r="C14" s="157" t="s">
        <v>172</v>
      </c>
      <c r="D14" s="157" t="s">
        <v>405</v>
      </c>
      <c r="E14" s="157" t="s">
        <v>1563</v>
      </c>
      <c r="F14" s="157" t="s">
        <v>1853</v>
      </c>
      <c r="G14" s="157" t="s">
        <v>168</v>
      </c>
      <c r="H14" s="159">
        <v>1118</v>
      </c>
    </row>
    <row r="15" spans="1:8">
      <c r="A15" s="157" t="s">
        <v>170</v>
      </c>
      <c r="B15" s="157" t="s">
        <v>309</v>
      </c>
      <c r="C15" s="157" t="s">
        <v>173</v>
      </c>
      <c r="D15" s="157" t="s">
        <v>406</v>
      </c>
      <c r="E15" s="157" t="s">
        <v>1183</v>
      </c>
      <c r="F15" s="157" t="s">
        <v>1854</v>
      </c>
      <c r="G15" s="157" t="s">
        <v>168</v>
      </c>
      <c r="H15" s="159">
        <v>0</v>
      </c>
    </row>
    <row r="16" spans="1:8">
      <c r="A16" s="157" t="s">
        <v>170</v>
      </c>
      <c r="B16" s="157" t="s">
        <v>309</v>
      </c>
      <c r="C16" s="157" t="s">
        <v>174</v>
      </c>
      <c r="D16" s="157" t="s">
        <v>1668</v>
      </c>
      <c r="E16" s="157" t="s">
        <v>1184</v>
      </c>
      <c r="F16" s="157" t="s">
        <v>1855</v>
      </c>
      <c r="G16" s="157" t="s">
        <v>168</v>
      </c>
      <c r="H16" s="159">
        <v>3899</v>
      </c>
    </row>
    <row r="17" spans="1:8">
      <c r="A17" s="157" t="s">
        <v>170</v>
      </c>
      <c r="B17" s="157" t="s">
        <v>309</v>
      </c>
      <c r="C17" s="157" t="s">
        <v>120</v>
      </c>
      <c r="D17" s="157" t="s">
        <v>1158</v>
      </c>
      <c r="E17" s="157" t="s">
        <v>1159</v>
      </c>
      <c r="F17" s="157" t="s">
        <v>1856</v>
      </c>
      <c r="G17" s="157" t="s">
        <v>168</v>
      </c>
      <c r="H17" s="159">
        <f>2640+1425</f>
        <v>4065</v>
      </c>
    </row>
    <row r="18" spans="1:8">
      <c r="A18" s="157" t="s">
        <v>170</v>
      </c>
      <c r="B18" s="157" t="s">
        <v>309</v>
      </c>
      <c r="C18" s="157" t="s">
        <v>126</v>
      </c>
      <c r="D18" s="157" t="s">
        <v>767</v>
      </c>
      <c r="E18" s="157" t="s">
        <v>1564</v>
      </c>
      <c r="F18" s="157" t="s">
        <v>1857</v>
      </c>
      <c r="G18" s="157" t="s">
        <v>168</v>
      </c>
      <c r="H18" s="159">
        <v>0</v>
      </c>
    </row>
    <row r="19" spans="1:8">
      <c r="A19" s="157" t="s">
        <v>170</v>
      </c>
      <c r="B19" s="157" t="s">
        <v>309</v>
      </c>
      <c r="C19" s="157" t="s">
        <v>127</v>
      </c>
      <c r="D19" s="157" t="s">
        <v>965</v>
      </c>
      <c r="E19" s="157" t="s">
        <v>1252</v>
      </c>
      <c r="F19" s="157" t="s">
        <v>1858</v>
      </c>
      <c r="G19" s="157" t="s">
        <v>168</v>
      </c>
      <c r="H19" s="159">
        <v>2925</v>
      </c>
    </row>
    <row r="20" spans="1:8">
      <c r="A20" s="157" t="s">
        <v>170</v>
      </c>
      <c r="B20" s="157" t="s">
        <v>309</v>
      </c>
      <c r="C20" s="157" t="s">
        <v>128</v>
      </c>
      <c r="D20" s="157" t="s">
        <v>966</v>
      </c>
      <c r="E20" s="157" t="s">
        <v>1253</v>
      </c>
      <c r="F20" s="157" t="s">
        <v>1859</v>
      </c>
      <c r="G20" s="157" t="s">
        <v>168</v>
      </c>
      <c r="H20" s="159">
        <v>5368</v>
      </c>
    </row>
    <row r="21" spans="1:8">
      <c r="A21" s="157" t="s">
        <v>170</v>
      </c>
      <c r="B21" s="157" t="s">
        <v>309</v>
      </c>
      <c r="C21" s="157" t="s">
        <v>1673</v>
      </c>
      <c r="D21" s="157" t="s">
        <v>1674</v>
      </c>
      <c r="E21" s="157" t="s">
        <v>1675</v>
      </c>
      <c r="F21" s="157" t="s">
        <v>1860</v>
      </c>
      <c r="G21" s="157" t="s">
        <v>168</v>
      </c>
      <c r="H21" s="159">
        <v>696</v>
      </c>
    </row>
    <row r="22" spans="1:8">
      <c r="A22" s="157" t="s">
        <v>170</v>
      </c>
      <c r="B22" s="157" t="s">
        <v>309</v>
      </c>
      <c r="C22" s="157" t="s">
        <v>355</v>
      </c>
      <c r="D22" s="157" t="s">
        <v>393</v>
      </c>
      <c r="E22" s="157" t="s">
        <v>311</v>
      </c>
      <c r="F22" s="157" t="s">
        <v>1861</v>
      </c>
      <c r="G22" s="157" t="s">
        <v>168</v>
      </c>
      <c r="H22" s="159">
        <v>0</v>
      </c>
    </row>
    <row r="23" spans="1:8">
      <c r="A23" s="157" t="s">
        <v>170</v>
      </c>
      <c r="B23" s="157" t="s">
        <v>309</v>
      </c>
      <c r="C23" s="157" t="s">
        <v>310</v>
      </c>
      <c r="D23" s="157" t="s">
        <v>770</v>
      </c>
      <c r="E23" s="157" t="s">
        <v>1650</v>
      </c>
      <c r="F23" s="157" t="s">
        <v>1862</v>
      </c>
      <c r="G23" s="157" t="s">
        <v>168</v>
      </c>
      <c r="H23" s="159">
        <v>2240</v>
      </c>
    </row>
    <row r="24" spans="1:8">
      <c r="A24" s="157" t="s">
        <v>170</v>
      </c>
      <c r="B24" s="157" t="s">
        <v>309</v>
      </c>
      <c r="C24" s="157" t="s">
        <v>774</v>
      </c>
      <c r="D24" s="157" t="s">
        <v>1565</v>
      </c>
      <c r="E24" s="157" t="s">
        <v>1566</v>
      </c>
      <c r="F24" s="157" t="s">
        <v>1863</v>
      </c>
      <c r="G24" s="157" t="s">
        <v>168</v>
      </c>
      <c r="H24" s="159">
        <v>0</v>
      </c>
    </row>
    <row r="25" spans="1:8">
      <c r="A25" s="157" t="s">
        <v>170</v>
      </c>
      <c r="B25" s="157" t="s">
        <v>309</v>
      </c>
      <c r="C25" s="157" t="s">
        <v>1780</v>
      </c>
      <c r="D25" s="157" t="s">
        <v>1781</v>
      </c>
      <c r="E25" s="157" t="s">
        <v>15</v>
      </c>
      <c r="F25" s="157" t="s">
        <v>1781</v>
      </c>
      <c r="G25" s="157" t="s">
        <v>168</v>
      </c>
      <c r="H25" s="159">
        <v>3240</v>
      </c>
    </row>
    <row r="26" spans="1:8">
      <c r="A26" s="157" t="s">
        <v>170</v>
      </c>
      <c r="B26" s="157" t="s">
        <v>309</v>
      </c>
      <c r="C26" s="157" t="s">
        <v>376</v>
      </c>
      <c r="D26" s="157" t="s">
        <v>377</v>
      </c>
      <c r="E26" s="157" t="s">
        <v>1185</v>
      </c>
      <c r="F26" s="157" t="s">
        <v>1864</v>
      </c>
      <c r="G26" s="157" t="s">
        <v>168</v>
      </c>
      <c r="H26" s="159">
        <v>991</v>
      </c>
    </row>
    <row r="27" spans="1:8">
      <c r="A27" s="157" t="s">
        <v>170</v>
      </c>
      <c r="B27" s="157" t="s">
        <v>309</v>
      </c>
      <c r="C27" s="157" t="s">
        <v>175</v>
      </c>
      <c r="D27" s="157" t="s">
        <v>1567</v>
      </c>
      <c r="E27" s="157" t="s">
        <v>1568</v>
      </c>
      <c r="F27" s="157" t="s">
        <v>1865</v>
      </c>
      <c r="G27" s="157" t="s">
        <v>168</v>
      </c>
      <c r="H27" s="159">
        <v>432</v>
      </c>
    </row>
    <row r="28" spans="1:8">
      <c r="A28" s="157" t="s">
        <v>170</v>
      </c>
      <c r="B28" s="157" t="s">
        <v>309</v>
      </c>
      <c r="C28" s="157" t="s">
        <v>176</v>
      </c>
      <c r="D28" s="157" t="s">
        <v>453</v>
      </c>
      <c r="E28" s="157" t="s">
        <v>1186</v>
      </c>
      <c r="F28" s="157" t="s">
        <v>1866</v>
      </c>
      <c r="G28" s="157" t="s">
        <v>168</v>
      </c>
      <c r="H28" s="159">
        <v>4346</v>
      </c>
    </row>
    <row r="29" spans="1:8">
      <c r="A29" s="157" t="s">
        <v>170</v>
      </c>
      <c r="B29" s="157" t="s">
        <v>309</v>
      </c>
      <c r="C29" s="157" t="s">
        <v>177</v>
      </c>
      <c r="D29" s="157" t="s">
        <v>470</v>
      </c>
      <c r="E29" s="157" t="s">
        <v>1187</v>
      </c>
      <c r="F29" s="157" t="s">
        <v>1867</v>
      </c>
      <c r="G29" s="157" t="s">
        <v>168</v>
      </c>
      <c r="H29" s="159">
        <v>6652</v>
      </c>
    </row>
    <row r="30" spans="1:8">
      <c r="A30" s="157" t="s">
        <v>170</v>
      </c>
      <c r="B30" s="157" t="s">
        <v>309</v>
      </c>
      <c r="C30" s="157" t="s">
        <v>178</v>
      </c>
      <c r="D30" s="157" t="s">
        <v>407</v>
      </c>
      <c r="E30" s="157" t="s">
        <v>1569</v>
      </c>
      <c r="F30" s="157" t="s">
        <v>1868</v>
      </c>
      <c r="G30" s="157" t="s">
        <v>168</v>
      </c>
      <c r="H30" s="159">
        <v>0</v>
      </c>
    </row>
    <row r="31" spans="1:8">
      <c r="A31" s="157" t="s">
        <v>170</v>
      </c>
      <c r="B31" s="157" t="s">
        <v>309</v>
      </c>
      <c r="C31" s="157" t="s">
        <v>121</v>
      </c>
      <c r="D31" s="157" t="s">
        <v>1160</v>
      </c>
      <c r="E31" s="157" t="s">
        <v>1829</v>
      </c>
      <c r="F31" s="157" t="s">
        <v>1869</v>
      </c>
      <c r="G31" s="157" t="s">
        <v>168</v>
      </c>
      <c r="H31" s="159">
        <v>486</v>
      </c>
    </row>
    <row r="32" spans="1:8">
      <c r="A32" s="157" t="s">
        <v>170</v>
      </c>
      <c r="B32" s="157" t="s">
        <v>309</v>
      </c>
      <c r="C32" s="157" t="s">
        <v>1417</v>
      </c>
      <c r="D32" s="157" t="s">
        <v>1408</v>
      </c>
      <c r="E32" s="157" t="s">
        <v>1409</v>
      </c>
      <c r="F32" s="157" t="s">
        <v>1870</v>
      </c>
      <c r="G32" s="157" t="s">
        <v>168</v>
      </c>
      <c r="H32" s="159">
        <v>0</v>
      </c>
    </row>
    <row r="33" spans="1:8">
      <c r="A33" s="157" t="s">
        <v>170</v>
      </c>
      <c r="B33" s="157" t="s">
        <v>309</v>
      </c>
      <c r="C33" s="157" t="s">
        <v>1676</v>
      </c>
      <c r="D33" s="157" t="s">
        <v>1677</v>
      </c>
      <c r="E33" s="157" t="s">
        <v>1678</v>
      </c>
      <c r="F33" s="157" t="s">
        <v>1871</v>
      </c>
      <c r="G33" s="157" t="s">
        <v>168</v>
      </c>
      <c r="H33" s="159">
        <v>0</v>
      </c>
    </row>
    <row r="34" spans="1:8">
      <c r="A34" s="157" t="s">
        <v>170</v>
      </c>
      <c r="B34" s="157" t="s">
        <v>309</v>
      </c>
      <c r="C34" s="157" t="s">
        <v>179</v>
      </c>
      <c r="D34" s="157" t="s">
        <v>408</v>
      </c>
      <c r="E34" s="157" t="s">
        <v>1570</v>
      </c>
      <c r="F34" s="157" t="s">
        <v>1872</v>
      </c>
      <c r="G34" s="157" t="s">
        <v>168</v>
      </c>
      <c r="H34" s="159">
        <v>0</v>
      </c>
    </row>
    <row r="35" spans="1:8">
      <c r="A35" s="157" t="s">
        <v>170</v>
      </c>
      <c r="B35" s="157" t="s">
        <v>309</v>
      </c>
      <c r="C35" s="157" t="s">
        <v>312</v>
      </c>
      <c r="D35" s="157" t="s">
        <v>1188</v>
      </c>
      <c r="E35" s="157" t="s">
        <v>1830</v>
      </c>
      <c r="F35" s="157" t="s">
        <v>1873</v>
      </c>
      <c r="G35" s="157" t="s">
        <v>168</v>
      </c>
      <c r="H35" s="159">
        <v>8651</v>
      </c>
    </row>
    <row r="36" spans="1:8">
      <c r="A36" s="157" t="s">
        <v>170</v>
      </c>
      <c r="B36" s="157" t="s">
        <v>309</v>
      </c>
      <c r="C36" s="157" t="s">
        <v>180</v>
      </c>
      <c r="D36" s="157" t="s">
        <v>462</v>
      </c>
      <c r="E36" s="157" t="s">
        <v>1571</v>
      </c>
      <c r="F36" s="157" t="s">
        <v>1874</v>
      </c>
      <c r="G36" s="157" t="s">
        <v>168</v>
      </c>
      <c r="H36" s="159">
        <v>2019</v>
      </c>
    </row>
    <row r="37" spans="1:8">
      <c r="A37" s="157" t="s">
        <v>170</v>
      </c>
      <c r="B37" s="157" t="s">
        <v>309</v>
      </c>
      <c r="C37" s="157" t="s">
        <v>181</v>
      </c>
      <c r="D37" s="157" t="s">
        <v>454</v>
      </c>
      <c r="E37" s="157" t="s">
        <v>1189</v>
      </c>
      <c r="F37" s="157" t="s">
        <v>1875</v>
      </c>
      <c r="G37" s="157" t="s">
        <v>168</v>
      </c>
      <c r="H37" s="159">
        <v>319</v>
      </c>
    </row>
    <row r="38" spans="1:8">
      <c r="A38" s="157" t="s">
        <v>170</v>
      </c>
      <c r="B38" s="157" t="s">
        <v>309</v>
      </c>
      <c r="C38" s="157" t="s">
        <v>182</v>
      </c>
      <c r="D38" s="157" t="s">
        <v>471</v>
      </c>
      <c r="E38" s="157" t="s">
        <v>1572</v>
      </c>
      <c r="F38" s="157" t="s">
        <v>1876</v>
      </c>
      <c r="G38" s="157" t="s">
        <v>168</v>
      </c>
      <c r="H38" s="159">
        <v>6649</v>
      </c>
    </row>
    <row r="39" spans="1:8">
      <c r="A39" s="157" t="s">
        <v>170</v>
      </c>
      <c r="B39" s="157" t="s">
        <v>309</v>
      </c>
      <c r="C39" s="157" t="s">
        <v>775</v>
      </c>
      <c r="D39" s="157" t="s">
        <v>808</v>
      </c>
      <c r="E39" s="157" t="s">
        <v>1573</v>
      </c>
      <c r="F39" s="157" t="s">
        <v>1877</v>
      </c>
      <c r="G39" s="157" t="s">
        <v>168</v>
      </c>
      <c r="H39" s="159">
        <v>0</v>
      </c>
    </row>
    <row r="40" spans="1:8">
      <c r="A40" s="157" t="s">
        <v>170</v>
      </c>
      <c r="B40" s="157" t="s">
        <v>309</v>
      </c>
      <c r="C40" s="157" t="s">
        <v>378</v>
      </c>
      <c r="D40" s="157" t="s">
        <v>409</v>
      </c>
      <c r="E40" s="157" t="s">
        <v>15</v>
      </c>
      <c r="F40" s="157" t="s">
        <v>409</v>
      </c>
      <c r="G40" s="157" t="s">
        <v>168</v>
      </c>
      <c r="H40" s="159">
        <v>296</v>
      </c>
    </row>
    <row r="41" spans="1:8">
      <c r="A41" s="157" t="s">
        <v>170</v>
      </c>
      <c r="B41" s="157" t="s">
        <v>309</v>
      </c>
      <c r="C41" s="157" t="s">
        <v>122</v>
      </c>
      <c r="D41" s="157" t="s">
        <v>1161</v>
      </c>
      <c r="E41" s="157" t="s">
        <v>1162</v>
      </c>
      <c r="F41" s="157" t="s">
        <v>1878</v>
      </c>
      <c r="G41" s="157" t="s">
        <v>168</v>
      </c>
      <c r="H41" s="159">
        <v>6611</v>
      </c>
    </row>
    <row r="42" spans="1:8">
      <c r="A42" s="157" t="s">
        <v>170</v>
      </c>
      <c r="B42" s="157" t="s">
        <v>309</v>
      </c>
      <c r="C42" s="157" t="s">
        <v>1410</v>
      </c>
      <c r="D42" s="157" t="s">
        <v>1411</v>
      </c>
      <c r="E42" s="157" t="s">
        <v>1431</v>
      </c>
      <c r="F42" s="157" t="s">
        <v>1879</v>
      </c>
      <c r="G42" s="157" t="s">
        <v>168</v>
      </c>
      <c r="H42" s="159">
        <v>199</v>
      </c>
    </row>
    <row r="43" spans="1:8">
      <c r="A43" s="157" t="s">
        <v>170</v>
      </c>
      <c r="B43" s="157" t="s">
        <v>309</v>
      </c>
      <c r="C43" s="157" t="s">
        <v>1679</v>
      </c>
      <c r="D43" s="157" t="s">
        <v>1680</v>
      </c>
      <c r="E43" s="157" t="s">
        <v>1675</v>
      </c>
      <c r="F43" s="157" t="s">
        <v>1880</v>
      </c>
      <c r="G43" s="157" t="s">
        <v>168</v>
      </c>
      <c r="H43" s="159">
        <v>260</v>
      </c>
    </row>
    <row r="44" spans="1:8">
      <c r="A44" s="157" t="s">
        <v>170</v>
      </c>
      <c r="B44" s="157" t="s">
        <v>309</v>
      </c>
      <c r="C44" s="157" t="s">
        <v>824</v>
      </c>
      <c r="D44" s="157" t="s">
        <v>825</v>
      </c>
      <c r="E44" s="157" t="s">
        <v>1574</v>
      </c>
      <c r="F44" s="157" t="s">
        <v>1881</v>
      </c>
      <c r="G44" s="157" t="s">
        <v>168</v>
      </c>
      <c r="H44" s="159">
        <v>842</v>
      </c>
    </row>
    <row r="45" spans="1:8">
      <c r="A45" s="157" t="s">
        <v>170</v>
      </c>
      <c r="B45" s="157" t="s">
        <v>309</v>
      </c>
      <c r="C45" s="157" t="s">
        <v>826</v>
      </c>
      <c r="D45" s="157" t="s">
        <v>827</v>
      </c>
      <c r="E45" s="157" t="s">
        <v>1575</v>
      </c>
      <c r="F45" s="157" t="s">
        <v>1882</v>
      </c>
      <c r="G45" s="157" t="s">
        <v>168</v>
      </c>
      <c r="H45" s="159">
        <v>66</v>
      </c>
    </row>
    <row r="46" spans="1:8">
      <c r="A46" s="157" t="s">
        <v>170</v>
      </c>
      <c r="B46" s="157" t="s">
        <v>309</v>
      </c>
      <c r="C46" s="157" t="s">
        <v>854</v>
      </c>
      <c r="D46" s="157" t="s">
        <v>855</v>
      </c>
      <c r="E46" s="157" t="s">
        <v>1576</v>
      </c>
      <c r="F46" s="157" t="s">
        <v>1883</v>
      </c>
      <c r="G46" s="157" t="s">
        <v>168</v>
      </c>
      <c r="H46" s="159">
        <v>0</v>
      </c>
    </row>
    <row r="47" spans="1:8">
      <c r="A47" s="157" t="s">
        <v>170</v>
      </c>
      <c r="B47" s="157" t="s">
        <v>309</v>
      </c>
      <c r="C47" s="157" t="s">
        <v>856</v>
      </c>
      <c r="D47" s="157" t="s">
        <v>857</v>
      </c>
      <c r="E47" s="157" t="s">
        <v>1577</v>
      </c>
      <c r="F47" s="157" t="s">
        <v>1884</v>
      </c>
      <c r="G47" s="157" t="s">
        <v>168</v>
      </c>
      <c r="H47" s="159">
        <v>0</v>
      </c>
    </row>
    <row r="48" spans="1:8">
      <c r="A48" s="157" t="s">
        <v>170</v>
      </c>
      <c r="B48" s="157" t="s">
        <v>309</v>
      </c>
      <c r="C48" s="157" t="s">
        <v>183</v>
      </c>
      <c r="D48" s="157" t="s">
        <v>184</v>
      </c>
      <c r="E48" s="157" t="s">
        <v>1578</v>
      </c>
      <c r="F48" s="157" t="s">
        <v>1885</v>
      </c>
      <c r="G48" s="157" t="s">
        <v>168</v>
      </c>
      <c r="H48" s="159">
        <v>0</v>
      </c>
    </row>
    <row r="49" spans="1:8">
      <c r="A49" s="157" t="s">
        <v>170</v>
      </c>
      <c r="B49" s="157" t="s">
        <v>309</v>
      </c>
      <c r="C49" s="157" t="s">
        <v>1782</v>
      </c>
      <c r="D49" s="157" t="s">
        <v>1783</v>
      </c>
      <c r="E49" s="157" t="s">
        <v>15</v>
      </c>
      <c r="F49" s="157" t="s">
        <v>1783</v>
      </c>
      <c r="G49" s="157" t="s">
        <v>168</v>
      </c>
      <c r="H49" s="159">
        <v>2028</v>
      </c>
    </row>
    <row r="50" spans="1:8">
      <c r="A50" s="157" t="s">
        <v>170</v>
      </c>
      <c r="B50" s="157" t="s">
        <v>309</v>
      </c>
      <c r="C50" s="157" t="s">
        <v>185</v>
      </c>
      <c r="D50" s="157" t="s">
        <v>410</v>
      </c>
      <c r="E50" s="157" t="s">
        <v>1190</v>
      </c>
      <c r="F50" s="157" t="s">
        <v>1886</v>
      </c>
      <c r="G50" s="157" t="s">
        <v>168</v>
      </c>
      <c r="H50" s="159">
        <v>0</v>
      </c>
    </row>
    <row r="51" spans="1:8">
      <c r="A51" s="157" t="s">
        <v>170</v>
      </c>
      <c r="B51" s="157" t="s">
        <v>309</v>
      </c>
      <c r="C51" s="157" t="s">
        <v>186</v>
      </c>
      <c r="D51" s="157" t="s">
        <v>870</v>
      </c>
      <c r="E51" s="157" t="s">
        <v>1579</v>
      </c>
      <c r="F51" s="157" t="s">
        <v>1887</v>
      </c>
      <c r="G51" s="157" t="s">
        <v>168</v>
      </c>
      <c r="H51" s="159">
        <v>0</v>
      </c>
    </row>
    <row r="52" spans="1:8">
      <c r="A52" s="157" t="s">
        <v>170</v>
      </c>
      <c r="B52" s="157" t="s">
        <v>309</v>
      </c>
      <c r="C52" s="157" t="s">
        <v>830</v>
      </c>
      <c r="D52" s="157" t="s">
        <v>831</v>
      </c>
      <c r="E52" s="157" t="s">
        <v>832</v>
      </c>
      <c r="F52" s="157" t="s">
        <v>1888</v>
      </c>
      <c r="G52" s="157" t="s">
        <v>168</v>
      </c>
      <c r="H52" s="159">
        <v>124</v>
      </c>
    </row>
    <row r="53" spans="1:8">
      <c r="A53" s="157" t="s">
        <v>170</v>
      </c>
      <c r="B53" s="157" t="s">
        <v>309</v>
      </c>
      <c r="C53" s="157" t="s">
        <v>871</v>
      </c>
      <c r="D53" s="157" t="s">
        <v>872</v>
      </c>
      <c r="E53" s="157" t="s">
        <v>1580</v>
      </c>
      <c r="F53" s="157" t="s">
        <v>1889</v>
      </c>
      <c r="G53" s="157" t="s">
        <v>168</v>
      </c>
      <c r="H53" s="159">
        <v>4993</v>
      </c>
    </row>
    <row r="54" spans="1:8">
      <c r="A54" s="157" t="s">
        <v>170</v>
      </c>
      <c r="B54" s="157" t="s">
        <v>309</v>
      </c>
      <c r="C54" s="157" t="s">
        <v>123</v>
      </c>
      <c r="D54" s="157" t="s">
        <v>1163</v>
      </c>
      <c r="E54" s="157" t="s">
        <v>1164</v>
      </c>
      <c r="F54" s="157" t="s">
        <v>1890</v>
      </c>
      <c r="G54" s="157" t="s">
        <v>168</v>
      </c>
      <c r="H54" s="159">
        <v>8835</v>
      </c>
    </row>
    <row r="55" spans="1:8">
      <c r="A55" s="157" t="s">
        <v>170</v>
      </c>
      <c r="B55" s="157" t="s">
        <v>309</v>
      </c>
      <c r="C55" s="157" t="s">
        <v>1788</v>
      </c>
      <c r="D55" s="157" t="s">
        <v>1789</v>
      </c>
      <c r="E55" s="157" t="s">
        <v>15</v>
      </c>
      <c r="F55" s="157" t="s">
        <v>1789</v>
      </c>
      <c r="G55" s="157" t="s">
        <v>168</v>
      </c>
      <c r="H55" s="159">
        <v>33</v>
      </c>
    </row>
    <row r="56" spans="1:8">
      <c r="A56" s="157" t="s">
        <v>170</v>
      </c>
      <c r="B56" s="157" t="s">
        <v>309</v>
      </c>
      <c r="C56" s="157" t="s">
        <v>1009</v>
      </c>
      <c r="D56" s="157" t="s">
        <v>1010</v>
      </c>
      <c r="E56" s="157" t="s">
        <v>1581</v>
      </c>
      <c r="F56" s="157" t="s">
        <v>1891</v>
      </c>
      <c r="G56" s="157" t="s">
        <v>168</v>
      </c>
      <c r="H56" s="159">
        <v>845</v>
      </c>
    </row>
    <row r="57" spans="1:8">
      <c r="A57" s="157" t="s">
        <v>170</v>
      </c>
      <c r="B57" s="157" t="s">
        <v>309</v>
      </c>
      <c r="C57" s="157" t="s">
        <v>357</v>
      </c>
      <c r="D57" s="157" t="s">
        <v>472</v>
      </c>
      <c r="E57" s="157" t="s">
        <v>1582</v>
      </c>
      <c r="F57" s="157" t="s">
        <v>1892</v>
      </c>
      <c r="G57" s="157" t="s">
        <v>168</v>
      </c>
      <c r="H57" s="159">
        <v>0</v>
      </c>
    </row>
    <row r="58" spans="1:8">
      <c r="A58" s="157" t="s">
        <v>170</v>
      </c>
      <c r="B58" s="157" t="s">
        <v>309</v>
      </c>
      <c r="C58" s="157" t="s">
        <v>334</v>
      </c>
      <c r="D58" s="157" t="s">
        <v>335</v>
      </c>
      <c r="E58" s="157" t="s">
        <v>313</v>
      </c>
      <c r="F58" s="157" t="s">
        <v>1893</v>
      </c>
      <c r="G58" s="157" t="s">
        <v>168</v>
      </c>
      <c r="H58" s="159">
        <v>0</v>
      </c>
    </row>
    <row r="59" spans="1:8">
      <c r="A59" s="157" t="s">
        <v>170</v>
      </c>
      <c r="B59" s="157" t="s">
        <v>309</v>
      </c>
      <c r="C59" s="157" t="s">
        <v>336</v>
      </c>
      <c r="D59" s="157" t="s">
        <v>337</v>
      </c>
      <c r="E59" s="157" t="s">
        <v>1191</v>
      </c>
      <c r="F59" s="157" t="s">
        <v>1894</v>
      </c>
      <c r="G59" s="157" t="s">
        <v>168</v>
      </c>
      <c r="H59" s="159">
        <v>435</v>
      </c>
    </row>
    <row r="60" spans="1:8">
      <c r="A60" s="157" t="s">
        <v>170</v>
      </c>
      <c r="B60" s="157" t="s">
        <v>309</v>
      </c>
      <c r="C60" s="157" t="s">
        <v>358</v>
      </c>
      <c r="D60" s="157" t="s">
        <v>473</v>
      </c>
      <c r="E60" s="157" t="s">
        <v>1831</v>
      </c>
      <c r="F60" s="157" t="s">
        <v>1895</v>
      </c>
      <c r="G60" s="157" t="s">
        <v>168</v>
      </c>
      <c r="H60" s="159">
        <v>269</v>
      </c>
    </row>
    <row r="61" spans="1:8">
      <c r="A61" s="157" t="s">
        <v>170</v>
      </c>
      <c r="B61" s="157" t="s">
        <v>309</v>
      </c>
      <c r="C61" s="157" t="s">
        <v>733</v>
      </c>
      <c r="D61" s="157" t="s">
        <v>734</v>
      </c>
      <c r="E61" s="157" t="s">
        <v>1583</v>
      </c>
      <c r="F61" s="157" t="s">
        <v>1896</v>
      </c>
      <c r="G61" s="157" t="s">
        <v>168</v>
      </c>
      <c r="H61" s="159">
        <v>853</v>
      </c>
    </row>
    <row r="62" spans="1:8">
      <c r="A62" s="157" t="s">
        <v>170</v>
      </c>
      <c r="B62" s="157" t="s">
        <v>309</v>
      </c>
      <c r="C62" s="157" t="s">
        <v>1244</v>
      </c>
      <c r="D62" s="157" t="s">
        <v>1245</v>
      </c>
      <c r="E62" s="157" t="s">
        <v>1246</v>
      </c>
      <c r="F62" s="157" t="s">
        <v>1897</v>
      </c>
      <c r="G62" s="157" t="s">
        <v>168</v>
      </c>
      <c r="H62" s="159">
        <v>0</v>
      </c>
    </row>
    <row r="63" spans="1:8">
      <c r="A63" s="157" t="s">
        <v>170</v>
      </c>
      <c r="B63" s="157" t="s">
        <v>309</v>
      </c>
      <c r="C63" s="157" t="s">
        <v>360</v>
      </c>
      <c r="D63" s="157" t="s">
        <v>474</v>
      </c>
      <c r="E63" s="157" t="s">
        <v>1584</v>
      </c>
      <c r="F63" s="157" t="s">
        <v>1898</v>
      </c>
      <c r="G63" s="157" t="s">
        <v>168</v>
      </c>
      <c r="H63" s="159">
        <v>0</v>
      </c>
    </row>
    <row r="64" spans="1:8">
      <c r="A64" s="157" t="s">
        <v>170</v>
      </c>
      <c r="B64" s="157" t="s">
        <v>309</v>
      </c>
      <c r="C64" s="157" t="s">
        <v>361</v>
      </c>
      <c r="D64" s="157" t="s">
        <v>475</v>
      </c>
      <c r="E64" s="157" t="s">
        <v>1438</v>
      </c>
      <c r="F64" s="157" t="s">
        <v>1899</v>
      </c>
      <c r="G64" s="157" t="s">
        <v>168</v>
      </c>
      <c r="H64" s="159">
        <v>0</v>
      </c>
    </row>
    <row r="65" spans="1:8">
      <c r="A65" s="157" t="s">
        <v>170</v>
      </c>
      <c r="B65" s="157" t="s">
        <v>309</v>
      </c>
      <c r="C65" s="157" t="s">
        <v>747</v>
      </c>
      <c r="D65" s="157" t="s">
        <v>748</v>
      </c>
      <c r="E65" s="157" t="s">
        <v>1585</v>
      </c>
      <c r="F65" s="157" t="s">
        <v>1900</v>
      </c>
      <c r="G65" s="157" t="s">
        <v>168</v>
      </c>
      <c r="H65" s="159">
        <v>0</v>
      </c>
    </row>
    <row r="66" spans="1:8">
      <c r="A66" s="157" t="s">
        <v>170</v>
      </c>
      <c r="B66" s="157" t="s">
        <v>309</v>
      </c>
      <c r="C66" s="157" t="s">
        <v>338</v>
      </c>
      <c r="D66" s="157" t="s">
        <v>339</v>
      </c>
      <c r="E66" s="157" t="s">
        <v>1192</v>
      </c>
      <c r="F66" s="157" t="s">
        <v>1901</v>
      </c>
      <c r="G66" s="157" t="s">
        <v>168</v>
      </c>
      <c r="H66" s="159">
        <v>1425</v>
      </c>
    </row>
    <row r="67" spans="1:8">
      <c r="A67" s="157" t="s">
        <v>170</v>
      </c>
      <c r="B67" s="157" t="s">
        <v>309</v>
      </c>
      <c r="C67" s="157" t="s">
        <v>401</v>
      </c>
      <c r="D67" s="157" t="s">
        <v>1312</v>
      </c>
      <c r="E67" s="157" t="s">
        <v>1586</v>
      </c>
      <c r="F67" s="157" t="s">
        <v>1902</v>
      </c>
      <c r="G67" s="157" t="s">
        <v>168</v>
      </c>
      <c r="H67" s="159">
        <v>0</v>
      </c>
    </row>
    <row r="68" spans="1:8">
      <c r="A68" s="157" t="s">
        <v>170</v>
      </c>
      <c r="B68" s="157" t="s">
        <v>309</v>
      </c>
      <c r="C68" s="157" t="s">
        <v>843</v>
      </c>
      <c r="D68" s="157" t="s">
        <v>1587</v>
      </c>
      <c r="E68" s="157" t="s">
        <v>1588</v>
      </c>
      <c r="F68" s="157" t="s">
        <v>1903</v>
      </c>
      <c r="G68" s="157" t="s">
        <v>168</v>
      </c>
      <c r="H68" s="159">
        <v>0</v>
      </c>
    </row>
    <row r="69" spans="1:8">
      <c r="A69" s="157" t="s">
        <v>170</v>
      </c>
      <c r="B69" s="157" t="s">
        <v>309</v>
      </c>
      <c r="C69" s="157" t="s">
        <v>864</v>
      </c>
      <c r="D69" s="157" t="s">
        <v>1589</v>
      </c>
      <c r="E69" s="157" t="s">
        <v>1590</v>
      </c>
      <c r="F69" s="157" t="s">
        <v>1904</v>
      </c>
      <c r="G69" s="157" t="s">
        <v>168</v>
      </c>
      <c r="H69" s="159">
        <v>0</v>
      </c>
    </row>
    <row r="70" spans="1:8">
      <c r="A70" s="157" t="s">
        <v>170</v>
      </c>
      <c r="B70" s="157" t="s">
        <v>309</v>
      </c>
      <c r="C70" s="157" t="s">
        <v>1015</v>
      </c>
      <c r="D70" s="157" t="s">
        <v>1016</v>
      </c>
      <c r="E70" s="157" t="s">
        <v>1017</v>
      </c>
      <c r="F70" s="157" t="s">
        <v>1905</v>
      </c>
      <c r="G70" s="157" t="s">
        <v>168</v>
      </c>
      <c r="H70" s="159">
        <v>0</v>
      </c>
    </row>
    <row r="71" spans="1:8">
      <c r="A71" s="157" t="s">
        <v>170</v>
      </c>
      <c r="B71" s="157" t="s">
        <v>309</v>
      </c>
      <c r="C71" s="157" t="s">
        <v>1261</v>
      </c>
      <c r="D71" s="157" t="s">
        <v>1262</v>
      </c>
      <c r="E71" s="157" t="s">
        <v>1263</v>
      </c>
      <c r="F71" s="157" t="s">
        <v>1906</v>
      </c>
      <c r="G71" s="157" t="s">
        <v>168</v>
      </c>
      <c r="H71" s="159">
        <v>1418</v>
      </c>
    </row>
    <row r="72" spans="1:8">
      <c r="A72" s="157" t="s">
        <v>170</v>
      </c>
      <c r="B72" s="157" t="s">
        <v>309</v>
      </c>
      <c r="C72" s="157" t="s">
        <v>859</v>
      </c>
      <c r="D72" s="157" t="s">
        <v>860</v>
      </c>
      <c r="E72" s="157" t="s">
        <v>1591</v>
      </c>
      <c r="F72" s="157" t="s">
        <v>1907</v>
      </c>
      <c r="G72" s="157" t="s">
        <v>168</v>
      </c>
      <c r="H72" s="159">
        <v>0</v>
      </c>
    </row>
    <row r="73" spans="1:8">
      <c r="A73" s="157" t="s">
        <v>170</v>
      </c>
      <c r="B73" s="157" t="s">
        <v>309</v>
      </c>
      <c r="C73" s="157" t="s">
        <v>362</v>
      </c>
      <c r="D73" s="157" t="s">
        <v>476</v>
      </c>
      <c r="E73" s="157" t="s">
        <v>1401</v>
      </c>
      <c r="F73" s="157" t="s">
        <v>1908</v>
      </c>
      <c r="G73" s="157" t="s">
        <v>168</v>
      </c>
      <c r="H73" s="159">
        <v>892</v>
      </c>
    </row>
    <row r="74" spans="1:8">
      <c r="A74" s="157" t="s">
        <v>170</v>
      </c>
      <c r="B74" s="157" t="s">
        <v>309</v>
      </c>
      <c r="C74" s="157" t="s">
        <v>340</v>
      </c>
      <c r="D74" s="157" t="s">
        <v>477</v>
      </c>
      <c r="E74" s="157" t="s">
        <v>1193</v>
      </c>
      <c r="F74" s="157" t="s">
        <v>1909</v>
      </c>
      <c r="G74" s="157" t="s">
        <v>168</v>
      </c>
      <c r="H74" s="159">
        <v>1435</v>
      </c>
    </row>
    <row r="75" spans="1:8">
      <c r="A75" s="157" t="s">
        <v>170</v>
      </c>
      <c r="B75" s="157" t="s">
        <v>309</v>
      </c>
      <c r="C75" s="157" t="s">
        <v>1313</v>
      </c>
      <c r="D75" s="157" t="s">
        <v>1314</v>
      </c>
      <c r="E75" s="157" t="s">
        <v>1592</v>
      </c>
      <c r="F75" s="157" t="s">
        <v>1910</v>
      </c>
      <c r="G75" s="157" t="s">
        <v>168</v>
      </c>
      <c r="H75" s="159">
        <v>0</v>
      </c>
    </row>
    <row r="76" spans="1:8">
      <c r="A76" s="157" t="s">
        <v>170</v>
      </c>
      <c r="B76" s="157" t="s">
        <v>309</v>
      </c>
      <c r="C76" s="157" t="s">
        <v>341</v>
      </c>
      <c r="D76" s="157" t="s">
        <v>962</v>
      </c>
      <c r="E76" s="157" t="s">
        <v>1165</v>
      </c>
      <c r="F76" s="157" t="s">
        <v>1911</v>
      </c>
      <c r="G76" s="157" t="s">
        <v>168</v>
      </c>
      <c r="H76" s="159">
        <v>1128</v>
      </c>
    </row>
    <row r="77" spans="1:8">
      <c r="A77" s="157" t="s">
        <v>170</v>
      </c>
      <c r="B77" s="157" t="s">
        <v>309</v>
      </c>
      <c r="C77" s="157" t="s">
        <v>364</v>
      </c>
      <c r="D77" s="157" t="s">
        <v>1315</v>
      </c>
      <c r="E77" s="157" t="s">
        <v>1593</v>
      </c>
      <c r="F77" s="157" t="s">
        <v>1912</v>
      </c>
      <c r="G77" s="157" t="s">
        <v>168</v>
      </c>
      <c r="H77" s="159">
        <v>0</v>
      </c>
    </row>
    <row r="78" spans="1:8">
      <c r="A78" s="157" t="s">
        <v>170</v>
      </c>
      <c r="B78" s="157" t="s">
        <v>309</v>
      </c>
      <c r="C78" s="157" t="s">
        <v>813</v>
      </c>
      <c r="D78" s="157" t="s">
        <v>1018</v>
      </c>
      <c r="E78" s="157" t="s">
        <v>15</v>
      </c>
      <c r="F78" s="157" t="s">
        <v>1018</v>
      </c>
      <c r="G78" s="157" t="s">
        <v>168</v>
      </c>
      <c r="H78" s="159">
        <v>0</v>
      </c>
    </row>
    <row r="79" spans="1:8">
      <c r="A79" s="157" t="s">
        <v>170</v>
      </c>
      <c r="B79" s="157" t="s">
        <v>309</v>
      </c>
      <c r="C79" s="157" t="s">
        <v>1316</v>
      </c>
      <c r="D79" s="157" t="s">
        <v>1317</v>
      </c>
      <c r="E79" s="157" t="s">
        <v>1594</v>
      </c>
      <c r="F79" s="157" t="s">
        <v>1913</v>
      </c>
      <c r="G79" s="157" t="s">
        <v>168</v>
      </c>
      <c r="H79" s="159">
        <v>0</v>
      </c>
    </row>
    <row r="80" spans="1:8">
      <c r="A80" s="157" t="s">
        <v>170</v>
      </c>
      <c r="B80" s="157" t="s">
        <v>309</v>
      </c>
      <c r="C80" s="157" t="s">
        <v>1227</v>
      </c>
      <c r="D80" s="157" t="s">
        <v>1228</v>
      </c>
      <c r="E80" s="157" t="s">
        <v>1229</v>
      </c>
      <c r="F80" s="157" t="s">
        <v>1914</v>
      </c>
      <c r="G80" s="157" t="s">
        <v>168</v>
      </c>
      <c r="H80" s="159">
        <v>675</v>
      </c>
    </row>
    <row r="81" spans="1:8">
      <c r="A81" s="157" t="s">
        <v>170</v>
      </c>
      <c r="B81" s="157" t="s">
        <v>309</v>
      </c>
      <c r="C81" s="157" t="s">
        <v>366</v>
      </c>
      <c r="D81" s="157" t="s">
        <v>850</v>
      </c>
      <c r="E81" s="157" t="s">
        <v>1166</v>
      </c>
      <c r="F81" s="157" t="s">
        <v>1915</v>
      </c>
      <c r="G81" s="157" t="s">
        <v>168</v>
      </c>
      <c r="H81" s="159">
        <v>176</v>
      </c>
    </row>
    <row r="82" spans="1:8">
      <c r="A82" s="157" t="s">
        <v>170</v>
      </c>
      <c r="B82" s="157" t="s">
        <v>309</v>
      </c>
      <c r="C82" s="157" t="s">
        <v>861</v>
      </c>
      <c r="D82" s="157" t="s">
        <v>862</v>
      </c>
      <c r="E82" s="157" t="s">
        <v>1167</v>
      </c>
      <c r="F82" s="157" t="s">
        <v>1916</v>
      </c>
      <c r="G82" s="157" t="s">
        <v>168</v>
      </c>
      <c r="H82" s="158">
        <v>0</v>
      </c>
    </row>
    <row r="83" spans="1:8">
      <c r="A83" s="157" t="s">
        <v>170</v>
      </c>
      <c r="B83" s="157" t="s">
        <v>309</v>
      </c>
      <c r="C83" s="157" t="s">
        <v>814</v>
      </c>
      <c r="D83" s="157" t="s">
        <v>1019</v>
      </c>
      <c r="E83" s="157" t="s">
        <v>1595</v>
      </c>
      <c r="F83" s="157" t="s">
        <v>1917</v>
      </c>
      <c r="G83" s="157" t="s">
        <v>168</v>
      </c>
      <c r="H83" s="159">
        <v>0</v>
      </c>
    </row>
    <row r="84" spans="1:8">
      <c r="A84" s="157" t="s">
        <v>170</v>
      </c>
      <c r="B84" s="157" t="s">
        <v>309</v>
      </c>
      <c r="C84" s="157" t="s">
        <v>1020</v>
      </c>
      <c r="D84" s="157" t="s">
        <v>1021</v>
      </c>
      <c r="E84" s="157" t="s">
        <v>1596</v>
      </c>
      <c r="F84" s="157" t="s">
        <v>1918</v>
      </c>
      <c r="G84" s="157" t="s">
        <v>168</v>
      </c>
      <c r="H84" s="159">
        <v>0</v>
      </c>
    </row>
    <row r="85" spans="1:8">
      <c r="A85" s="157" t="s">
        <v>170</v>
      </c>
      <c r="B85" s="157" t="s">
        <v>309</v>
      </c>
      <c r="C85" s="157" t="s">
        <v>1022</v>
      </c>
      <c r="D85" s="157" t="s">
        <v>1118</v>
      </c>
      <c r="E85" s="157" t="s">
        <v>1597</v>
      </c>
      <c r="F85" s="157" t="s">
        <v>1919</v>
      </c>
      <c r="G85" s="157" t="s">
        <v>168</v>
      </c>
      <c r="H85" s="159">
        <v>190</v>
      </c>
    </row>
    <row r="86" spans="1:8">
      <c r="A86" s="157" t="s">
        <v>170</v>
      </c>
      <c r="B86" s="157" t="s">
        <v>309</v>
      </c>
      <c r="C86" s="157" t="s">
        <v>342</v>
      </c>
      <c r="D86" s="157" t="s">
        <v>1669</v>
      </c>
      <c r="E86" s="157" t="s">
        <v>1350</v>
      </c>
      <c r="F86" s="157" t="s">
        <v>1920</v>
      </c>
      <c r="G86" s="157" t="s">
        <v>168</v>
      </c>
      <c r="H86" s="159">
        <v>757</v>
      </c>
    </row>
    <row r="87" spans="1:8">
      <c r="A87" s="157" t="s">
        <v>170</v>
      </c>
      <c r="B87" s="157" t="s">
        <v>309</v>
      </c>
      <c r="C87" s="157" t="s">
        <v>815</v>
      </c>
      <c r="D87" s="157" t="s">
        <v>1318</v>
      </c>
      <c r="E87" s="157" t="s">
        <v>15</v>
      </c>
      <c r="F87" s="157" t="s">
        <v>1318</v>
      </c>
      <c r="G87" s="157" t="s">
        <v>168</v>
      </c>
      <c r="H87" s="159">
        <v>0</v>
      </c>
    </row>
    <row r="88" spans="1:8">
      <c r="A88" s="157" t="s">
        <v>170</v>
      </c>
      <c r="B88" s="157" t="s">
        <v>309</v>
      </c>
      <c r="C88" s="157" t="s">
        <v>1237</v>
      </c>
      <c r="D88" s="157" t="s">
        <v>1238</v>
      </c>
      <c r="E88" s="157" t="s">
        <v>1239</v>
      </c>
      <c r="F88" s="157" t="s">
        <v>1921</v>
      </c>
      <c r="G88" s="157" t="s">
        <v>168</v>
      </c>
      <c r="H88" s="159">
        <v>658</v>
      </c>
    </row>
    <row r="89" spans="1:8">
      <c r="A89" s="157" t="s">
        <v>170</v>
      </c>
      <c r="B89" s="157" t="s">
        <v>309</v>
      </c>
      <c r="C89" s="157" t="s">
        <v>1319</v>
      </c>
      <c r="D89" s="157" t="s">
        <v>1320</v>
      </c>
      <c r="E89" s="157" t="s">
        <v>1598</v>
      </c>
      <c r="F89" s="157" t="s">
        <v>1922</v>
      </c>
      <c r="G89" s="157" t="s">
        <v>168</v>
      </c>
      <c r="H89" s="159">
        <v>58</v>
      </c>
    </row>
    <row r="90" spans="1:8">
      <c r="A90" s="157" t="s">
        <v>170</v>
      </c>
      <c r="B90" s="157" t="s">
        <v>309</v>
      </c>
      <c r="C90" s="157" t="s">
        <v>1321</v>
      </c>
      <c r="D90" s="157" t="s">
        <v>1322</v>
      </c>
      <c r="E90" s="157" t="s">
        <v>1599</v>
      </c>
      <c r="F90" s="157" t="s">
        <v>1923</v>
      </c>
      <c r="G90" s="157" t="s">
        <v>168</v>
      </c>
      <c r="H90" s="159">
        <v>0</v>
      </c>
    </row>
    <row r="91" spans="1:8">
      <c r="A91" s="157" t="s">
        <v>170</v>
      </c>
      <c r="B91" s="157" t="s">
        <v>309</v>
      </c>
      <c r="C91" s="157" t="s">
        <v>866</v>
      </c>
      <c r="D91" s="157" t="s">
        <v>867</v>
      </c>
      <c r="E91" s="157" t="s">
        <v>1600</v>
      </c>
      <c r="F91" s="157" t="s">
        <v>1924</v>
      </c>
      <c r="G91" s="157" t="s">
        <v>168</v>
      </c>
      <c r="H91" s="159">
        <v>0</v>
      </c>
    </row>
    <row r="92" spans="1:8">
      <c r="A92" s="157" t="s">
        <v>170</v>
      </c>
      <c r="B92" s="157" t="s">
        <v>309</v>
      </c>
      <c r="C92" s="157" t="s">
        <v>1323</v>
      </c>
      <c r="D92" s="157" t="s">
        <v>1324</v>
      </c>
      <c r="E92" s="157" t="s">
        <v>1601</v>
      </c>
      <c r="F92" s="157" t="s">
        <v>1925</v>
      </c>
      <c r="G92" s="157" t="s">
        <v>168</v>
      </c>
      <c r="H92" s="159">
        <v>0</v>
      </c>
    </row>
    <row r="93" spans="1:8">
      <c r="A93" s="157" t="s">
        <v>170</v>
      </c>
      <c r="B93" s="157" t="s">
        <v>309</v>
      </c>
      <c r="C93" s="157" t="s">
        <v>1402</v>
      </c>
      <c r="D93" s="157" t="s">
        <v>1403</v>
      </c>
      <c r="E93" s="157" t="s">
        <v>1404</v>
      </c>
      <c r="F93" s="157" t="s">
        <v>1926</v>
      </c>
      <c r="G93" s="157" t="s">
        <v>168</v>
      </c>
      <c r="H93" s="159">
        <v>0</v>
      </c>
    </row>
    <row r="94" spans="1:8">
      <c r="A94" s="157" t="s">
        <v>170</v>
      </c>
      <c r="B94" s="157" t="s">
        <v>309</v>
      </c>
      <c r="C94" s="157" t="s">
        <v>823</v>
      </c>
      <c r="D94" s="157" t="s">
        <v>1602</v>
      </c>
      <c r="E94" s="157" t="s">
        <v>1603</v>
      </c>
      <c r="F94" s="157" t="s">
        <v>1927</v>
      </c>
      <c r="G94" s="157" t="s">
        <v>168</v>
      </c>
      <c r="H94" s="159">
        <v>0</v>
      </c>
    </row>
    <row r="95" spans="1:8">
      <c r="A95" s="157" t="s">
        <v>170</v>
      </c>
      <c r="B95" s="157" t="s">
        <v>309</v>
      </c>
      <c r="C95" s="157" t="s">
        <v>749</v>
      </c>
      <c r="D95" s="157" t="s">
        <v>762</v>
      </c>
      <c r="E95" s="157" t="s">
        <v>15</v>
      </c>
      <c r="F95" s="157" t="s">
        <v>762</v>
      </c>
      <c r="G95" s="157" t="s">
        <v>168</v>
      </c>
      <c r="H95" s="159">
        <v>0</v>
      </c>
    </row>
    <row r="96" spans="1:8">
      <c r="A96" s="157" t="s">
        <v>170</v>
      </c>
      <c r="B96" s="157" t="s">
        <v>309</v>
      </c>
      <c r="C96" s="157" t="s">
        <v>1023</v>
      </c>
      <c r="D96" s="157" t="s">
        <v>1024</v>
      </c>
      <c r="E96" s="157" t="s">
        <v>1604</v>
      </c>
      <c r="F96" s="157" t="s">
        <v>1928</v>
      </c>
      <c r="G96" s="157" t="s">
        <v>168</v>
      </c>
      <c r="H96" s="159">
        <v>659</v>
      </c>
    </row>
    <row r="97" spans="1:8">
      <c r="A97" s="157" t="s">
        <v>170</v>
      </c>
      <c r="B97" s="157" t="s">
        <v>309</v>
      </c>
      <c r="C97" s="157" t="s">
        <v>136</v>
      </c>
      <c r="D97" s="157" t="s">
        <v>1681</v>
      </c>
      <c r="E97" s="157" t="s">
        <v>1672</v>
      </c>
      <c r="F97" s="157" t="s">
        <v>1929</v>
      </c>
      <c r="G97" s="157" t="s">
        <v>168</v>
      </c>
      <c r="H97" s="159">
        <v>202</v>
      </c>
    </row>
    <row r="98" spans="1:8">
      <c r="A98" s="157" t="s">
        <v>170</v>
      </c>
      <c r="B98" s="157" t="s">
        <v>309</v>
      </c>
      <c r="C98" s="157" t="s">
        <v>750</v>
      </c>
      <c r="D98" s="157" t="s">
        <v>751</v>
      </c>
      <c r="E98" s="157" t="s">
        <v>353</v>
      </c>
      <c r="F98" s="157" t="s">
        <v>1930</v>
      </c>
      <c r="G98" s="157" t="s">
        <v>168</v>
      </c>
      <c r="H98" s="159">
        <v>0</v>
      </c>
    </row>
    <row r="99" spans="1:8">
      <c r="A99" s="157" t="s">
        <v>170</v>
      </c>
      <c r="B99" s="157" t="s">
        <v>309</v>
      </c>
      <c r="C99" s="157" t="s">
        <v>137</v>
      </c>
      <c r="D99" s="157" t="s">
        <v>1025</v>
      </c>
      <c r="E99" s="157" t="s">
        <v>1605</v>
      </c>
      <c r="F99" s="157" t="s">
        <v>1931</v>
      </c>
      <c r="G99" s="157" t="s">
        <v>168</v>
      </c>
      <c r="H99" s="159">
        <v>283</v>
      </c>
    </row>
    <row r="100" spans="1:8">
      <c r="A100" s="157" t="s">
        <v>170</v>
      </c>
      <c r="B100" s="157" t="s">
        <v>309</v>
      </c>
      <c r="C100" s="157" t="s">
        <v>792</v>
      </c>
      <c r="D100" s="157" t="s">
        <v>809</v>
      </c>
      <c r="E100" s="157" t="s">
        <v>1606</v>
      </c>
      <c r="F100" s="157" t="s">
        <v>1932</v>
      </c>
      <c r="G100" s="157" t="s">
        <v>168</v>
      </c>
      <c r="H100" s="159">
        <v>0</v>
      </c>
    </row>
    <row r="101" spans="1:8">
      <c r="A101" s="157" t="s">
        <v>170</v>
      </c>
      <c r="B101" s="157" t="s">
        <v>309</v>
      </c>
      <c r="C101" s="157" t="s">
        <v>835</v>
      </c>
      <c r="D101" s="157" t="s">
        <v>858</v>
      </c>
      <c r="E101" s="157" t="s">
        <v>1607</v>
      </c>
      <c r="F101" s="157" t="s">
        <v>1933</v>
      </c>
      <c r="G101" s="157" t="s">
        <v>168</v>
      </c>
      <c r="H101" s="159">
        <v>384</v>
      </c>
    </row>
    <row r="102" spans="1:8">
      <c r="A102" s="157" t="s">
        <v>170</v>
      </c>
      <c r="B102" s="157" t="s">
        <v>309</v>
      </c>
      <c r="C102" s="157" t="s">
        <v>1439</v>
      </c>
      <c r="D102" s="157" t="s">
        <v>1440</v>
      </c>
      <c r="E102" s="157" t="s">
        <v>1441</v>
      </c>
      <c r="F102" s="157" t="s">
        <v>1934</v>
      </c>
      <c r="G102" s="157" t="s">
        <v>168</v>
      </c>
      <c r="H102" s="159">
        <v>105</v>
      </c>
    </row>
    <row r="103" spans="1:8">
      <c r="A103" s="157" t="s">
        <v>170</v>
      </c>
      <c r="B103" s="157" t="s">
        <v>309</v>
      </c>
      <c r="C103" s="157" t="s">
        <v>1026</v>
      </c>
      <c r="D103" s="157" t="s">
        <v>1120</v>
      </c>
      <c r="E103" s="157" t="s">
        <v>1608</v>
      </c>
      <c r="F103" s="157" t="s">
        <v>1935</v>
      </c>
      <c r="G103" s="157" t="s">
        <v>168</v>
      </c>
      <c r="H103" s="159">
        <v>646</v>
      </c>
    </row>
    <row r="104" spans="1:8">
      <c r="A104" s="157" t="s">
        <v>170</v>
      </c>
      <c r="B104" s="157" t="s">
        <v>309</v>
      </c>
      <c r="C104" s="157" t="s">
        <v>1398</v>
      </c>
      <c r="D104" s="157" t="s">
        <v>1399</v>
      </c>
      <c r="E104" s="157" t="s">
        <v>1400</v>
      </c>
      <c r="F104" s="157" t="s">
        <v>1936</v>
      </c>
      <c r="G104" s="157" t="s">
        <v>168</v>
      </c>
      <c r="H104" s="159">
        <v>1440</v>
      </c>
    </row>
    <row r="105" spans="1:8">
      <c r="A105" s="157" t="s">
        <v>170</v>
      </c>
      <c r="B105" s="157" t="s">
        <v>309</v>
      </c>
      <c r="C105" s="157" t="s">
        <v>1325</v>
      </c>
      <c r="D105" s="157" t="s">
        <v>1326</v>
      </c>
      <c r="E105" s="157" t="s">
        <v>15</v>
      </c>
      <c r="F105" s="157" t="s">
        <v>1326</v>
      </c>
      <c r="G105" s="157" t="s">
        <v>168</v>
      </c>
      <c r="H105" s="159">
        <v>0</v>
      </c>
    </row>
    <row r="106" spans="1:8">
      <c r="A106" s="157" t="s">
        <v>170</v>
      </c>
      <c r="B106" s="157" t="s">
        <v>309</v>
      </c>
      <c r="C106" s="157" t="s">
        <v>1351</v>
      </c>
      <c r="D106" s="157" t="s">
        <v>1352</v>
      </c>
      <c r="E106" s="157" t="s">
        <v>1353</v>
      </c>
      <c r="F106" s="157" t="s">
        <v>1937</v>
      </c>
      <c r="G106" s="157" t="s">
        <v>168</v>
      </c>
      <c r="H106" s="159">
        <v>1419</v>
      </c>
    </row>
    <row r="107" spans="1:8">
      <c r="A107" s="157" t="s">
        <v>170</v>
      </c>
      <c r="B107" s="157" t="s">
        <v>309</v>
      </c>
      <c r="C107" s="157" t="s">
        <v>1027</v>
      </c>
      <c r="D107" s="157" t="s">
        <v>1028</v>
      </c>
      <c r="E107" s="157" t="s">
        <v>1656</v>
      </c>
      <c r="F107" s="157" t="s">
        <v>1938</v>
      </c>
      <c r="G107" s="157" t="s">
        <v>168</v>
      </c>
      <c r="H107" s="159">
        <v>292</v>
      </c>
    </row>
    <row r="108" spans="1:8">
      <c r="A108" s="157" t="s">
        <v>170</v>
      </c>
      <c r="B108" s="157" t="s">
        <v>309</v>
      </c>
      <c r="C108" s="157" t="s">
        <v>1029</v>
      </c>
      <c r="D108" s="157" t="s">
        <v>1030</v>
      </c>
      <c r="E108" s="157" t="s">
        <v>1609</v>
      </c>
      <c r="F108" s="157" t="s">
        <v>1939</v>
      </c>
      <c r="G108" s="157" t="s">
        <v>168</v>
      </c>
      <c r="H108" s="159">
        <v>1090</v>
      </c>
    </row>
    <row r="109" spans="1:8">
      <c r="A109" s="157" t="s">
        <v>170</v>
      </c>
      <c r="B109" s="157" t="s">
        <v>309</v>
      </c>
      <c r="C109" s="157" t="s">
        <v>145</v>
      </c>
      <c r="D109" s="157" t="s">
        <v>1030</v>
      </c>
      <c r="E109" s="157" t="s">
        <v>1682</v>
      </c>
      <c r="F109" s="157" t="s">
        <v>1940</v>
      </c>
      <c r="G109" s="157" t="s">
        <v>168</v>
      </c>
      <c r="H109" s="159">
        <v>0</v>
      </c>
    </row>
    <row r="110" spans="1:8">
      <c r="A110" s="157" t="s">
        <v>170</v>
      </c>
      <c r="B110" s="157" t="s">
        <v>309</v>
      </c>
      <c r="C110" s="157" t="s">
        <v>146</v>
      </c>
      <c r="D110" s="157" t="s">
        <v>1683</v>
      </c>
      <c r="E110" s="157" t="s">
        <v>1682</v>
      </c>
      <c r="F110" s="157" t="s">
        <v>1941</v>
      </c>
      <c r="G110" s="157" t="s">
        <v>168</v>
      </c>
      <c r="H110" s="159">
        <v>24</v>
      </c>
    </row>
    <row r="111" spans="1:8">
      <c r="A111" s="157" t="s">
        <v>170</v>
      </c>
      <c r="B111" s="157" t="s">
        <v>309</v>
      </c>
      <c r="C111" s="157" t="s">
        <v>1327</v>
      </c>
      <c r="D111" s="157" t="s">
        <v>1328</v>
      </c>
      <c r="E111" s="157" t="s">
        <v>1329</v>
      </c>
      <c r="F111" s="157" t="s">
        <v>1942</v>
      </c>
      <c r="G111" s="157" t="s">
        <v>168</v>
      </c>
      <c r="H111" s="159">
        <v>42</v>
      </c>
    </row>
    <row r="112" spans="1:8">
      <c r="A112" s="157" t="s">
        <v>170</v>
      </c>
      <c r="B112" s="157" t="s">
        <v>309</v>
      </c>
      <c r="C112" s="157" t="s">
        <v>1330</v>
      </c>
      <c r="D112" s="157" t="s">
        <v>1328</v>
      </c>
      <c r="E112" s="157" t="s">
        <v>1331</v>
      </c>
      <c r="F112" s="157" t="s">
        <v>1943</v>
      </c>
      <c r="G112" s="157" t="s">
        <v>168</v>
      </c>
      <c r="H112" s="159">
        <v>100</v>
      </c>
    </row>
    <row r="113" spans="1:8">
      <c r="A113" s="157" t="s">
        <v>170</v>
      </c>
      <c r="B113" s="157" t="s">
        <v>309</v>
      </c>
      <c r="C113" s="157" t="s">
        <v>1332</v>
      </c>
      <c r="D113" s="157" t="s">
        <v>1333</v>
      </c>
      <c r="E113" s="157" t="s">
        <v>353</v>
      </c>
      <c r="F113" s="157" t="s">
        <v>1944</v>
      </c>
      <c r="G113" s="157" t="s">
        <v>168</v>
      </c>
      <c r="H113" s="159">
        <v>166</v>
      </c>
    </row>
    <row r="114" spans="1:8">
      <c r="A114" s="157" t="s">
        <v>170</v>
      </c>
      <c r="B114" s="157" t="s">
        <v>309</v>
      </c>
      <c r="C114" s="157" t="s">
        <v>1278</v>
      </c>
      <c r="D114" s="157" t="s">
        <v>1279</v>
      </c>
      <c r="E114" s="157" t="s">
        <v>1280</v>
      </c>
      <c r="F114" s="157" t="s">
        <v>1945</v>
      </c>
      <c r="G114" s="157" t="s">
        <v>168</v>
      </c>
      <c r="H114" s="159">
        <v>2400</v>
      </c>
    </row>
    <row r="115" spans="1:8">
      <c r="A115" s="157" t="s">
        <v>170</v>
      </c>
      <c r="B115" s="157" t="s">
        <v>309</v>
      </c>
      <c r="C115" s="157" t="s">
        <v>1345</v>
      </c>
      <c r="D115" s="157" t="s">
        <v>1346</v>
      </c>
      <c r="E115" s="157" t="s">
        <v>1347</v>
      </c>
      <c r="F115" s="157" t="s">
        <v>1946</v>
      </c>
      <c r="G115" s="157" t="s">
        <v>168</v>
      </c>
      <c r="H115" s="159">
        <v>600</v>
      </c>
    </row>
    <row r="116" spans="1:8">
      <c r="A116" s="157" t="s">
        <v>170</v>
      </c>
      <c r="B116" s="157" t="s">
        <v>309</v>
      </c>
      <c r="C116" s="157" t="s">
        <v>852</v>
      </c>
      <c r="D116" s="157" t="s">
        <v>853</v>
      </c>
      <c r="E116" s="157" t="s">
        <v>1194</v>
      </c>
      <c r="F116" s="157" t="s">
        <v>1947</v>
      </c>
      <c r="G116" s="157" t="s">
        <v>168</v>
      </c>
      <c r="H116" s="159">
        <v>400</v>
      </c>
    </row>
    <row r="117" spans="1:8">
      <c r="A117" s="157" t="s">
        <v>170</v>
      </c>
      <c r="B117" s="157" t="s">
        <v>309</v>
      </c>
      <c r="C117" s="157" t="s">
        <v>187</v>
      </c>
      <c r="D117" s="157" t="s">
        <v>1254</v>
      </c>
      <c r="E117" s="157" t="s">
        <v>1255</v>
      </c>
      <c r="F117" s="157" t="s">
        <v>1948</v>
      </c>
      <c r="G117" s="157" t="s">
        <v>168</v>
      </c>
      <c r="H117" s="159">
        <v>115</v>
      </c>
    </row>
    <row r="118" spans="1:8">
      <c r="A118" s="157" t="s">
        <v>170</v>
      </c>
      <c r="B118" s="157" t="s">
        <v>309</v>
      </c>
      <c r="C118" s="157" t="s">
        <v>188</v>
      </c>
      <c r="D118" s="157" t="s">
        <v>189</v>
      </c>
      <c r="E118" s="157" t="s">
        <v>1195</v>
      </c>
      <c r="F118" s="157" t="s">
        <v>1949</v>
      </c>
      <c r="G118" s="157" t="s">
        <v>168</v>
      </c>
      <c r="H118" s="159">
        <v>8536</v>
      </c>
    </row>
    <row r="119" spans="1:8">
      <c r="A119" s="157" t="s">
        <v>170</v>
      </c>
      <c r="B119" s="157" t="s">
        <v>309</v>
      </c>
      <c r="C119" s="157" t="s">
        <v>219</v>
      </c>
      <c r="D119" s="157" t="s">
        <v>937</v>
      </c>
      <c r="E119" s="157" t="s">
        <v>1424</v>
      </c>
      <c r="F119" s="157" t="s">
        <v>1950</v>
      </c>
      <c r="G119" s="157" t="s">
        <v>168</v>
      </c>
      <c r="H119" s="159">
        <v>8492</v>
      </c>
    </row>
    <row r="120" spans="1:8">
      <c r="A120" s="157" t="s">
        <v>170</v>
      </c>
      <c r="B120" s="157" t="s">
        <v>309</v>
      </c>
      <c r="C120" s="157" t="s">
        <v>220</v>
      </c>
      <c r="D120" s="157" t="s">
        <v>221</v>
      </c>
      <c r="E120" s="157" t="s">
        <v>222</v>
      </c>
      <c r="F120" s="157" t="s">
        <v>1951</v>
      </c>
      <c r="G120" s="157" t="s">
        <v>168</v>
      </c>
      <c r="H120" s="159">
        <v>182</v>
      </c>
    </row>
    <row r="121" spans="1:8">
      <c r="A121" s="157" t="s">
        <v>170</v>
      </c>
      <c r="B121" s="157" t="s">
        <v>309</v>
      </c>
      <c r="C121" s="157" t="s">
        <v>223</v>
      </c>
      <c r="D121" s="157" t="s">
        <v>224</v>
      </c>
      <c r="E121" s="157" t="s">
        <v>1610</v>
      </c>
      <c r="F121" s="157" t="s">
        <v>1952</v>
      </c>
      <c r="G121" s="157" t="s">
        <v>168</v>
      </c>
      <c r="H121" s="159">
        <v>0</v>
      </c>
    </row>
    <row r="122" spans="1:8">
      <c r="A122" s="157" t="s">
        <v>170</v>
      </c>
      <c r="B122" s="157" t="s">
        <v>309</v>
      </c>
      <c r="C122" s="157" t="s">
        <v>429</v>
      </c>
      <c r="D122" s="157" t="s">
        <v>191</v>
      </c>
      <c r="E122" s="157" t="s">
        <v>1611</v>
      </c>
      <c r="F122" s="157" t="s">
        <v>1953</v>
      </c>
      <c r="G122" s="157" t="s">
        <v>168</v>
      </c>
      <c r="H122" s="159">
        <v>0</v>
      </c>
    </row>
    <row r="123" spans="1:8">
      <c r="A123" s="157" t="s">
        <v>170</v>
      </c>
      <c r="B123" s="157" t="s">
        <v>309</v>
      </c>
      <c r="C123" s="157" t="s">
        <v>441</v>
      </c>
      <c r="D123" s="157" t="s">
        <v>442</v>
      </c>
      <c r="E123" s="157" t="s">
        <v>1256</v>
      </c>
      <c r="F123" s="157" t="s">
        <v>1954</v>
      </c>
      <c r="G123" s="157" t="s">
        <v>168</v>
      </c>
      <c r="H123" s="159">
        <v>2761</v>
      </c>
    </row>
    <row r="124" spans="1:8">
      <c r="A124" s="157" t="s">
        <v>170</v>
      </c>
      <c r="B124" s="157" t="s">
        <v>309</v>
      </c>
      <c r="C124" s="157" t="s">
        <v>1484</v>
      </c>
      <c r="D124" s="157" t="s">
        <v>1485</v>
      </c>
      <c r="E124" s="157" t="s">
        <v>1667</v>
      </c>
      <c r="F124" s="157" t="s">
        <v>1955</v>
      </c>
      <c r="G124" s="157" t="s">
        <v>168</v>
      </c>
      <c r="H124" s="159">
        <v>774</v>
      </c>
    </row>
    <row r="125" spans="1:8">
      <c r="A125" s="157" t="s">
        <v>170</v>
      </c>
      <c r="B125" s="157" t="s">
        <v>309</v>
      </c>
      <c r="C125" s="157" t="s">
        <v>1196</v>
      </c>
      <c r="D125" s="157" t="s">
        <v>1197</v>
      </c>
      <c r="E125" s="157" t="s">
        <v>1420</v>
      </c>
      <c r="F125" s="157" t="s">
        <v>1956</v>
      </c>
      <c r="G125" s="157" t="s">
        <v>168</v>
      </c>
      <c r="H125" s="159">
        <v>51</v>
      </c>
    </row>
    <row r="126" spans="1:8">
      <c r="A126" s="157" t="s">
        <v>170</v>
      </c>
      <c r="B126" s="157" t="s">
        <v>309</v>
      </c>
      <c r="C126" s="157" t="s">
        <v>1684</v>
      </c>
      <c r="D126" s="157" t="s">
        <v>1833</v>
      </c>
      <c r="E126" s="157" t="s">
        <v>15</v>
      </c>
      <c r="F126" s="157" t="s">
        <v>1833</v>
      </c>
      <c r="G126" s="157" t="s">
        <v>168</v>
      </c>
      <c r="H126" s="159">
        <v>2682</v>
      </c>
    </row>
    <row r="127" spans="1:8">
      <c r="A127" s="157" t="s">
        <v>170</v>
      </c>
      <c r="B127" s="157" t="s">
        <v>309</v>
      </c>
      <c r="C127" s="157" t="s">
        <v>140</v>
      </c>
      <c r="D127" s="157" t="s">
        <v>1685</v>
      </c>
      <c r="E127" s="157" t="s">
        <v>1686</v>
      </c>
      <c r="F127" s="157" t="s">
        <v>1957</v>
      </c>
      <c r="G127" s="157" t="s">
        <v>168</v>
      </c>
      <c r="H127" s="159">
        <v>78</v>
      </c>
    </row>
    <row r="128" spans="1:8">
      <c r="A128" s="157" t="s">
        <v>170</v>
      </c>
      <c r="B128" s="157" t="s">
        <v>309</v>
      </c>
      <c r="C128" s="157" t="s">
        <v>192</v>
      </c>
      <c r="D128" s="157" t="s">
        <v>1198</v>
      </c>
      <c r="E128" s="157" t="s">
        <v>1199</v>
      </c>
      <c r="F128" s="157" t="s">
        <v>1958</v>
      </c>
      <c r="G128" s="157" t="s">
        <v>168</v>
      </c>
      <c r="H128" s="159">
        <v>3947</v>
      </c>
    </row>
    <row r="129" spans="1:8">
      <c r="A129" s="157" t="s">
        <v>170</v>
      </c>
      <c r="B129" s="157" t="s">
        <v>309</v>
      </c>
      <c r="C129" s="157" t="s">
        <v>1031</v>
      </c>
      <c r="D129" s="157" t="s">
        <v>1032</v>
      </c>
      <c r="E129" s="157" t="s">
        <v>1361</v>
      </c>
      <c r="F129" s="157" t="s">
        <v>1959</v>
      </c>
      <c r="G129" s="157" t="s">
        <v>168</v>
      </c>
      <c r="H129" s="159">
        <v>7680</v>
      </c>
    </row>
    <row r="130" spans="1:8">
      <c r="A130" s="157" t="s">
        <v>170</v>
      </c>
      <c r="B130" s="157" t="s">
        <v>309</v>
      </c>
      <c r="C130" s="157" t="s">
        <v>478</v>
      </c>
      <c r="D130" s="157" t="s">
        <v>479</v>
      </c>
      <c r="E130" s="157" t="s">
        <v>1728</v>
      </c>
      <c r="F130" s="157" t="s">
        <v>1960</v>
      </c>
      <c r="G130" s="157" t="s">
        <v>168</v>
      </c>
      <c r="H130" s="159">
        <v>0</v>
      </c>
    </row>
    <row r="131" spans="1:8">
      <c r="A131" s="157" t="s">
        <v>170</v>
      </c>
      <c r="B131" s="157" t="s">
        <v>309</v>
      </c>
      <c r="C131" s="157" t="s">
        <v>193</v>
      </c>
      <c r="D131" s="157" t="s">
        <v>1358</v>
      </c>
      <c r="E131" s="157" t="s">
        <v>1359</v>
      </c>
      <c r="F131" s="157" t="s">
        <v>1961</v>
      </c>
      <c r="G131" s="157" t="s">
        <v>168</v>
      </c>
      <c r="H131" s="159">
        <v>12479</v>
      </c>
    </row>
    <row r="132" spans="1:8">
      <c r="A132" s="157" t="s">
        <v>170</v>
      </c>
      <c r="B132" s="157" t="s">
        <v>309</v>
      </c>
      <c r="C132" s="157" t="s">
        <v>443</v>
      </c>
      <c r="D132" s="157" t="s">
        <v>455</v>
      </c>
      <c r="E132" s="157" t="s">
        <v>1200</v>
      </c>
      <c r="F132" s="157" t="s">
        <v>1962</v>
      </c>
      <c r="G132" s="157" t="s">
        <v>168</v>
      </c>
      <c r="H132" s="159">
        <v>96</v>
      </c>
    </row>
    <row r="133" spans="1:8">
      <c r="A133" s="157" t="s">
        <v>170</v>
      </c>
      <c r="B133" s="157" t="s">
        <v>309</v>
      </c>
      <c r="C133" s="157" t="s">
        <v>194</v>
      </c>
      <c r="D133" s="157" t="s">
        <v>1201</v>
      </c>
      <c r="E133" s="157" t="s">
        <v>1202</v>
      </c>
      <c r="F133" s="157" t="s">
        <v>1963</v>
      </c>
      <c r="G133" s="157" t="s">
        <v>168</v>
      </c>
      <c r="H133" s="159">
        <v>0</v>
      </c>
    </row>
    <row r="134" spans="1:8">
      <c r="A134" s="157" t="s">
        <v>170</v>
      </c>
      <c r="B134" s="157" t="s">
        <v>309</v>
      </c>
      <c r="C134" s="157" t="s">
        <v>195</v>
      </c>
      <c r="D134" s="157" t="s">
        <v>196</v>
      </c>
      <c r="E134" s="157" t="s">
        <v>1612</v>
      </c>
      <c r="F134" s="157" t="s">
        <v>1964</v>
      </c>
      <c r="G134" s="157" t="s">
        <v>168</v>
      </c>
      <c r="H134" s="159">
        <v>0</v>
      </c>
    </row>
    <row r="135" spans="1:8">
      <c r="A135" s="157" t="s">
        <v>170</v>
      </c>
      <c r="B135" s="157" t="s">
        <v>309</v>
      </c>
      <c r="C135" s="157" t="s">
        <v>197</v>
      </c>
      <c r="D135" s="157" t="s">
        <v>374</v>
      </c>
      <c r="E135" s="157" t="s">
        <v>1613</v>
      </c>
      <c r="F135" s="157" t="s">
        <v>1965</v>
      </c>
      <c r="G135" s="157" t="s">
        <v>168</v>
      </c>
      <c r="H135" s="159">
        <v>604</v>
      </c>
    </row>
    <row r="136" spans="1:8">
      <c r="A136" s="157" t="s">
        <v>170</v>
      </c>
      <c r="B136" s="157" t="s">
        <v>309</v>
      </c>
      <c r="C136" s="157" t="s">
        <v>198</v>
      </c>
      <c r="D136" s="157" t="s">
        <v>375</v>
      </c>
      <c r="E136" s="157" t="s">
        <v>1614</v>
      </c>
      <c r="F136" s="157" t="s">
        <v>1966</v>
      </c>
      <c r="G136" s="157" t="s">
        <v>168</v>
      </c>
      <c r="H136" s="159">
        <v>1917</v>
      </c>
    </row>
    <row r="137" spans="1:8">
      <c r="A137" s="157" t="s">
        <v>170</v>
      </c>
      <c r="B137" s="157" t="s">
        <v>309</v>
      </c>
      <c r="C137" s="157" t="s">
        <v>431</v>
      </c>
      <c r="D137" s="157" t="s">
        <v>432</v>
      </c>
      <c r="E137" s="157" t="s">
        <v>1615</v>
      </c>
      <c r="F137" s="157" t="s">
        <v>1967</v>
      </c>
      <c r="G137" s="157" t="s">
        <v>168</v>
      </c>
      <c r="H137" s="159">
        <v>0</v>
      </c>
    </row>
    <row r="138" spans="1:8">
      <c r="A138" s="157" t="s">
        <v>170</v>
      </c>
      <c r="B138" s="157" t="s">
        <v>309</v>
      </c>
      <c r="C138" s="157" t="s">
        <v>907</v>
      </c>
      <c r="D138" s="157" t="s">
        <v>908</v>
      </c>
      <c r="E138" s="157" t="s">
        <v>1616</v>
      </c>
      <c r="F138" s="157" t="s">
        <v>1968</v>
      </c>
      <c r="G138" s="157" t="s">
        <v>168</v>
      </c>
      <c r="H138" s="159">
        <v>102</v>
      </c>
    </row>
    <row r="139" spans="1:8">
      <c r="A139" s="157" t="s">
        <v>170</v>
      </c>
      <c r="B139" s="157" t="s">
        <v>309</v>
      </c>
      <c r="C139" s="157" t="s">
        <v>1240</v>
      </c>
      <c r="D139" s="157" t="s">
        <v>1241</v>
      </c>
      <c r="E139" s="157" t="s">
        <v>1421</v>
      </c>
      <c r="F139" s="157" t="s">
        <v>1969</v>
      </c>
      <c r="G139" s="157" t="s">
        <v>168</v>
      </c>
      <c r="H139" s="159">
        <v>0</v>
      </c>
    </row>
    <row r="140" spans="1:8">
      <c r="A140" s="157" t="s">
        <v>170</v>
      </c>
      <c r="B140" s="157" t="s">
        <v>309</v>
      </c>
      <c r="C140" s="157" t="s">
        <v>1412</v>
      </c>
      <c r="D140" s="157" t="s">
        <v>1432</v>
      </c>
      <c r="E140" s="157" t="s">
        <v>1433</v>
      </c>
      <c r="F140" s="157" t="s">
        <v>1970</v>
      </c>
      <c r="G140" s="157" t="s">
        <v>168</v>
      </c>
      <c r="H140" s="159">
        <v>384</v>
      </c>
    </row>
    <row r="141" spans="1:8">
      <c r="A141" s="157" t="s">
        <v>170</v>
      </c>
      <c r="B141" s="157" t="s">
        <v>309</v>
      </c>
      <c r="C141" s="157" t="s">
        <v>1687</v>
      </c>
      <c r="D141" s="157" t="s">
        <v>1688</v>
      </c>
      <c r="E141" s="157" t="s">
        <v>15</v>
      </c>
      <c r="F141" s="157" t="s">
        <v>1688</v>
      </c>
      <c r="G141" s="157" t="s">
        <v>168</v>
      </c>
      <c r="H141" s="159">
        <v>2707</v>
      </c>
    </row>
    <row r="142" spans="1:8">
      <c r="A142" s="157" t="s">
        <v>170</v>
      </c>
      <c r="B142" s="157" t="s">
        <v>309</v>
      </c>
      <c r="C142" s="157" t="s">
        <v>314</v>
      </c>
      <c r="D142" s="157" t="s">
        <v>315</v>
      </c>
      <c r="E142" s="157" t="s">
        <v>1617</v>
      </c>
      <c r="F142" s="157" t="s">
        <v>1971</v>
      </c>
      <c r="G142" s="157" t="s">
        <v>168</v>
      </c>
      <c r="H142" s="159">
        <v>13613</v>
      </c>
    </row>
    <row r="143" spans="1:8">
      <c r="A143" s="157" t="s">
        <v>170</v>
      </c>
      <c r="B143" s="157" t="s">
        <v>309</v>
      </c>
      <c r="C143" s="157" t="s">
        <v>199</v>
      </c>
      <c r="D143" s="157" t="s">
        <v>1203</v>
      </c>
      <c r="E143" s="157" t="s">
        <v>1204</v>
      </c>
      <c r="F143" s="157" t="s">
        <v>1972</v>
      </c>
      <c r="G143" s="157" t="s">
        <v>168</v>
      </c>
      <c r="H143" s="159">
        <v>233</v>
      </c>
    </row>
    <row r="144" spans="1:8">
      <c r="A144" s="157" t="s">
        <v>170</v>
      </c>
      <c r="B144" s="157" t="s">
        <v>309</v>
      </c>
      <c r="C144" s="157" t="s">
        <v>200</v>
      </c>
      <c r="D144" s="157" t="s">
        <v>201</v>
      </c>
      <c r="E144" s="157" t="s">
        <v>1618</v>
      </c>
      <c r="F144" s="157" t="s">
        <v>1973</v>
      </c>
      <c r="G144" s="157" t="s">
        <v>168</v>
      </c>
      <c r="H144" s="159">
        <v>0</v>
      </c>
    </row>
    <row r="145" spans="1:8">
      <c r="A145" s="157" t="s">
        <v>170</v>
      </c>
      <c r="B145" s="157" t="s">
        <v>309</v>
      </c>
      <c r="C145" s="157" t="s">
        <v>202</v>
      </c>
      <c r="D145" s="157" t="s">
        <v>203</v>
      </c>
      <c r="E145" s="157" t="s">
        <v>1619</v>
      </c>
      <c r="F145" s="157" t="s">
        <v>1974</v>
      </c>
      <c r="G145" s="157" t="s">
        <v>168</v>
      </c>
      <c r="H145" s="159">
        <v>35</v>
      </c>
    </row>
    <row r="146" spans="1:8">
      <c r="A146" s="157" t="s">
        <v>170</v>
      </c>
      <c r="B146" s="157" t="s">
        <v>309</v>
      </c>
      <c r="C146" s="157" t="s">
        <v>444</v>
      </c>
      <c r="D146" s="157" t="s">
        <v>445</v>
      </c>
      <c r="E146" s="157" t="s">
        <v>1205</v>
      </c>
      <c r="F146" s="157" t="s">
        <v>1975</v>
      </c>
      <c r="G146" s="157" t="s">
        <v>168</v>
      </c>
      <c r="H146" s="159">
        <v>4</v>
      </c>
    </row>
    <row r="147" spans="1:8">
      <c r="A147" s="157" t="s">
        <v>170</v>
      </c>
      <c r="B147" s="157" t="s">
        <v>309</v>
      </c>
      <c r="C147" s="157" t="s">
        <v>433</v>
      </c>
      <c r="D147" s="157" t="s">
        <v>434</v>
      </c>
      <c r="E147" s="157" t="s">
        <v>1620</v>
      </c>
      <c r="F147" s="157" t="s">
        <v>1976</v>
      </c>
      <c r="G147" s="157" t="s">
        <v>168</v>
      </c>
      <c r="H147" s="159">
        <v>67</v>
      </c>
    </row>
    <row r="148" spans="1:8">
      <c r="A148" s="157" t="s">
        <v>170</v>
      </c>
      <c r="B148" s="157" t="s">
        <v>309</v>
      </c>
      <c r="C148" s="157" t="s">
        <v>1242</v>
      </c>
      <c r="D148" s="157" t="s">
        <v>1243</v>
      </c>
      <c r="E148" s="157" t="s">
        <v>1422</v>
      </c>
      <c r="F148" s="157" t="s">
        <v>1977</v>
      </c>
      <c r="G148" s="157" t="s">
        <v>168</v>
      </c>
      <c r="H148" s="159">
        <v>44</v>
      </c>
    </row>
    <row r="149" spans="1:8">
      <c r="A149" s="157" t="s">
        <v>170</v>
      </c>
      <c r="B149" s="157" t="s">
        <v>309</v>
      </c>
      <c r="C149" s="157" t="s">
        <v>1413</v>
      </c>
      <c r="D149" s="157" t="s">
        <v>1434</v>
      </c>
      <c r="E149" s="157" t="s">
        <v>1435</v>
      </c>
      <c r="F149" s="157" t="s">
        <v>1978</v>
      </c>
      <c r="G149" s="157" t="s">
        <v>168</v>
      </c>
      <c r="H149" s="159">
        <v>200</v>
      </c>
    </row>
    <row r="150" spans="1:8">
      <c r="A150" s="157" t="s">
        <v>170</v>
      </c>
      <c r="B150" s="157" t="s">
        <v>309</v>
      </c>
      <c r="C150" s="157" t="s">
        <v>1689</v>
      </c>
      <c r="D150" s="157" t="s">
        <v>1690</v>
      </c>
      <c r="E150" s="157" t="s">
        <v>15</v>
      </c>
      <c r="F150" s="157" t="s">
        <v>1690</v>
      </c>
      <c r="G150" s="157" t="s">
        <v>168</v>
      </c>
      <c r="H150" s="159">
        <v>3506</v>
      </c>
    </row>
    <row r="151" spans="1:8">
      <c r="A151" s="157" t="s">
        <v>170</v>
      </c>
      <c r="B151" s="157" t="s">
        <v>309</v>
      </c>
      <c r="C151" s="157" t="s">
        <v>142</v>
      </c>
      <c r="D151" s="157" t="s">
        <v>1691</v>
      </c>
      <c r="E151" s="157" t="s">
        <v>1682</v>
      </c>
      <c r="F151" s="157" t="s">
        <v>1979</v>
      </c>
      <c r="G151" s="157" t="s">
        <v>168</v>
      </c>
      <c r="H151" s="159">
        <v>0</v>
      </c>
    </row>
    <row r="152" spans="1:8">
      <c r="A152" s="157" t="s">
        <v>170</v>
      </c>
      <c r="B152" s="157" t="s">
        <v>309</v>
      </c>
      <c r="C152" s="157" t="s">
        <v>828</v>
      </c>
      <c r="D152" s="157" t="s">
        <v>829</v>
      </c>
      <c r="E152" s="157" t="s">
        <v>1206</v>
      </c>
      <c r="F152" s="157" t="s">
        <v>1980</v>
      </c>
      <c r="G152" s="157" t="s">
        <v>168</v>
      </c>
      <c r="H152" s="159">
        <v>1565</v>
      </c>
    </row>
    <row r="153" spans="1:8">
      <c r="A153" s="157" t="s">
        <v>170</v>
      </c>
      <c r="B153" s="157" t="s">
        <v>309</v>
      </c>
      <c r="C153" s="157" t="s">
        <v>356</v>
      </c>
      <c r="D153" s="157" t="s">
        <v>873</v>
      </c>
      <c r="E153" s="157" t="s">
        <v>1621</v>
      </c>
      <c r="F153" s="157" t="s">
        <v>1981</v>
      </c>
      <c r="G153" s="157" t="s">
        <v>168</v>
      </c>
      <c r="H153" s="159">
        <v>15773</v>
      </c>
    </row>
    <row r="154" spans="1:8">
      <c r="A154" s="157" t="s">
        <v>170</v>
      </c>
      <c r="B154" s="157" t="s">
        <v>309</v>
      </c>
      <c r="C154" s="157" t="s">
        <v>204</v>
      </c>
      <c r="D154" s="157" t="s">
        <v>205</v>
      </c>
      <c r="E154" s="157" t="s">
        <v>15</v>
      </c>
      <c r="F154" s="157" t="s">
        <v>205</v>
      </c>
      <c r="G154" s="157" t="s">
        <v>168</v>
      </c>
      <c r="H154" s="159">
        <v>1130</v>
      </c>
    </row>
    <row r="155" spans="1:8">
      <c r="A155" s="157" t="s">
        <v>170</v>
      </c>
      <c r="B155" s="157" t="s">
        <v>309</v>
      </c>
      <c r="C155" s="157" t="s">
        <v>206</v>
      </c>
      <c r="D155" s="157" t="s">
        <v>1207</v>
      </c>
      <c r="E155" s="157" t="s">
        <v>1208</v>
      </c>
      <c r="F155" s="157" t="s">
        <v>1982</v>
      </c>
      <c r="G155" s="157" t="s">
        <v>168</v>
      </c>
      <c r="H155" s="159">
        <v>0</v>
      </c>
    </row>
    <row r="156" spans="1:8">
      <c r="A156" s="157" t="s">
        <v>170</v>
      </c>
      <c r="B156" s="157" t="s">
        <v>309</v>
      </c>
      <c r="C156" s="157" t="s">
        <v>316</v>
      </c>
      <c r="D156" s="157" t="s">
        <v>317</v>
      </c>
      <c r="E156" s="157" t="s">
        <v>1622</v>
      </c>
      <c r="F156" s="157" t="s">
        <v>1983</v>
      </c>
      <c r="G156" s="157" t="s">
        <v>168</v>
      </c>
      <c r="H156" s="159">
        <v>0</v>
      </c>
    </row>
    <row r="157" spans="1:8">
      <c r="A157" s="157" t="s">
        <v>170</v>
      </c>
      <c r="B157" s="157" t="s">
        <v>309</v>
      </c>
      <c r="C157" s="157" t="s">
        <v>207</v>
      </c>
      <c r="D157" s="157" t="s">
        <v>208</v>
      </c>
      <c r="E157" s="157" t="s">
        <v>1481</v>
      </c>
      <c r="F157" s="157" t="s">
        <v>1984</v>
      </c>
      <c r="G157" s="157" t="s">
        <v>168</v>
      </c>
      <c r="H157" s="159">
        <v>1097</v>
      </c>
    </row>
    <row r="158" spans="1:8">
      <c r="A158" s="157" t="s">
        <v>170</v>
      </c>
      <c r="B158" s="157" t="s">
        <v>309</v>
      </c>
      <c r="C158" s="157" t="s">
        <v>833</v>
      </c>
      <c r="D158" s="157" t="s">
        <v>834</v>
      </c>
      <c r="E158" s="157" t="s">
        <v>15</v>
      </c>
      <c r="F158" s="157" t="s">
        <v>834</v>
      </c>
      <c r="G158" s="157" t="s">
        <v>168</v>
      </c>
      <c r="H158" s="159">
        <v>127</v>
      </c>
    </row>
    <row r="159" spans="1:8">
      <c r="A159" s="157" t="s">
        <v>170</v>
      </c>
      <c r="B159" s="157" t="s">
        <v>309</v>
      </c>
      <c r="C159" s="157" t="s">
        <v>905</v>
      </c>
      <c r="D159" s="157" t="s">
        <v>906</v>
      </c>
      <c r="E159" s="157" t="s">
        <v>1425</v>
      </c>
      <c r="F159" s="157" t="s">
        <v>1985</v>
      </c>
      <c r="G159" s="157" t="s">
        <v>168</v>
      </c>
      <c r="H159" s="159">
        <v>0</v>
      </c>
    </row>
    <row r="160" spans="1:8">
      <c r="A160" s="157" t="s">
        <v>170</v>
      </c>
      <c r="B160" s="157" t="s">
        <v>309</v>
      </c>
      <c r="C160" s="157" t="s">
        <v>435</v>
      </c>
      <c r="D160" s="157" t="s">
        <v>436</v>
      </c>
      <c r="E160" s="157" t="s">
        <v>1623</v>
      </c>
      <c r="F160" s="157" t="s">
        <v>1986</v>
      </c>
      <c r="G160" s="157" t="s">
        <v>168</v>
      </c>
      <c r="H160" s="159">
        <v>0</v>
      </c>
    </row>
    <row r="161" spans="1:8">
      <c r="A161" s="157" t="s">
        <v>170</v>
      </c>
      <c r="B161" s="157" t="s">
        <v>309</v>
      </c>
      <c r="C161" s="157" t="s">
        <v>1265</v>
      </c>
      <c r="D161" s="157" t="s">
        <v>1266</v>
      </c>
      <c r="E161" s="157" t="s">
        <v>1267</v>
      </c>
      <c r="F161" s="157" t="s">
        <v>1987</v>
      </c>
      <c r="G161" s="157" t="s">
        <v>168</v>
      </c>
      <c r="H161" s="159">
        <v>0</v>
      </c>
    </row>
    <row r="162" spans="1:8">
      <c r="A162" s="157" t="s">
        <v>170</v>
      </c>
      <c r="B162" s="157" t="s">
        <v>309</v>
      </c>
      <c r="C162" s="157" t="s">
        <v>1692</v>
      </c>
      <c r="D162" s="157" t="s">
        <v>1693</v>
      </c>
      <c r="E162" s="157" t="s">
        <v>15</v>
      </c>
      <c r="F162" s="157" t="s">
        <v>1693</v>
      </c>
      <c r="G162" s="157" t="s">
        <v>168</v>
      </c>
      <c r="H162" s="159">
        <v>1335</v>
      </c>
    </row>
    <row r="163" spans="1:8">
      <c r="A163" s="157" t="s">
        <v>170</v>
      </c>
      <c r="B163" s="157" t="s">
        <v>309</v>
      </c>
      <c r="C163" s="157" t="s">
        <v>143</v>
      </c>
      <c r="D163" s="157" t="s">
        <v>1694</v>
      </c>
      <c r="E163" s="157" t="s">
        <v>1682</v>
      </c>
      <c r="F163" s="157" t="s">
        <v>1988</v>
      </c>
      <c r="G163" s="157" t="s">
        <v>168</v>
      </c>
      <c r="H163" s="159">
        <v>288</v>
      </c>
    </row>
    <row r="164" spans="1:8">
      <c r="A164" s="157" t="s">
        <v>170</v>
      </c>
      <c r="B164" s="157" t="s">
        <v>309</v>
      </c>
      <c r="C164" s="157" t="s">
        <v>1011</v>
      </c>
      <c r="D164" s="157" t="s">
        <v>1012</v>
      </c>
      <c r="E164" s="157" t="s">
        <v>1624</v>
      </c>
      <c r="F164" s="157" t="s">
        <v>1989</v>
      </c>
      <c r="G164" s="157" t="s">
        <v>168</v>
      </c>
      <c r="H164" s="159">
        <v>375</v>
      </c>
    </row>
    <row r="165" spans="1:8">
      <c r="A165" s="157" t="s">
        <v>170</v>
      </c>
      <c r="B165" s="157" t="s">
        <v>309</v>
      </c>
      <c r="C165" s="157" t="s">
        <v>343</v>
      </c>
      <c r="D165" s="157" t="s">
        <v>344</v>
      </c>
      <c r="E165" s="157" t="s">
        <v>1209</v>
      </c>
      <c r="F165" s="157" t="s">
        <v>1990</v>
      </c>
      <c r="G165" s="157" t="s">
        <v>168</v>
      </c>
      <c r="H165" s="159">
        <v>24</v>
      </c>
    </row>
    <row r="166" spans="1:8">
      <c r="A166" s="157" t="s">
        <v>170</v>
      </c>
      <c r="B166" s="157" t="s">
        <v>309</v>
      </c>
      <c r="C166" s="157" t="s">
        <v>359</v>
      </c>
      <c r="D166" s="157" t="s">
        <v>480</v>
      </c>
      <c r="E166" s="157" t="s">
        <v>1210</v>
      </c>
      <c r="F166" s="157" t="s">
        <v>1991</v>
      </c>
      <c r="G166" s="157" t="s">
        <v>168</v>
      </c>
      <c r="H166" s="159">
        <v>659</v>
      </c>
    </row>
    <row r="167" spans="1:8">
      <c r="A167" s="157" t="s">
        <v>170</v>
      </c>
      <c r="B167" s="157" t="s">
        <v>309</v>
      </c>
      <c r="C167" s="157" t="s">
        <v>732</v>
      </c>
      <c r="D167" s="157" t="s">
        <v>369</v>
      </c>
      <c r="E167" s="157" t="s">
        <v>1625</v>
      </c>
      <c r="F167" s="157" t="s">
        <v>1992</v>
      </c>
      <c r="G167" s="157" t="s">
        <v>168</v>
      </c>
      <c r="H167" s="159">
        <v>241</v>
      </c>
    </row>
    <row r="168" spans="1:8">
      <c r="A168" s="157" t="s">
        <v>170</v>
      </c>
      <c r="B168" s="157" t="s">
        <v>309</v>
      </c>
      <c r="C168" s="157" t="s">
        <v>745</v>
      </c>
      <c r="D168" s="157" t="s">
        <v>746</v>
      </c>
      <c r="E168" s="157" t="s">
        <v>1460</v>
      </c>
      <c r="F168" s="157" t="s">
        <v>1993</v>
      </c>
      <c r="G168" s="157" t="s">
        <v>168</v>
      </c>
      <c r="H168" s="159">
        <v>1095</v>
      </c>
    </row>
    <row r="169" spans="1:8">
      <c r="A169" s="157" t="s">
        <v>170</v>
      </c>
      <c r="B169" s="157" t="s">
        <v>309</v>
      </c>
      <c r="C169" s="157" t="s">
        <v>1268</v>
      </c>
      <c r="D169" s="157" t="s">
        <v>1269</v>
      </c>
      <c r="E169" s="157" t="s">
        <v>1651</v>
      </c>
      <c r="F169" s="157" t="s">
        <v>1994</v>
      </c>
      <c r="G169" s="157" t="s">
        <v>168</v>
      </c>
      <c r="H169" s="159">
        <v>306</v>
      </c>
    </row>
    <row r="170" spans="1:8">
      <c r="A170" s="157" t="s">
        <v>170</v>
      </c>
      <c r="B170" s="157" t="s">
        <v>309</v>
      </c>
      <c r="C170" s="157" t="s">
        <v>1270</v>
      </c>
      <c r="D170" s="157" t="s">
        <v>1271</v>
      </c>
      <c r="E170" s="157" t="s">
        <v>1272</v>
      </c>
      <c r="F170" s="157" t="s">
        <v>1995</v>
      </c>
      <c r="G170" s="157" t="s">
        <v>168</v>
      </c>
      <c r="H170" s="159">
        <v>105</v>
      </c>
    </row>
    <row r="171" spans="1:8">
      <c r="A171" s="157" t="s">
        <v>170</v>
      </c>
      <c r="B171" s="157" t="s">
        <v>309</v>
      </c>
      <c r="C171" s="157" t="s">
        <v>719</v>
      </c>
      <c r="D171" s="157" t="s">
        <v>720</v>
      </c>
      <c r="E171" s="157" t="s">
        <v>1211</v>
      </c>
      <c r="F171" s="157" t="s">
        <v>1996</v>
      </c>
      <c r="G171" s="157" t="s">
        <v>168</v>
      </c>
      <c r="H171" s="159">
        <v>1410</v>
      </c>
    </row>
    <row r="172" spans="1:8">
      <c r="A172" s="157" t="s">
        <v>170</v>
      </c>
      <c r="B172" s="157" t="s">
        <v>309</v>
      </c>
      <c r="C172" s="157" t="s">
        <v>721</v>
      </c>
      <c r="D172" s="157" t="s">
        <v>722</v>
      </c>
      <c r="E172" s="157" t="s">
        <v>1626</v>
      </c>
      <c r="F172" s="157" t="s">
        <v>1997</v>
      </c>
      <c r="G172" s="157" t="s">
        <v>168</v>
      </c>
      <c r="H172" s="159">
        <v>468</v>
      </c>
    </row>
    <row r="173" spans="1:8">
      <c r="A173" s="157" t="s">
        <v>170</v>
      </c>
      <c r="B173" s="157" t="s">
        <v>309</v>
      </c>
      <c r="C173" s="157" t="s">
        <v>723</v>
      </c>
      <c r="D173" s="157" t="s">
        <v>730</v>
      </c>
      <c r="E173" s="157" t="s">
        <v>1627</v>
      </c>
      <c r="F173" s="157" t="s">
        <v>1998</v>
      </c>
      <c r="G173" s="157" t="s">
        <v>168</v>
      </c>
      <c r="H173" s="159">
        <v>721</v>
      </c>
    </row>
    <row r="174" spans="1:8">
      <c r="A174" s="157" t="s">
        <v>170</v>
      </c>
      <c r="B174" s="157" t="s">
        <v>309</v>
      </c>
      <c r="C174" s="157" t="s">
        <v>844</v>
      </c>
      <c r="D174" s="157" t="s">
        <v>845</v>
      </c>
      <c r="E174" s="157" t="s">
        <v>1628</v>
      </c>
      <c r="F174" s="157" t="s">
        <v>1999</v>
      </c>
      <c r="G174" s="157" t="s">
        <v>168</v>
      </c>
      <c r="H174" s="159">
        <v>394</v>
      </c>
    </row>
    <row r="175" spans="1:8">
      <c r="A175" s="157" t="s">
        <v>170</v>
      </c>
      <c r="B175" s="157" t="s">
        <v>309</v>
      </c>
      <c r="C175" s="157" t="s">
        <v>1273</v>
      </c>
      <c r="D175" s="157" t="s">
        <v>1274</v>
      </c>
      <c r="E175" s="157" t="s">
        <v>1275</v>
      </c>
      <c r="F175" s="157" t="s">
        <v>2000</v>
      </c>
      <c r="G175" s="157" t="s">
        <v>168</v>
      </c>
      <c r="H175" s="159">
        <v>1182</v>
      </c>
    </row>
    <row r="176" spans="1:8">
      <c r="A176" s="157" t="s">
        <v>170</v>
      </c>
      <c r="B176" s="157" t="s">
        <v>309</v>
      </c>
      <c r="C176" s="157" t="s">
        <v>1276</v>
      </c>
      <c r="D176" s="157" t="s">
        <v>1277</v>
      </c>
      <c r="E176" s="157" t="s">
        <v>1652</v>
      </c>
      <c r="F176" s="157" t="s">
        <v>2001</v>
      </c>
      <c r="G176" s="157" t="s">
        <v>168</v>
      </c>
      <c r="H176" s="159">
        <v>500</v>
      </c>
    </row>
    <row r="177" spans="1:8">
      <c r="A177" s="157" t="s">
        <v>170</v>
      </c>
      <c r="B177" s="157" t="s">
        <v>309</v>
      </c>
      <c r="C177" s="157" t="s">
        <v>363</v>
      </c>
      <c r="D177" s="157" t="s">
        <v>946</v>
      </c>
      <c r="E177" s="157" t="s">
        <v>1629</v>
      </c>
      <c r="F177" s="157" t="s">
        <v>2002</v>
      </c>
      <c r="G177" s="157" t="s">
        <v>168</v>
      </c>
      <c r="H177" s="159">
        <v>511</v>
      </c>
    </row>
    <row r="178" spans="1:8">
      <c r="A178" s="157" t="s">
        <v>170</v>
      </c>
      <c r="B178" s="157" t="s">
        <v>309</v>
      </c>
      <c r="C178" s="157" t="s">
        <v>345</v>
      </c>
      <c r="D178" s="157" t="s">
        <v>1212</v>
      </c>
      <c r="E178" s="157" t="s">
        <v>1213</v>
      </c>
      <c r="F178" s="157" t="s">
        <v>2003</v>
      </c>
      <c r="G178" s="157" t="s">
        <v>168</v>
      </c>
      <c r="H178" s="159">
        <v>1682</v>
      </c>
    </row>
    <row r="179" spans="1:8">
      <c r="A179" s="157" t="s">
        <v>170</v>
      </c>
      <c r="B179" s="157" t="s">
        <v>309</v>
      </c>
      <c r="C179" s="157" t="s">
        <v>1334</v>
      </c>
      <c r="D179" s="157" t="s">
        <v>1335</v>
      </c>
      <c r="E179" s="157" t="s">
        <v>1630</v>
      </c>
      <c r="F179" s="157" t="s">
        <v>2004</v>
      </c>
      <c r="G179" s="157" t="s">
        <v>168</v>
      </c>
      <c r="H179" s="159">
        <v>63</v>
      </c>
    </row>
    <row r="180" spans="1:8">
      <c r="A180" s="157" t="s">
        <v>170</v>
      </c>
      <c r="B180" s="157" t="s">
        <v>309</v>
      </c>
      <c r="C180" s="157" t="s">
        <v>365</v>
      </c>
      <c r="D180" s="157" t="s">
        <v>797</v>
      </c>
      <c r="E180" s="157" t="s">
        <v>1631</v>
      </c>
      <c r="F180" s="157" t="s">
        <v>2005</v>
      </c>
      <c r="G180" s="157" t="s">
        <v>168</v>
      </c>
      <c r="H180" s="159">
        <v>139</v>
      </c>
    </row>
    <row r="181" spans="1:8">
      <c r="A181" s="157" t="s">
        <v>170</v>
      </c>
      <c r="B181" s="157" t="s">
        <v>309</v>
      </c>
      <c r="C181" s="157" t="s">
        <v>798</v>
      </c>
      <c r="D181" s="157" t="s">
        <v>799</v>
      </c>
      <c r="E181" s="157" t="s">
        <v>1632</v>
      </c>
      <c r="F181" s="157" t="s">
        <v>2006</v>
      </c>
      <c r="G181" s="157" t="s">
        <v>168</v>
      </c>
      <c r="H181" s="159">
        <v>65</v>
      </c>
    </row>
    <row r="182" spans="1:8">
      <c r="A182" s="157" t="s">
        <v>170</v>
      </c>
      <c r="B182" s="157" t="s">
        <v>309</v>
      </c>
      <c r="C182" s="157" t="s">
        <v>346</v>
      </c>
      <c r="D182" s="157" t="s">
        <v>464</v>
      </c>
      <c r="E182" s="157" t="s">
        <v>1168</v>
      </c>
      <c r="F182" s="157" t="s">
        <v>2007</v>
      </c>
      <c r="G182" s="157" t="s">
        <v>168</v>
      </c>
      <c r="H182" s="159">
        <v>972</v>
      </c>
    </row>
    <row r="183" spans="1:8">
      <c r="A183" s="157" t="s">
        <v>170</v>
      </c>
      <c r="B183" s="157" t="s">
        <v>309</v>
      </c>
      <c r="C183" s="157" t="s">
        <v>816</v>
      </c>
      <c r="D183" s="157" t="s">
        <v>1033</v>
      </c>
      <c r="E183" s="157" t="s">
        <v>1633</v>
      </c>
      <c r="F183" s="157" t="s">
        <v>2008</v>
      </c>
      <c r="G183" s="157" t="s">
        <v>168</v>
      </c>
      <c r="H183" s="159">
        <v>0</v>
      </c>
    </row>
    <row r="184" spans="1:8">
      <c r="A184" s="157" t="s">
        <v>170</v>
      </c>
      <c r="B184" s="157" t="s">
        <v>309</v>
      </c>
      <c r="C184" s="157" t="s">
        <v>1281</v>
      </c>
      <c r="D184" s="157" t="s">
        <v>1282</v>
      </c>
      <c r="E184" s="157" t="s">
        <v>1283</v>
      </c>
      <c r="F184" s="157" t="s">
        <v>2009</v>
      </c>
      <c r="G184" s="157" t="s">
        <v>168</v>
      </c>
      <c r="H184" s="159">
        <v>877</v>
      </c>
    </row>
    <row r="185" spans="1:8">
      <c r="A185" s="157" t="s">
        <v>170</v>
      </c>
      <c r="B185" s="157" t="s">
        <v>309</v>
      </c>
      <c r="C185" s="157" t="s">
        <v>800</v>
      </c>
      <c r="D185" s="157" t="s">
        <v>801</v>
      </c>
      <c r="E185" s="157" t="s">
        <v>1653</v>
      </c>
      <c r="F185" s="157" t="s">
        <v>2010</v>
      </c>
      <c r="G185" s="157" t="s">
        <v>168</v>
      </c>
      <c r="H185" s="159">
        <v>93</v>
      </c>
    </row>
    <row r="186" spans="1:8">
      <c r="A186" s="157" t="s">
        <v>170</v>
      </c>
      <c r="B186" s="157" t="s">
        <v>309</v>
      </c>
      <c r="C186" s="157" t="s">
        <v>1156</v>
      </c>
      <c r="D186" s="157" t="s">
        <v>1157</v>
      </c>
      <c r="E186" s="157" t="s">
        <v>15</v>
      </c>
      <c r="F186" s="157" t="s">
        <v>1157</v>
      </c>
      <c r="G186" s="157" t="s">
        <v>168</v>
      </c>
      <c r="H186" s="159">
        <v>32</v>
      </c>
    </row>
    <row r="187" spans="1:8">
      <c r="A187" s="157" t="s">
        <v>170</v>
      </c>
      <c r="B187" s="157" t="s">
        <v>309</v>
      </c>
      <c r="C187" s="157" t="s">
        <v>367</v>
      </c>
      <c r="D187" s="157" t="s">
        <v>851</v>
      </c>
      <c r="E187" s="157" t="s">
        <v>1654</v>
      </c>
      <c r="F187" s="157" t="s">
        <v>2011</v>
      </c>
      <c r="G187" s="157" t="s">
        <v>168</v>
      </c>
      <c r="H187" s="159">
        <v>0</v>
      </c>
    </row>
    <row r="188" spans="1:8">
      <c r="A188" s="157" t="s">
        <v>170</v>
      </c>
      <c r="B188" s="157" t="s">
        <v>309</v>
      </c>
      <c r="C188" s="157" t="s">
        <v>817</v>
      </c>
      <c r="D188" s="157" t="s">
        <v>1034</v>
      </c>
      <c r="E188" s="157" t="s">
        <v>1634</v>
      </c>
      <c r="F188" s="157" t="s">
        <v>2012</v>
      </c>
      <c r="G188" s="157" t="s">
        <v>168</v>
      </c>
      <c r="H188" s="159">
        <v>163</v>
      </c>
    </row>
    <row r="189" spans="1:8">
      <c r="A189" s="157" t="s">
        <v>170</v>
      </c>
      <c r="B189" s="157" t="s">
        <v>309</v>
      </c>
      <c r="C189" s="157" t="s">
        <v>1284</v>
      </c>
      <c r="D189" s="157" t="s">
        <v>1285</v>
      </c>
      <c r="E189" s="157" t="s">
        <v>1286</v>
      </c>
      <c r="F189" s="157" t="s">
        <v>2013</v>
      </c>
      <c r="G189" s="157" t="s">
        <v>168</v>
      </c>
      <c r="H189" s="159">
        <v>49</v>
      </c>
    </row>
    <row r="190" spans="1:8">
      <c r="A190" s="157" t="s">
        <v>170</v>
      </c>
      <c r="B190" s="157" t="s">
        <v>309</v>
      </c>
      <c r="C190" s="157" t="s">
        <v>802</v>
      </c>
      <c r="D190" s="157" t="s">
        <v>803</v>
      </c>
      <c r="E190" s="157" t="s">
        <v>1635</v>
      </c>
      <c r="F190" s="157" t="s">
        <v>2014</v>
      </c>
      <c r="G190" s="157" t="s">
        <v>168</v>
      </c>
      <c r="H190" s="159">
        <v>561</v>
      </c>
    </row>
    <row r="191" spans="1:8">
      <c r="A191" s="157" t="s">
        <v>170</v>
      </c>
      <c r="B191" s="157" t="s">
        <v>309</v>
      </c>
      <c r="C191" s="157" t="s">
        <v>804</v>
      </c>
      <c r="D191" s="157" t="s">
        <v>805</v>
      </c>
      <c r="E191" s="157" t="s">
        <v>1636</v>
      </c>
      <c r="F191" s="157" t="s">
        <v>2015</v>
      </c>
      <c r="G191" s="157" t="s">
        <v>168</v>
      </c>
      <c r="H191" s="159">
        <v>92</v>
      </c>
    </row>
    <row r="192" spans="1:8">
      <c r="A192" s="157" t="s">
        <v>170</v>
      </c>
      <c r="B192" s="157" t="s">
        <v>309</v>
      </c>
      <c r="C192" s="157" t="s">
        <v>347</v>
      </c>
      <c r="D192" s="157" t="s">
        <v>1354</v>
      </c>
      <c r="E192" s="157" t="s">
        <v>1355</v>
      </c>
      <c r="F192" s="157" t="s">
        <v>2016</v>
      </c>
      <c r="G192" s="157" t="s">
        <v>168</v>
      </c>
      <c r="H192" s="159">
        <v>391</v>
      </c>
    </row>
    <row r="193" spans="1:8">
      <c r="A193" s="157" t="s">
        <v>170</v>
      </c>
      <c r="B193" s="157" t="s">
        <v>309</v>
      </c>
      <c r="C193" s="157" t="s">
        <v>818</v>
      </c>
      <c r="D193" s="157" t="s">
        <v>1336</v>
      </c>
      <c r="E193" s="157" t="s">
        <v>1637</v>
      </c>
      <c r="F193" s="157" t="s">
        <v>2017</v>
      </c>
      <c r="G193" s="157" t="s">
        <v>168</v>
      </c>
      <c r="H193" s="159">
        <v>326</v>
      </c>
    </row>
    <row r="194" spans="1:8">
      <c r="A194" s="157" t="s">
        <v>170</v>
      </c>
      <c r="B194" s="157" t="s">
        <v>309</v>
      </c>
      <c r="C194" s="157" t="s">
        <v>1287</v>
      </c>
      <c r="D194" s="157" t="s">
        <v>1288</v>
      </c>
      <c r="E194" s="157" t="s">
        <v>1289</v>
      </c>
      <c r="F194" s="157" t="s">
        <v>2018</v>
      </c>
      <c r="G194" s="157" t="s">
        <v>168</v>
      </c>
      <c r="H194" s="159">
        <v>758</v>
      </c>
    </row>
    <row r="195" spans="1:8">
      <c r="A195" s="157" t="s">
        <v>170</v>
      </c>
      <c r="B195" s="157" t="s">
        <v>309</v>
      </c>
      <c r="C195" s="157" t="s">
        <v>868</v>
      </c>
      <c r="D195" s="157" t="s">
        <v>869</v>
      </c>
      <c r="E195" s="157" t="s">
        <v>1638</v>
      </c>
      <c r="F195" s="157" t="s">
        <v>2019</v>
      </c>
      <c r="G195" s="157" t="s">
        <v>168</v>
      </c>
      <c r="H195" s="159">
        <v>134</v>
      </c>
    </row>
    <row r="196" spans="1:8">
      <c r="A196" s="157" t="s">
        <v>170</v>
      </c>
      <c r="B196" s="157" t="s">
        <v>309</v>
      </c>
      <c r="C196" s="157" t="s">
        <v>1337</v>
      </c>
      <c r="D196" s="157" t="s">
        <v>1338</v>
      </c>
      <c r="E196" s="157" t="s">
        <v>1639</v>
      </c>
      <c r="F196" s="157" t="s">
        <v>2020</v>
      </c>
      <c r="G196" s="157" t="s">
        <v>168</v>
      </c>
      <c r="H196" s="159">
        <v>640</v>
      </c>
    </row>
    <row r="197" spans="1:8">
      <c r="A197" s="157" t="s">
        <v>170</v>
      </c>
      <c r="B197" s="157" t="s">
        <v>309</v>
      </c>
      <c r="C197" s="157" t="s">
        <v>841</v>
      </c>
      <c r="D197" s="157" t="s">
        <v>842</v>
      </c>
      <c r="E197" s="157" t="s">
        <v>15</v>
      </c>
      <c r="F197" s="157" t="s">
        <v>842</v>
      </c>
      <c r="G197" s="157" t="s">
        <v>168</v>
      </c>
      <c r="H197" s="159">
        <v>484</v>
      </c>
    </row>
    <row r="198" spans="1:8">
      <c r="A198" s="157" t="s">
        <v>170</v>
      </c>
      <c r="B198" s="157" t="s">
        <v>309</v>
      </c>
      <c r="C198" s="157" t="s">
        <v>752</v>
      </c>
      <c r="D198" s="157" t="s">
        <v>753</v>
      </c>
      <c r="E198" s="157" t="s">
        <v>754</v>
      </c>
      <c r="F198" s="157" t="s">
        <v>2021</v>
      </c>
      <c r="G198" s="157" t="s">
        <v>168</v>
      </c>
      <c r="H198" s="159">
        <v>169</v>
      </c>
    </row>
    <row r="199" spans="1:8">
      <c r="A199" s="157" t="s">
        <v>170</v>
      </c>
      <c r="B199" s="157" t="s">
        <v>309</v>
      </c>
      <c r="C199" s="157" t="s">
        <v>755</v>
      </c>
      <c r="D199" s="157" t="s">
        <v>756</v>
      </c>
      <c r="E199" s="157" t="s">
        <v>754</v>
      </c>
      <c r="F199" s="157" t="s">
        <v>2022</v>
      </c>
      <c r="G199" s="157" t="s">
        <v>168</v>
      </c>
      <c r="H199" s="159">
        <v>69</v>
      </c>
    </row>
    <row r="200" spans="1:8">
      <c r="A200" s="157" t="s">
        <v>170</v>
      </c>
      <c r="B200" s="157" t="s">
        <v>309</v>
      </c>
      <c r="C200" s="157" t="s">
        <v>1035</v>
      </c>
      <c r="D200" s="157" t="s">
        <v>1036</v>
      </c>
      <c r="E200" s="157" t="s">
        <v>1640</v>
      </c>
      <c r="F200" s="157" t="s">
        <v>2023</v>
      </c>
      <c r="G200" s="157" t="s">
        <v>168</v>
      </c>
      <c r="H200" s="159">
        <v>484</v>
      </c>
    </row>
    <row r="201" spans="1:8">
      <c r="A201" s="157" t="s">
        <v>170</v>
      </c>
      <c r="B201" s="157" t="s">
        <v>309</v>
      </c>
      <c r="C201" s="157" t="s">
        <v>1037</v>
      </c>
      <c r="D201" s="157" t="s">
        <v>1038</v>
      </c>
      <c r="E201" s="157" t="s">
        <v>1641</v>
      </c>
      <c r="F201" s="157" t="s">
        <v>2024</v>
      </c>
      <c r="G201" s="157" t="s">
        <v>168</v>
      </c>
      <c r="H201" s="159">
        <v>365</v>
      </c>
    </row>
    <row r="202" spans="1:8">
      <c r="A202" s="157" t="s">
        <v>170</v>
      </c>
      <c r="B202" s="157" t="s">
        <v>309</v>
      </c>
      <c r="C202" s="157" t="s">
        <v>147</v>
      </c>
      <c r="D202" s="157" t="s">
        <v>1036</v>
      </c>
      <c r="E202" s="157" t="s">
        <v>1682</v>
      </c>
      <c r="F202" s="157" t="s">
        <v>2025</v>
      </c>
      <c r="G202" s="157" t="s">
        <v>168</v>
      </c>
      <c r="H202" s="159">
        <v>9</v>
      </c>
    </row>
    <row r="203" spans="1:8">
      <c r="A203" s="157" t="s">
        <v>170</v>
      </c>
      <c r="B203" s="157" t="s">
        <v>309</v>
      </c>
      <c r="C203" s="157" t="s">
        <v>148</v>
      </c>
      <c r="D203" s="157" t="s">
        <v>1038</v>
      </c>
      <c r="E203" s="157" t="s">
        <v>1682</v>
      </c>
      <c r="F203" s="157" t="s">
        <v>2026</v>
      </c>
      <c r="G203" s="157" t="s">
        <v>168</v>
      </c>
      <c r="H203" s="159">
        <v>112</v>
      </c>
    </row>
    <row r="204" spans="1:8">
      <c r="A204" s="157" t="s">
        <v>170</v>
      </c>
      <c r="B204" s="157" t="s">
        <v>309</v>
      </c>
      <c r="C204" s="157" t="s">
        <v>757</v>
      </c>
      <c r="D204" s="157" t="s">
        <v>758</v>
      </c>
      <c r="E204" s="157" t="s">
        <v>759</v>
      </c>
      <c r="F204" s="157" t="s">
        <v>2027</v>
      </c>
      <c r="G204" s="157" t="s">
        <v>168</v>
      </c>
      <c r="H204" s="159">
        <v>5</v>
      </c>
    </row>
    <row r="205" spans="1:8">
      <c r="A205" s="157" t="s">
        <v>170</v>
      </c>
      <c r="B205" s="157" t="s">
        <v>309</v>
      </c>
      <c r="C205" s="157" t="s">
        <v>760</v>
      </c>
      <c r="D205" s="157" t="s">
        <v>761</v>
      </c>
      <c r="E205" s="157" t="s">
        <v>759</v>
      </c>
      <c r="F205" s="157" t="s">
        <v>2028</v>
      </c>
      <c r="G205" s="157" t="s">
        <v>168</v>
      </c>
      <c r="H205" s="159">
        <v>0</v>
      </c>
    </row>
    <row r="206" spans="1:8">
      <c r="A206" s="157" t="s">
        <v>170</v>
      </c>
      <c r="B206" s="157" t="s">
        <v>309</v>
      </c>
      <c r="C206" s="157" t="s">
        <v>1039</v>
      </c>
      <c r="D206" s="157" t="s">
        <v>1040</v>
      </c>
      <c r="E206" s="157" t="s">
        <v>1642</v>
      </c>
      <c r="F206" s="157" t="s">
        <v>2029</v>
      </c>
      <c r="G206" s="157" t="s">
        <v>168</v>
      </c>
      <c r="H206" s="159">
        <v>108</v>
      </c>
    </row>
    <row r="207" spans="1:8">
      <c r="A207" s="157" t="s">
        <v>170</v>
      </c>
      <c r="B207" s="157" t="s">
        <v>309</v>
      </c>
      <c r="C207" s="157" t="s">
        <v>1041</v>
      </c>
      <c r="D207" s="157" t="s">
        <v>1042</v>
      </c>
      <c r="E207" s="157" t="s">
        <v>1643</v>
      </c>
      <c r="F207" s="157" t="s">
        <v>2030</v>
      </c>
      <c r="G207" s="157" t="s">
        <v>168</v>
      </c>
      <c r="H207" s="159">
        <v>78</v>
      </c>
    </row>
    <row r="208" spans="1:8">
      <c r="A208" s="157" t="s">
        <v>170</v>
      </c>
      <c r="B208" s="157" t="s">
        <v>309</v>
      </c>
      <c r="C208" s="157" t="s">
        <v>149</v>
      </c>
      <c r="D208" s="157" t="s">
        <v>1040</v>
      </c>
      <c r="E208" s="157" t="s">
        <v>1682</v>
      </c>
      <c r="F208" s="157" t="s">
        <v>2031</v>
      </c>
      <c r="G208" s="157" t="s">
        <v>168</v>
      </c>
      <c r="H208" s="159">
        <v>21</v>
      </c>
    </row>
    <row r="209" spans="1:8">
      <c r="A209" s="157" t="s">
        <v>170</v>
      </c>
      <c r="B209" s="157" t="s">
        <v>309</v>
      </c>
      <c r="C209" s="157" t="s">
        <v>793</v>
      </c>
      <c r="D209" s="157" t="s">
        <v>821</v>
      </c>
      <c r="E209" s="157" t="s">
        <v>1644</v>
      </c>
      <c r="F209" s="157" t="s">
        <v>2032</v>
      </c>
      <c r="G209" s="157" t="s">
        <v>168</v>
      </c>
      <c r="H209" s="159">
        <v>252</v>
      </c>
    </row>
    <row r="210" spans="1:8">
      <c r="A210" s="157" t="s">
        <v>170</v>
      </c>
      <c r="B210" s="157" t="s">
        <v>309</v>
      </c>
      <c r="C210" s="157" t="s">
        <v>836</v>
      </c>
      <c r="D210" s="157" t="s">
        <v>1339</v>
      </c>
      <c r="E210" s="157" t="s">
        <v>822</v>
      </c>
      <c r="F210" s="157" t="s">
        <v>2033</v>
      </c>
      <c r="G210" s="157" t="s">
        <v>168</v>
      </c>
      <c r="H210" s="158">
        <v>220</v>
      </c>
    </row>
    <row r="211" spans="1:8">
      <c r="A211" s="157" t="s">
        <v>170</v>
      </c>
      <c r="B211" s="157" t="s">
        <v>309</v>
      </c>
      <c r="C211" s="157" t="s">
        <v>838</v>
      </c>
      <c r="D211" s="157" t="s">
        <v>839</v>
      </c>
      <c r="E211" s="157" t="s">
        <v>1645</v>
      </c>
      <c r="F211" s="157" t="s">
        <v>2034</v>
      </c>
      <c r="G211" s="157" t="s">
        <v>168</v>
      </c>
      <c r="H211" s="159">
        <v>248</v>
      </c>
    </row>
    <row r="212" spans="1:8">
      <c r="A212" s="157" t="s">
        <v>170</v>
      </c>
      <c r="B212" s="157" t="s">
        <v>309</v>
      </c>
      <c r="C212" s="157" t="s">
        <v>837</v>
      </c>
      <c r="D212" s="157" t="s">
        <v>840</v>
      </c>
      <c r="E212" s="157" t="s">
        <v>1646</v>
      </c>
      <c r="F212" s="157" t="s">
        <v>2035</v>
      </c>
      <c r="G212" s="157" t="s">
        <v>168</v>
      </c>
      <c r="H212" s="159">
        <v>258</v>
      </c>
    </row>
    <row r="213" spans="1:8">
      <c r="A213" s="157" t="s">
        <v>170</v>
      </c>
      <c r="B213" s="157" t="s">
        <v>309</v>
      </c>
      <c r="C213" s="157" t="s">
        <v>1442</v>
      </c>
      <c r="D213" s="157" t="s">
        <v>1443</v>
      </c>
      <c r="E213" s="157" t="s">
        <v>1444</v>
      </c>
      <c r="F213" s="157" t="s">
        <v>2036</v>
      </c>
      <c r="G213" s="157" t="s">
        <v>168</v>
      </c>
      <c r="H213" s="158">
        <v>110</v>
      </c>
    </row>
    <row r="214" spans="1:8">
      <c r="A214" s="157" t="s">
        <v>170</v>
      </c>
      <c r="B214" s="157" t="s">
        <v>309</v>
      </c>
      <c r="C214" s="157" t="s">
        <v>1043</v>
      </c>
      <c r="D214" s="157" t="s">
        <v>1497</v>
      </c>
      <c r="E214" s="157" t="s">
        <v>1498</v>
      </c>
      <c r="F214" s="157" t="s">
        <v>2037</v>
      </c>
      <c r="G214" s="157" t="s">
        <v>168</v>
      </c>
      <c r="H214" s="159">
        <v>334</v>
      </c>
    </row>
    <row r="215" spans="1:8">
      <c r="A215" s="157" t="s">
        <v>170</v>
      </c>
      <c r="B215" s="157" t="s">
        <v>309</v>
      </c>
      <c r="C215" s="157" t="s">
        <v>1044</v>
      </c>
      <c r="D215" s="157" t="s">
        <v>1499</v>
      </c>
      <c r="E215" s="157" t="s">
        <v>1500</v>
      </c>
      <c r="F215" s="157" t="s">
        <v>2038</v>
      </c>
      <c r="G215" s="157" t="s">
        <v>168</v>
      </c>
      <c r="H215" s="159">
        <v>1208</v>
      </c>
    </row>
    <row r="216" spans="1:8">
      <c r="A216" s="157" t="s">
        <v>170</v>
      </c>
      <c r="B216" s="157" t="s">
        <v>309</v>
      </c>
      <c r="C216" s="157" t="s">
        <v>1504</v>
      </c>
      <c r="D216" s="157" t="s">
        <v>1505</v>
      </c>
      <c r="E216" s="157" t="s">
        <v>1506</v>
      </c>
      <c r="F216" s="157" t="s">
        <v>2039</v>
      </c>
      <c r="G216" s="157" t="s">
        <v>168</v>
      </c>
      <c r="H216" s="159">
        <v>1733</v>
      </c>
    </row>
    <row r="217" spans="1:8">
      <c r="A217" s="157" t="s">
        <v>170</v>
      </c>
      <c r="B217" s="157" t="s">
        <v>309</v>
      </c>
      <c r="C217" s="157" t="s">
        <v>1507</v>
      </c>
      <c r="D217" s="157" t="s">
        <v>1508</v>
      </c>
      <c r="E217" s="157" t="s">
        <v>1509</v>
      </c>
      <c r="F217" s="157" t="s">
        <v>2040</v>
      </c>
      <c r="G217" s="157" t="s">
        <v>168</v>
      </c>
      <c r="H217" s="159">
        <v>120</v>
      </c>
    </row>
    <row r="218" spans="1:8">
      <c r="A218" s="157" t="s">
        <v>170</v>
      </c>
      <c r="B218" s="157" t="s">
        <v>309</v>
      </c>
      <c r="C218" s="157" t="s">
        <v>1356</v>
      </c>
      <c r="D218" s="157" t="s">
        <v>1647</v>
      </c>
      <c r="E218" s="157" t="s">
        <v>1357</v>
      </c>
      <c r="F218" s="157" t="s">
        <v>2041</v>
      </c>
      <c r="G218" s="157" t="s">
        <v>168</v>
      </c>
      <c r="H218" s="159">
        <v>794</v>
      </c>
    </row>
    <row r="219" spans="1:8">
      <c r="A219" s="157" t="s">
        <v>170</v>
      </c>
      <c r="B219" s="157" t="s">
        <v>309</v>
      </c>
      <c r="C219" s="157" t="s">
        <v>1553</v>
      </c>
      <c r="D219" s="157" t="s">
        <v>1648</v>
      </c>
      <c r="E219" s="157" t="s">
        <v>1554</v>
      </c>
      <c r="F219" s="157" t="s">
        <v>2042</v>
      </c>
      <c r="G219" s="157" t="s">
        <v>168</v>
      </c>
      <c r="H219" s="159">
        <v>688</v>
      </c>
    </row>
    <row r="220" spans="1:8">
      <c r="A220" s="157" t="s">
        <v>170</v>
      </c>
      <c r="B220" s="157" t="s">
        <v>309</v>
      </c>
      <c r="C220" s="157" t="s">
        <v>783</v>
      </c>
      <c r="D220" s="157" t="s">
        <v>863</v>
      </c>
      <c r="E220" s="157" t="s">
        <v>15</v>
      </c>
      <c r="F220" s="157" t="s">
        <v>863</v>
      </c>
      <c r="G220" s="157" t="s">
        <v>133</v>
      </c>
      <c r="H220" s="159">
        <v>14576</v>
      </c>
    </row>
    <row r="221" spans="1:8">
      <c r="A221" s="157" t="s">
        <v>170</v>
      </c>
      <c r="B221" s="157" t="s">
        <v>309</v>
      </c>
      <c r="C221" s="157" t="s">
        <v>348</v>
      </c>
      <c r="D221" s="157" t="s">
        <v>456</v>
      </c>
      <c r="E221" s="157" t="s">
        <v>15</v>
      </c>
      <c r="F221" s="157" t="s">
        <v>456</v>
      </c>
      <c r="G221" s="157" t="s">
        <v>133</v>
      </c>
      <c r="H221" s="159">
        <v>3791</v>
      </c>
    </row>
    <row r="222" spans="1:8">
      <c r="A222" s="157" t="s">
        <v>170</v>
      </c>
      <c r="B222" s="157" t="s">
        <v>309</v>
      </c>
      <c r="C222" s="157" t="s">
        <v>209</v>
      </c>
      <c r="D222" s="157" t="s">
        <v>210</v>
      </c>
      <c r="E222" s="157" t="s">
        <v>15</v>
      </c>
      <c r="F222" s="157" t="s">
        <v>210</v>
      </c>
      <c r="G222" s="157" t="s">
        <v>133</v>
      </c>
      <c r="H222" s="159">
        <v>24070</v>
      </c>
    </row>
    <row r="223" spans="1:8">
      <c r="A223" s="157" t="s">
        <v>170</v>
      </c>
      <c r="B223" s="157" t="s">
        <v>309</v>
      </c>
      <c r="C223" s="157" t="s">
        <v>293</v>
      </c>
      <c r="D223" s="157" t="s">
        <v>294</v>
      </c>
      <c r="E223" s="157" t="s">
        <v>15</v>
      </c>
      <c r="F223" s="157" t="s">
        <v>294</v>
      </c>
      <c r="G223" s="157" t="s">
        <v>133</v>
      </c>
      <c r="H223" s="159">
        <v>31101</v>
      </c>
    </row>
    <row r="224" spans="1:8">
      <c r="A224" s="157" t="s">
        <v>170</v>
      </c>
      <c r="B224" s="157" t="s">
        <v>309</v>
      </c>
      <c r="C224" s="157" t="s">
        <v>1555</v>
      </c>
      <c r="D224" s="157" t="s">
        <v>1556</v>
      </c>
      <c r="E224" s="157" t="s">
        <v>1046</v>
      </c>
      <c r="F224" s="157" t="s">
        <v>2043</v>
      </c>
      <c r="G224" s="157" t="s">
        <v>133</v>
      </c>
      <c r="H224" s="159">
        <v>0</v>
      </c>
    </row>
    <row r="225" spans="1:8">
      <c r="A225" s="157" t="s">
        <v>170</v>
      </c>
      <c r="B225" s="157" t="s">
        <v>309</v>
      </c>
      <c r="C225" s="157" t="s">
        <v>285</v>
      </c>
      <c r="D225" s="157" t="s">
        <v>1045</v>
      </c>
      <c r="E225" s="157" t="s">
        <v>1046</v>
      </c>
      <c r="F225" s="157" t="s">
        <v>2044</v>
      </c>
      <c r="G225" s="157" t="s">
        <v>133</v>
      </c>
      <c r="H225" s="159">
        <v>0</v>
      </c>
    </row>
    <row r="226" spans="1:8">
      <c r="A226" s="157" t="s">
        <v>170</v>
      </c>
      <c r="B226" s="157" t="s">
        <v>309</v>
      </c>
      <c r="C226" s="157" t="s">
        <v>411</v>
      </c>
      <c r="D226" s="157" t="s">
        <v>412</v>
      </c>
      <c r="E226" s="157" t="s">
        <v>15</v>
      </c>
      <c r="F226" s="157" t="s">
        <v>412</v>
      </c>
      <c r="G226" s="157" t="s">
        <v>133</v>
      </c>
      <c r="H226" s="159">
        <v>0</v>
      </c>
    </row>
    <row r="227" spans="1:8">
      <c r="A227" s="157" t="s">
        <v>170</v>
      </c>
      <c r="B227" s="157" t="s">
        <v>309</v>
      </c>
      <c r="C227" s="157" t="s">
        <v>1697</v>
      </c>
      <c r="D227" s="157" t="s">
        <v>1696</v>
      </c>
      <c r="E227" s="157" t="s">
        <v>1698</v>
      </c>
      <c r="F227" s="157" t="s">
        <v>2045</v>
      </c>
      <c r="G227" s="157" t="s">
        <v>133</v>
      </c>
      <c r="H227" s="159">
        <v>0</v>
      </c>
    </row>
    <row r="228" spans="1:8">
      <c r="A228" s="157" t="s">
        <v>170</v>
      </c>
      <c r="B228" s="157" t="s">
        <v>309</v>
      </c>
      <c r="C228" s="157" t="s">
        <v>370</v>
      </c>
      <c r="D228" s="157" t="s">
        <v>1524</v>
      </c>
      <c r="E228" s="157" t="s">
        <v>15</v>
      </c>
      <c r="F228" s="157" t="s">
        <v>1524</v>
      </c>
      <c r="G228" s="157" t="s">
        <v>133</v>
      </c>
      <c r="H228" s="159">
        <v>0</v>
      </c>
    </row>
    <row r="229" spans="1:8">
      <c r="A229" s="157" t="s">
        <v>170</v>
      </c>
      <c r="B229" s="157" t="s">
        <v>309</v>
      </c>
      <c r="C229" s="157" t="s">
        <v>396</v>
      </c>
      <c r="D229" s="157" t="s">
        <v>1525</v>
      </c>
      <c r="E229" s="157" t="s">
        <v>1047</v>
      </c>
      <c r="F229" s="157" t="s">
        <v>2046</v>
      </c>
      <c r="G229" s="157" t="s">
        <v>133</v>
      </c>
      <c r="H229" s="159">
        <v>0</v>
      </c>
    </row>
    <row r="230" spans="1:8">
      <c r="A230" s="157" t="s">
        <v>170</v>
      </c>
      <c r="B230" s="157" t="s">
        <v>309</v>
      </c>
      <c r="C230" s="157" t="s">
        <v>1451</v>
      </c>
      <c r="D230" s="157" t="s">
        <v>1526</v>
      </c>
      <c r="E230" s="157" t="s">
        <v>1047</v>
      </c>
      <c r="F230" s="157" t="s">
        <v>2047</v>
      </c>
      <c r="G230" s="157" t="s">
        <v>133</v>
      </c>
      <c r="H230" s="159">
        <v>0</v>
      </c>
    </row>
    <row r="231" spans="1:8">
      <c r="A231" s="157" t="s">
        <v>170</v>
      </c>
      <c r="B231" s="157" t="s">
        <v>309</v>
      </c>
      <c r="C231" s="157" t="s">
        <v>1482</v>
      </c>
      <c r="D231" s="157" t="s">
        <v>1527</v>
      </c>
      <c r="E231" s="157" t="s">
        <v>1047</v>
      </c>
      <c r="F231" s="157" t="s">
        <v>2048</v>
      </c>
      <c r="G231" s="157" t="s">
        <v>133</v>
      </c>
      <c r="H231" s="159">
        <v>0</v>
      </c>
    </row>
    <row r="232" spans="1:8">
      <c r="A232" s="157" t="s">
        <v>170</v>
      </c>
      <c r="B232" s="157" t="s">
        <v>309</v>
      </c>
      <c r="C232" s="157" t="s">
        <v>1483</v>
      </c>
      <c r="D232" s="157" t="s">
        <v>1834</v>
      </c>
      <c r="E232" s="157" t="s">
        <v>15</v>
      </c>
      <c r="F232" s="157" t="s">
        <v>1834</v>
      </c>
      <c r="G232" s="157" t="s">
        <v>133</v>
      </c>
      <c r="H232" s="159">
        <v>0</v>
      </c>
    </row>
    <row r="233" spans="1:8">
      <c r="A233" s="157" t="s">
        <v>170</v>
      </c>
      <c r="B233" s="157" t="s">
        <v>400</v>
      </c>
      <c r="C233" s="157" t="s">
        <v>1365</v>
      </c>
      <c r="D233" s="157" t="s">
        <v>1366</v>
      </c>
      <c r="E233" s="157" t="s">
        <v>15</v>
      </c>
      <c r="F233" s="157" t="s">
        <v>1366</v>
      </c>
      <c r="G233" s="157" t="s">
        <v>168</v>
      </c>
      <c r="H233" s="159">
        <v>0</v>
      </c>
    </row>
    <row r="234" spans="1:8">
      <c r="A234" s="157" t="s">
        <v>170</v>
      </c>
      <c r="B234" s="157" t="s">
        <v>309</v>
      </c>
      <c r="C234" s="157" t="s">
        <v>1471</v>
      </c>
      <c r="D234" s="157" t="s">
        <v>1472</v>
      </c>
      <c r="E234" s="157" t="s">
        <v>15</v>
      </c>
      <c r="F234" s="157" t="s">
        <v>1472</v>
      </c>
      <c r="G234" s="157" t="s">
        <v>168</v>
      </c>
      <c r="H234" s="159">
        <v>0</v>
      </c>
    </row>
    <row r="235" spans="1:8">
      <c r="A235" s="157" t="s">
        <v>170</v>
      </c>
      <c r="B235" s="157" t="s">
        <v>309</v>
      </c>
      <c r="C235" s="157" t="s">
        <v>1473</v>
      </c>
      <c r="D235" s="157" t="s">
        <v>1474</v>
      </c>
      <c r="E235" s="157" t="s">
        <v>15</v>
      </c>
      <c r="F235" s="157" t="s">
        <v>1474</v>
      </c>
      <c r="G235" s="157" t="s">
        <v>168</v>
      </c>
      <c r="H235" s="159">
        <v>0</v>
      </c>
    </row>
    <row r="236" spans="1:8">
      <c r="A236" s="157" t="s">
        <v>170</v>
      </c>
      <c r="B236" s="157" t="s">
        <v>400</v>
      </c>
      <c r="C236" s="157" t="s">
        <v>1452</v>
      </c>
      <c r="D236" s="157" t="s">
        <v>1453</v>
      </c>
      <c r="E236" s="157" t="s">
        <v>15</v>
      </c>
      <c r="F236" s="157" t="s">
        <v>1453</v>
      </c>
      <c r="G236" s="157" t="s">
        <v>168</v>
      </c>
      <c r="H236" s="159">
        <v>0</v>
      </c>
    </row>
    <row r="237" spans="1:8">
      <c r="A237" s="157" t="s">
        <v>170</v>
      </c>
      <c r="B237" s="157" t="s">
        <v>400</v>
      </c>
      <c r="C237" s="157" t="s">
        <v>1454</v>
      </c>
      <c r="D237" s="157" t="s">
        <v>1455</v>
      </c>
      <c r="E237" s="157" t="s">
        <v>15</v>
      </c>
      <c r="F237" s="157" t="s">
        <v>1455</v>
      </c>
      <c r="G237" s="157" t="s">
        <v>168</v>
      </c>
      <c r="H237" s="159">
        <v>0</v>
      </c>
    </row>
    <row r="238" spans="1:8">
      <c r="A238" s="157" t="s">
        <v>170</v>
      </c>
      <c r="B238" s="157" t="s">
        <v>400</v>
      </c>
      <c r="C238" s="157" t="s">
        <v>1456</v>
      </c>
      <c r="D238" s="157" t="s">
        <v>1457</v>
      </c>
      <c r="E238" s="157" t="s">
        <v>15</v>
      </c>
      <c r="F238" s="157" t="s">
        <v>1457</v>
      </c>
      <c r="G238" s="157" t="s">
        <v>168</v>
      </c>
      <c r="H238" s="159">
        <v>0</v>
      </c>
    </row>
    <row r="239" spans="1:8">
      <c r="A239" s="157" t="s">
        <v>170</v>
      </c>
      <c r="B239" s="157" t="s">
        <v>309</v>
      </c>
      <c r="C239" s="157" t="s">
        <v>963</v>
      </c>
      <c r="D239" s="157" t="s">
        <v>964</v>
      </c>
      <c r="E239" s="157" t="s">
        <v>1832</v>
      </c>
      <c r="F239" s="157" t="s">
        <v>2049</v>
      </c>
      <c r="G239" s="157" t="s">
        <v>168</v>
      </c>
      <c r="H239" s="159">
        <v>1000</v>
      </c>
    </row>
    <row r="240" spans="1:8">
      <c r="A240" s="157" t="s">
        <v>170</v>
      </c>
      <c r="B240" s="157" t="s">
        <v>309</v>
      </c>
      <c r="C240" s="157" t="s">
        <v>481</v>
      </c>
      <c r="D240" s="157" t="s">
        <v>482</v>
      </c>
      <c r="E240" s="157" t="s">
        <v>15</v>
      </c>
      <c r="F240" s="157" t="s">
        <v>482</v>
      </c>
      <c r="G240" s="157" t="s">
        <v>168</v>
      </c>
      <c r="H240" s="159">
        <v>5000</v>
      </c>
    </row>
    <row r="241" spans="1:8">
      <c r="A241" s="157" t="s">
        <v>170</v>
      </c>
      <c r="B241" s="157" t="s">
        <v>309</v>
      </c>
      <c r="C241" s="157" t="s">
        <v>785</v>
      </c>
      <c r="D241" s="157" t="s">
        <v>786</v>
      </c>
      <c r="E241" s="157" t="s">
        <v>15</v>
      </c>
      <c r="F241" s="157" t="s">
        <v>786</v>
      </c>
      <c r="G241" s="157" t="s">
        <v>168</v>
      </c>
      <c r="H241" s="159">
        <v>2800</v>
      </c>
    </row>
    <row r="242" spans="1:8">
      <c r="A242" s="157" t="s">
        <v>170</v>
      </c>
      <c r="B242" s="157" t="s">
        <v>309</v>
      </c>
      <c r="C242" s="157" t="s">
        <v>225</v>
      </c>
      <c r="D242" s="157" t="s">
        <v>226</v>
      </c>
      <c r="E242" s="157" t="s">
        <v>313</v>
      </c>
      <c r="F242" s="157" t="s">
        <v>2050</v>
      </c>
      <c r="G242" s="157" t="s">
        <v>168</v>
      </c>
      <c r="H242" s="159">
        <v>10400</v>
      </c>
    </row>
    <row r="243" spans="1:8">
      <c r="A243" s="157" t="s">
        <v>170</v>
      </c>
      <c r="B243" s="157" t="s">
        <v>309</v>
      </c>
      <c r="C243" s="157" t="s">
        <v>1048</v>
      </c>
      <c r="D243" s="157" t="s">
        <v>1049</v>
      </c>
      <c r="E243" s="157" t="s">
        <v>1050</v>
      </c>
      <c r="F243" s="157" t="s">
        <v>2051</v>
      </c>
      <c r="G243" s="157" t="s">
        <v>168</v>
      </c>
      <c r="H243" s="159">
        <v>14000</v>
      </c>
    </row>
    <row r="244" spans="1:8">
      <c r="A244" s="157" t="s">
        <v>170</v>
      </c>
      <c r="B244" s="157" t="s">
        <v>309</v>
      </c>
      <c r="C244" s="157" t="s">
        <v>1051</v>
      </c>
      <c r="D244" s="157" t="s">
        <v>1052</v>
      </c>
      <c r="E244" s="157" t="s">
        <v>313</v>
      </c>
      <c r="F244" s="157" t="s">
        <v>2052</v>
      </c>
      <c r="G244" s="157" t="s">
        <v>168</v>
      </c>
      <c r="H244" s="159">
        <v>0</v>
      </c>
    </row>
    <row r="245" spans="1:8">
      <c r="A245" s="157" t="s">
        <v>170</v>
      </c>
      <c r="B245" s="157" t="s">
        <v>309</v>
      </c>
      <c r="C245" s="157" t="s">
        <v>1053</v>
      </c>
      <c r="D245" s="157" t="s">
        <v>1054</v>
      </c>
      <c r="E245" s="157" t="s">
        <v>15</v>
      </c>
      <c r="F245" s="157" t="s">
        <v>1054</v>
      </c>
      <c r="G245" s="157" t="s">
        <v>168</v>
      </c>
      <c r="H245" s="159">
        <v>550</v>
      </c>
    </row>
    <row r="246" spans="1:8">
      <c r="A246" s="157" t="s">
        <v>170</v>
      </c>
      <c r="B246" s="157" t="s">
        <v>309</v>
      </c>
      <c r="C246" s="157" t="s">
        <v>227</v>
      </c>
      <c r="D246" s="157" t="s">
        <v>228</v>
      </c>
      <c r="E246" s="157" t="s">
        <v>229</v>
      </c>
      <c r="F246" s="157" t="s">
        <v>2053</v>
      </c>
      <c r="G246" s="157" t="s">
        <v>168</v>
      </c>
      <c r="H246" s="159">
        <v>8000</v>
      </c>
    </row>
    <row r="247" spans="1:8">
      <c r="A247" s="157" t="s">
        <v>170</v>
      </c>
      <c r="B247" s="157" t="s">
        <v>309</v>
      </c>
      <c r="C247" s="157" t="s">
        <v>230</v>
      </c>
      <c r="D247" s="157" t="s">
        <v>231</v>
      </c>
      <c r="E247" s="157" t="s">
        <v>1230</v>
      </c>
      <c r="F247" s="157" t="s">
        <v>2054</v>
      </c>
      <c r="G247" s="157" t="s">
        <v>168</v>
      </c>
      <c r="H247" s="159">
        <v>101500</v>
      </c>
    </row>
    <row r="248" spans="1:8">
      <c r="A248" s="157" t="s">
        <v>170</v>
      </c>
      <c r="B248" s="157" t="s">
        <v>309</v>
      </c>
      <c r="C248" s="157" t="s">
        <v>318</v>
      </c>
      <c r="D248" s="157" t="s">
        <v>232</v>
      </c>
      <c r="E248" s="157" t="s">
        <v>1360</v>
      </c>
      <c r="F248" s="157" t="s">
        <v>2055</v>
      </c>
      <c r="G248" s="157" t="s">
        <v>168</v>
      </c>
      <c r="H248" s="159">
        <v>126000</v>
      </c>
    </row>
    <row r="249" spans="1:8">
      <c r="A249" s="157" t="s">
        <v>170</v>
      </c>
      <c r="B249" s="157" t="s">
        <v>309</v>
      </c>
      <c r="C249" s="157" t="s">
        <v>233</v>
      </c>
      <c r="D249" s="157" t="s">
        <v>234</v>
      </c>
      <c r="E249" s="157" t="s">
        <v>354</v>
      </c>
      <c r="F249" s="157" t="s">
        <v>2056</v>
      </c>
      <c r="G249" s="157" t="s">
        <v>168</v>
      </c>
      <c r="H249" s="159">
        <v>36000</v>
      </c>
    </row>
    <row r="250" spans="1:8">
      <c r="A250" s="157" t="s">
        <v>170</v>
      </c>
      <c r="B250" s="157" t="s">
        <v>309</v>
      </c>
      <c r="C250" s="157" t="s">
        <v>235</v>
      </c>
      <c r="D250" s="157" t="s">
        <v>236</v>
      </c>
      <c r="E250" s="157" t="s">
        <v>190</v>
      </c>
      <c r="F250" s="157" t="s">
        <v>2057</v>
      </c>
      <c r="G250" s="157" t="s">
        <v>168</v>
      </c>
      <c r="H250" s="159">
        <v>0</v>
      </c>
    </row>
    <row r="251" spans="1:8">
      <c r="A251" s="157" t="s">
        <v>170</v>
      </c>
      <c r="B251" s="157" t="s">
        <v>309</v>
      </c>
      <c r="C251" s="157" t="s">
        <v>463</v>
      </c>
      <c r="D251" s="157" t="s">
        <v>1214</v>
      </c>
      <c r="E251" s="157" t="s">
        <v>1215</v>
      </c>
      <c r="F251" s="157" t="s">
        <v>2058</v>
      </c>
      <c r="G251" s="157" t="s">
        <v>168</v>
      </c>
      <c r="H251" s="159">
        <v>65000</v>
      </c>
    </row>
    <row r="252" spans="1:8">
      <c r="A252" s="157" t="s">
        <v>170</v>
      </c>
      <c r="B252" s="157" t="s">
        <v>309</v>
      </c>
      <c r="C252" s="157" t="s">
        <v>778</v>
      </c>
      <c r="D252" s="157" t="s">
        <v>978</v>
      </c>
      <c r="E252" s="157" t="s">
        <v>979</v>
      </c>
      <c r="F252" s="157" t="s">
        <v>2059</v>
      </c>
      <c r="G252" s="157" t="s">
        <v>168</v>
      </c>
      <c r="H252" s="159">
        <v>8200</v>
      </c>
    </row>
    <row r="253" spans="1:8">
      <c r="A253" s="157" t="s">
        <v>170</v>
      </c>
      <c r="B253" s="157" t="s">
        <v>309</v>
      </c>
      <c r="C253" s="157" t="s">
        <v>237</v>
      </c>
      <c r="D253" s="157" t="s">
        <v>743</v>
      </c>
      <c r="E253" s="157" t="s">
        <v>15</v>
      </c>
      <c r="F253" s="157" t="s">
        <v>743</v>
      </c>
      <c r="G253" s="157" t="s">
        <v>168</v>
      </c>
      <c r="H253" s="159">
        <v>2700</v>
      </c>
    </row>
    <row r="254" spans="1:8">
      <c r="A254" s="157" t="s">
        <v>170</v>
      </c>
      <c r="B254" s="157" t="s">
        <v>309</v>
      </c>
      <c r="C254" s="157" t="s">
        <v>331</v>
      </c>
      <c r="D254" s="157" t="s">
        <v>1231</v>
      </c>
      <c r="E254" s="157" t="s">
        <v>1216</v>
      </c>
      <c r="F254" s="157" t="s">
        <v>2060</v>
      </c>
      <c r="G254" s="157" t="s">
        <v>168</v>
      </c>
      <c r="H254" s="159">
        <v>18650</v>
      </c>
    </row>
    <row r="255" spans="1:8">
      <c r="A255" s="157" t="s">
        <v>170</v>
      </c>
      <c r="B255" s="157" t="s">
        <v>309</v>
      </c>
      <c r="C255" s="157" t="s">
        <v>238</v>
      </c>
      <c r="D255" s="157" t="s">
        <v>1232</v>
      </c>
      <c r="E255" s="157" t="s">
        <v>1233</v>
      </c>
      <c r="F255" s="157" t="s">
        <v>2061</v>
      </c>
      <c r="G255" s="157" t="s">
        <v>168</v>
      </c>
      <c r="H255" s="159">
        <v>52000</v>
      </c>
    </row>
    <row r="256" spans="1:8">
      <c r="A256" s="157" t="s">
        <v>170</v>
      </c>
      <c r="B256" s="157" t="s">
        <v>309</v>
      </c>
      <c r="C256" s="157" t="s">
        <v>371</v>
      </c>
      <c r="D256" s="157" t="s">
        <v>372</v>
      </c>
      <c r="E256" s="157" t="s">
        <v>373</v>
      </c>
      <c r="F256" s="157" t="s">
        <v>2062</v>
      </c>
      <c r="G256" s="157" t="s">
        <v>168</v>
      </c>
      <c r="H256" s="159">
        <v>13000</v>
      </c>
    </row>
    <row r="257" spans="1:8">
      <c r="A257" s="157" t="s">
        <v>170</v>
      </c>
      <c r="B257" s="157" t="s">
        <v>309</v>
      </c>
      <c r="C257" s="157" t="s">
        <v>794</v>
      </c>
      <c r="D257" s="157" t="s">
        <v>1835</v>
      </c>
      <c r="E257" s="157" t="s">
        <v>15</v>
      </c>
      <c r="F257" s="157" t="s">
        <v>1835</v>
      </c>
      <c r="G257" s="157" t="s">
        <v>168</v>
      </c>
      <c r="H257" s="159">
        <v>5500</v>
      </c>
    </row>
    <row r="258" spans="1:8">
      <c r="A258" s="157" t="s">
        <v>170</v>
      </c>
      <c r="B258" s="157" t="s">
        <v>309</v>
      </c>
      <c r="C258" s="157" t="s">
        <v>440</v>
      </c>
      <c r="D258" s="157" t="s">
        <v>1257</v>
      </c>
      <c r="E258" s="157" t="s">
        <v>1258</v>
      </c>
      <c r="F258" s="157" t="s">
        <v>2063</v>
      </c>
      <c r="G258" s="157" t="s">
        <v>168</v>
      </c>
      <c r="H258" s="159">
        <v>136500</v>
      </c>
    </row>
    <row r="259" spans="1:8">
      <c r="A259" s="157" t="s">
        <v>170</v>
      </c>
      <c r="B259" s="157" t="s">
        <v>309</v>
      </c>
      <c r="C259" s="157" t="s">
        <v>459</v>
      </c>
      <c r="D259" s="157" t="s">
        <v>458</v>
      </c>
      <c r="E259" s="157" t="s">
        <v>744</v>
      </c>
      <c r="F259" s="157" t="s">
        <v>2064</v>
      </c>
      <c r="G259" s="157" t="s">
        <v>168</v>
      </c>
      <c r="H259" s="159">
        <v>49000</v>
      </c>
    </row>
    <row r="260" spans="1:8">
      <c r="A260" s="157" t="s">
        <v>170</v>
      </c>
      <c r="B260" s="157" t="s">
        <v>309</v>
      </c>
      <c r="C260" s="157" t="s">
        <v>483</v>
      </c>
      <c r="D260" s="157" t="s">
        <v>484</v>
      </c>
      <c r="E260" s="157" t="s">
        <v>15</v>
      </c>
      <c r="F260" s="157" t="s">
        <v>484</v>
      </c>
      <c r="G260" s="157" t="s">
        <v>168</v>
      </c>
      <c r="H260" s="159">
        <v>6000</v>
      </c>
    </row>
    <row r="261" spans="1:8">
      <c r="A261" s="157" t="s">
        <v>170</v>
      </c>
      <c r="B261" s="157" t="s">
        <v>309</v>
      </c>
      <c r="C261" s="157" t="s">
        <v>768</v>
      </c>
      <c r="D261" s="157" t="s">
        <v>769</v>
      </c>
      <c r="E261" s="157" t="s">
        <v>1784</v>
      </c>
      <c r="F261" s="157" t="s">
        <v>2065</v>
      </c>
      <c r="G261" s="157" t="s">
        <v>168</v>
      </c>
      <c r="H261" s="159">
        <v>217500</v>
      </c>
    </row>
    <row r="262" spans="1:8">
      <c r="A262" s="157" t="s">
        <v>170</v>
      </c>
      <c r="B262" s="157" t="s">
        <v>309</v>
      </c>
      <c r="C262" s="157" t="s">
        <v>846</v>
      </c>
      <c r="D262" s="157" t="s">
        <v>847</v>
      </c>
      <c r="E262" s="157" t="s">
        <v>15</v>
      </c>
      <c r="F262" s="157" t="s">
        <v>847</v>
      </c>
      <c r="G262" s="157" t="s">
        <v>168</v>
      </c>
      <c r="H262" s="159">
        <v>0</v>
      </c>
    </row>
    <row r="263" spans="1:8">
      <c r="A263" s="157" t="s">
        <v>170</v>
      </c>
      <c r="B263" s="157" t="s">
        <v>309</v>
      </c>
      <c r="C263" s="157" t="s">
        <v>982</v>
      </c>
      <c r="D263" s="157" t="s">
        <v>980</v>
      </c>
      <c r="E263" s="157" t="s">
        <v>981</v>
      </c>
      <c r="F263" s="157" t="s">
        <v>2066</v>
      </c>
      <c r="G263" s="157" t="s">
        <v>168</v>
      </c>
      <c r="H263" s="159">
        <v>0</v>
      </c>
    </row>
    <row r="264" spans="1:8">
      <c r="A264" s="157" t="s">
        <v>170</v>
      </c>
      <c r="B264" s="157" t="s">
        <v>309</v>
      </c>
      <c r="C264" s="157" t="s">
        <v>1217</v>
      </c>
      <c r="D264" s="157" t="s">
        <v>1218</v>
      </c>
      <c r="E264" s="157" t="s">
        <v>1219</v>
      </c>
      <c r="F264" s="157" t="s">
        <v>2067</v>
      </c>
      <c r="G264" s="157" t="s">
        <v>168</v>
      </c>
      <c r="H264" s="159">
        <v>82500</v>
      </c>
    </row>
    <row r="265" spans="1:8">
      <c r="A265" s="157" t="s">
        <v>170</v>
      </c>
      <c r="B265" s="157" t="s">
        <v>309</v>
      </c>
      <c r="C265" s="157" t="s">
        <v>1414</v>
      </c>
      <c r="D265" s="157" t="s">
        <v>1415</v>
      </c>
      <c r="E265" s="157" t="s">
        <v>1416</v>
      </c>
      <c r="F265" s="157" t="s">
        <v>2068</v>
      </c>
      <c r="G265" s="157" t="s">
        <v>168</v>
      </c>
      <c r="H265" s="159">
        <v>104000</v>
      </c>
    </row>
    <row r="266" spans="1:8">
      <c r="A266" s="157" t="s">
        <v>170</v>
      </c>
      <c r="B266" s="157" t="s">
        <v>309</v>
      </c>
      <c r="C266" s="157" t="s">
        <v>1445</v>
      </c>
      <c r="D266" s="157" t="s">
        <v>1446</v>
      </c>
      <c r="E266" s="157" t="s">
        <v>1447</v>
      </c>
      <c r="F266" s="157" t="s">
        <v>2069</v>
      </c>
      <c r="G266" s="157" t="s">
        <v>168</v>
      </c>
      <c r="H266" s="159">
        <v>0</v>
      </c>
    </row>
    <row r="267" spans="1:8">
      <c r="A267" s="157" t="s">
        <v>170</v>
      </c>
      <c r="B267" s="157" t="s">
        <v>309</v>
      </c>
      <c r="C267" s="157" t="s">
        <v>1458</v>
      </c>
      <c r="D267" s="157" t="s">
        <v>1459</v>
      </c>
      <c r="E267" s="157" t="s">
        <v>1486</v>
      </c>
      <c r="F267" s="157" t="s">
        <v>2070</v>
      </c>
      <c r="G267" s="157" t="s">
        <v>168</v>
      </c>
      <c r="H267" s="159">
        <v>2300</v>
      </c>
    </row>
    <row r="268" spans="1:8">
      <c r="A268" s="157" t="s">
        <v>170</v>
      </c>
      <c r="B268" s="157" t="s">
        <v>309</v>
      </c>
      <c r="C268" s="157" t="s">
        <v>156</v>
      </c>
      <c r="D268" s="157" t="s">
        <v>1836</v>
      </c>
      <c r="E268" s="157" t="s">
        <v>1837</v>
      </c>
      <c r="F268" s="157" t="s">
        <v>2071</v>
      </c>
      <c r="G268" s="157" t="s">
        <v>168</v>
      </c>
      <c r="H268" s="159">
        <v>1000</v>
      </c>
    </row>
    <row r="269" spans="1:8">
      <c r="A269" s="157" t="s">
        <v>170</v>
      </c>
      <c r="B269" s="157" t="s">
        <v>309</v>
      </c>
      <c r="C269" s="157" t="s">
        <v>1699</v>
      </c>
      <c r="D269" s="157" t="s">
        <v>1838</v>
      </c>
      <c r="E269" s="157" t="s">
        <v>1839</v>
      </c>
      <c r="F269" s="157" t="s">
        <v>2072</v>
      </c>
      <c r="G269" s="157" t="s">
        <v>168</v>
      </c>
      <c r="H269" s="159">
        <v>2000</v>
      </c>
    </row>
    <row r="270" spans="1:8">
      <c r="A270" s="157" t="s">
        <v>170</v>
      </c>
      <c r="B270" s="157" t="s">
        <v>309</v>
      </c>
      <c r="C270" s="157" t="s">
        <v>158</v>
      </c>
      <c r="D270" s="157" t="s">
        <v>1840</v>
      </c>
      <c r="E270" s="157" t="s">
        <v>1841</v>
      </c>
      <c r="F270" s="157" t="s">
        <v>2073</v>
      </c>
      <c r="G270" s="157" t="s">
        <v>168</v>
      </c>
      <c r="H270" s="159">
        <v>1000</v>
      </c>
    </row>
    <row r="271" spans="1:8">
      <c r="A271" s="157" t="s">
        <v>170</v>
      </c>
      <c r="B271" s="157" t="s">
        <v>309</v>
      </c>
      <c r="C271" s="157" t="s">
        <v>1700</v>
      </c>
      <c r="D271" s="157" t="s">
        <v>1701</v>
      </c>
      <c r="E271" s="157" t="s">
        <v>1702</v>
      </c>
      <c r="F271" s="157" t="s">
        <v>2074</v>
      </c>
      <c r="G271" s="157" t="s">
        <v>168</v>
      </c>
      <c r="H271" s="159">
        <v>533000</v>
      </c>
    </row>
    <row r="272" spans="1:8">
      <c r="A272" s="157" t="s">
        <v>170</v>
      </c>
      <c r="B272" s="157" t="s">
        <v>309</v>
      </c>
      <c r="C272" s="157" t="s">
        <v>437</v>
      </c>
      <c r="D272" s="157" t="s">
        <v>438</v>
      </c>
      <c r="E272" s="157" t="s">
        <v>439</v>
      </c>
      <c r="F272" s="157" t="s">
        <v>2075</v>
      </c>
      <c r="G272" s="157" t="s">
        <v>168</v>
      </c>
      <c r="H272" s="159">
        <v>60900</v>
      </c>
    </row>
    <row r="273" spans="1:8">
      <c r="A273" s="157" t="s">
        <v>170</v>
      </c>
      <c r="B273" s="157" t="s">
        <v>309</v>
      </c>
      <c r="C273" s="157" t="s">
        <v>485</v>
      </c>
      <c r="D273" s="157" t="s">
        <v>486</v>
      </c>
      <c r="E273" s="157" t="s">
        <v>15</v>
      </c>
      <c r="F273" s="157" t="s">
        <v>486</v>
      </c>
      <c r="G273" s="157" t="s">
        <v>168</v>
      </c>
      <c r="H273" s="159">
        <v>0</v>
      </c>
    </row>
    <row r="274" spans="1:8">
      <c r="A274" s="157" t="s">
        <v>170</v>
      </c>
      <c r="B274" s="157" t="s">
        <v>309</v>
      </c>
      <c r="C274" s="157" t="s">
        <v>763</v>
      </c>
      <c r="D274" s="157" t="s">
        <v>764</v>
      </c>
      <c r="E274" s="157" t="s">
        <v>765</v>
      </c>
      <c r="F274" s="157" t="s">
        <v>2076</v>
      </c>
      <c r="G274" s="157" t="s">
        <v>168</v>
      </c>
      <c r="H274" s="159">
        <v>8000</v>
      </c>
    </row>
    <row r="275" spans="1:8">
      <c r="A275" s="157" t="s">
        <v>170</v>
      </c>
      <c r="B275" s="157" t="s">
        <v>309</v>
      </c>
      <c r="C275" s="157" t="s">
        <v>806</v>
      </c>
      <c r="D275" s="157" t="s">
        <v>807</v>
      </c>
      <c r="E275" s="157" t="s">
        <v>15</v>
      </c>
      <c r="F275" s="157" t="s">
        <v>807</v>
      </c>
      <c r="G275" s="157" t="s">
        <v>168</v>
      </c>
      <c r="H275" s="159">
        <v>9000</v>
      </c>
    </row>
    <row r="276" spans="1:8">
      <c r="A276" s="157" t="s">
        <v>170</v>
      </c>
      <c r="B276" s="157" t="s">
        <v>309</v>
      </c>
      <c r="C276" s="157" t="s">
        <v>795</v>
      </c>
      <c r="D276" s="157" t="s">
        <v>1134</v>
      </c>
      <c r="E276" s="157" t="s">
        <v>15</v>
      </c>
      <c r="F276" s="157" t="s">
        <v>1134</v>
      </c>
      <c r="G276" s="157" t="s">
        <v>168</v>
      </c>
      <c r="H276" s="159">
        <v>0</v>
      </c>
    </row>
    <row r="277" spans="1:8">
      <c r="A277" s="157" t="s">
        <v>170</v>
      </c>
      <c r="B277" s="157" t="s">
        <v>309</v>
      </c>
      <c r="C277" s="157" t="s">
        <v>349</v>
      </c>
      <c r="D277" s="157" t="s">
        <v>350</v>
      </c>
      <c r="E277" s="157" t="s">
        <v>1828</v>
      </c>
      <c r="F277" s="157" t="s">
        <v>2077</v>
      </c>
      <c r="G277" s="157" t="s">
        <v>168</v>
      </c>
      <c r="H277" s="159">
        <v>12000</v>
      </c>
    </row>
    <row r="278" spans="1:8">
      <c r="A278" s="157" t="s">
        <v>170</v>
      </c>
      <c r="B278" s="157" t="s">
        <v>309</v>
      </c>
      <c r="C278" s="157" t="s">
        <v>784</v>
      </c>
      <c r="D278" s="157" t="s">
        <v>1055</v>
      </c>
      <c r="E278" s="157" t="s">
        <v>15</v>
      </c>
      <c r="F278" s="157" t="s">
        <v>1055</v>
      </c>
      <c r="G278" s="157" t="s">
        <v>168</v>
      </c>
      <c r="H278" s="159">
        <v>54000</v>
      </c>
    </row>
    <row r="279" spans="1:8">
      <c r="A279" s="157" t="s">
        <v>170</v>
      </c>
      <c r="B279" s="157" t="s">
        <v>309</v>
      </c>
      <c r="C279" s="157" t="s">
        <v>782</v>
      </c>
      <c r="D279" s="157" t="s">
        <v>1134</v>
      </c>
      <c r="E279" s="157" t="s">
        <v>15</v>
      </c>
      <c r="F279" s="157" t="s">
        <v>1134</v>
      </c>
      <c r="G279" s="157" t="s">
        <v>168</v>
      </c>
      <c r="H279" s="159">
        <v>8590</v>
      </c>
    </row>
    <row r="280" spans="1:8">
      <c r="A280" s="157" t="s">
        <v>170</v>
      </c>
      <c r="B280" s="157" t="s">
        <v>309</v>
      </c>
      <c r="C280" s="157" t="s">
        <v>1477</v>
      </c>
      <c r="D280" s="157" t="s">
        <v>1478</v>
      </c>
      <c r="E280" s="157" t="s">
        <v>1657</v>
      </c>
      <c r="F280" s="157" t="s">
        <v>2078</v>
      </c>
      <c r="G280" s="157" t="s">
        <v>168</v>
      </c>
      <c r="H280" s="159">
        <v>1500</v>
      </c>
    </row>
    <row r="281" spans="1:8">
      <c r="A281" s="157" t="s">
        <v>170</v>
      </c>
      <c r="B281" s="157" t="s">
        <v>309</v>
      </c>
      <c r="C281" s="157" t="s">
        <v>1479</v>
      </c>
      <c r="D281" s="157" t="s">
        <v>1480</v>
      </c>
      <c r="E281" s="157" t="s">
        <v>1658</v>
      </c>
      <c r="F281" s="157" t="s">
        <v>2079</v>
      </c>
      <c r="G281" s="157" t="s">
        <v>168</v>
      </c>
      <c r="H281" s="159">
        <v>1500</v>
      </c>
    </row>
    <row r="282" spans="1:8">
      <c r="A282" s="157" t="s">
        <v>170</v>
      </c>
      <c r="B282" s="157" t="s">
        <v>309</v>
      </c>
      <c r="C282" s="157" t="s">
        <v>446</v>
      </c>
      <c r="D282" s="157" t="s">
        <v>447</v>
      </c>
      <c r="E282" s="157" t="s">
        <v>1340</v>
      </c>
      <c r="F282" s="157" t="s">
        <v>2080</v>
      </c>
      <c r="G282" s="157" t="s">
        <v>168</v>
      </c>
      <c r="H282" s="159">
        <v>23850</v>
      </c>
    </row>
    <row r="283" spans="1:8">
      <c r="A283" s="157" t="s">
        <v>170</v>
      </c>
      <c r="B283" s="157" t="s">
        <v>309</v>
      </c>
      <c r="C283" s="157" t="s">
        <v>450</v>
      </c>
      <c r="D283" s="157" t="s">
        <v>451</v>
      </c>
      <c r="E283" s="157" t="s">
        <v>1341</v>
      </c>
      <c r="F283" s="157" t="s">
        <v>2081</v>
      </c>
      <c r="G283" s="157" t="s">
        <v>168</v>
      </c>
      <c r="H283" s="159">
        <v>24200</v>
      </c>
    </row>
    <row r="284" spans="1:8">
      <c r="A284" s="157" t="s">
        <v>170</v>
      </c>
      <c r="B284" s="157" t="s">
        <v>309</v>
      </c>
      <c r="C284" s="157" t="s">
        <v>931</v>
      </c>
      <c r="D284" s="157" t="s">
        <v>932</v>
      </c>
      <c r="E284" s="157" t="s">
        <v>933</v>
      </c>
      <c r="F284" s="157" t="s">
        <v>2082</v>
      </c>
      <c r="G284" s="157" t="s">
        <v>168</v>
      </c>
      <c r="H284" s="159">
        <v>1650</v>
      </c>
    </row>
    <row r="285" spans="1:8">
      <c r="A285" s="157" t="s">
        <v>170</v>
      </c>
      <c r="B285" s="157" t="s">
        <v>309</v>
      </c>
      <c r="C285" s="157" t="s">
        <v>934</v>
      </c>
      <c r="D285" s="157" t="s">
        <v>935</v>
      </c>
      <c r="E285" s="157" t="s">
        <v>936</v>
      </c>
      <c r="F285" s="157" t="s">
        <v>2083</v>
      </c>
      <c r="G285" s="157" t="s">
        <v>168</v>
      </c>
      <c r="H285" s="159">
        <v>550</v>
      </c>
    </row>
    <row r="286" spans="1:8">
      <c r="A286" s="157" t="s">
        <v>170</v>
      </c>
      <c r="B286" s="157" t="s">
        <v>309</v>
      </c>
      <c r="C286" s="157" t="s">
        <v>487</v>
      </c>
      <c r="D286" s="157" t="s">
        <v>448</v>
      </c>
      <c r="E286" s="157" t="s">
        <v>15</v>
      </c>
      <c r="F286" s="157" t="s">
        <v>448</v>
      </c>
      <c r="G286" s="157" t="s">
        <v>168</v>
      </c>
      <c r="H286" s="159">
        <v>56000</v>
      </c>
    </row>
    <row r="287" spans="1:8">
      <c r="A287" s="157" t="s">
        <v>170</v>
      </c>
      <c r="B287" s="157" t="s">
        <v>309</v>
      </c>
      <c r="C287" s="157" t="s">
        <v>449</v>
      </c>
      <c r="D287" s="157" t="s">
        <v>452</v>
      </c>
      <c r="E287" s="157" t="s">
        <v>15</v>
      </c>
      <c r="F287" s="157" t="s">
        <v>452</v>
      </c>
      <c r="G287" s="157" t="s">
        <v>168</v>
      </c>
      <c r="H287" s="159">
        <v>63000</v>
      </c>
    </row>
    <row r="288" spans="1:8">
      <c r="A288" s="157" t="s">
        <v>170</v>
      </c>
      <c r="B288" s="157" t="s">
        <v>309</v>
      </c>
      <c r="C288" s="157" t="s">
        <v>1135</v>
      </c>
      <c r="D288" s="157" t="s">
        <v>1136</v>
      </c>
      <c r="E288" s="157" t="s">
        <v>1137</v>
      </c>
      <c r="F288" s="157" t="s">
        <v>2084</v>
      </c>
      <c r="G288" s="157" t="s">
        <v>168</v>
      </c>
      <c r="H288" s="159">
        <v>0</v>
      </c>
    </row>
    <row r="289" spans="1:8">
      <c r="A289" s="157" t="s">
        <v>170</v>
      </c>
      <c r="B289" s="157" t="s">
        <v>309</v>
      </c>
      <c r="C289" s="157" t="s">
        <v>1138</v>
      </c>
      <c r="D289" s="157" t="s">
        <v>1139</v>
      </c>
      <c r="E289" s="157" t="s">
        <v>1140</v>
      </c>
      <c r="F289" s="157" t="s">
        <v>2085</v>
      </c>
      <c r="G289" s="157" t="s">
        <v>168</v>
      </c>
      <c r="H289" s="159">
        <v>3500</v>
      </c>
    </row>
    <row r="290" spans="1:8">
      <c r="A290" s="157" t="s">
        <v>170</v>
      </c>
      <c r="B290" s="157" t="s">
        <v>309</v>
      </c>
      <c r="C290" s="157" t="s">
        <v>848</v>
      </c>
      <c r="D290" s="157" t="s">
        <v>741</v>
      </c>
      <c r="E290" s="157" t="s">
        <v>766</v>
      </c>
      <c r="F290" s="157" t="s">
        <v>2086</v>
      </c>
      <c r="G290" s="157" t="s">
        <v>168</v>
      </c>
      <c r="H290" s="159">
        <v>31500</v>
      </c>
    </row>
    <row r="291" spans="1:8">
      <c r="A291" s="157" t="s">
        <v>170</v>
      </c>
      <c r="B291" s="157" t="s">
        <v>309</v>
      </c>
      <c r="C291" s="157" t="s">
        <v>1703</v>
      </c>
      <c r="D291" s="157" t="s">
        <v>1704</v>
      </c>
      <c r="E291" s="157" t="s">
        <v>766</v>
      </c>
      <c r="F291" s="157" t="s">
        <v>2087</v>
      </c>
      <c r="G291" s="157" t="s">
        <v>168</v>
      </c>
      <c r="H291" s="159">
        <v>28000</v>
      </c>
    </row>
    <row r="292" spans="1:8">
      <c r="A292" s="157" t="s">
        <v>170</v>
      </c>
      <c r="B292" s="157" t="s">
        <v>309</v>
      </c>
      <c r="C292" s="157" t="s">
        <v>957</v>
      </c>
      <c r="D292" s="157" t="s">
        <v>958</v>
      </c>
      <c r="E292" s="157" t="s">
        <v>15</v>
      </c>
      <c r="F292" s="157" t="s">
        <v>958</v>
      </c>
      <c r="G292" s="157" t="s">
        <v>168</v>
      </c>
      <c r="H292" s="159">
        <v>17400</v>
      </c>
    </row>
    <row r="293" spans="1:8">
      <c r="A293" s="157" t="s">
        <v>170</v>
      </c>
      <c r="B293" s="157" t="s">
        <v>309</v>
      </c>
      <c r="C293" s="157" t="s">
        <v>959</v>
      </c>
      <c r="D293" s="157" t="s">
        <v>960</v>
      </c>
      <c r="E293" s="157" t="s">
        <v>15</v>
      </c>
      <c r="F293" s="157" t="s">
        <v>960</v>
      </c>
      <c r="G293" s="157" t="s">
        <v>168</v>
      </c>
      <c r="H293" s="159">
        <v>700</v>
      </c>
    </row>
    <row r="294" spans="1:8">
      <c r="A294" s="157" t="s">
        <v>170</v>
      </c>
      <c r="B294" s="157" t="s">
        <v>309</v>
      </c>
      <c r="C294" s="157" t="s">
        <v>879</v>
      </c>
      <c r="D294" s="157" t="s">
        <v>880</v>
      </c>
      <c r="E294" s="157" t="s">
        <v>15</v>
      </c>
      <c r="F294" s="157" t="s">
        <v>880</v>
      </c>
      <c r="G294" s="157" t="s">
        <v>168</v>
      </c>
      <c r="H294" s="159">
        <v>83200</v>
      </c>
    </row>
    <row r="295" spans="1:8">
      <c r="A295" s="157" t="s">
        <v>170</v>
      </c>
      <c r="B295" s="157" t="s">
        <v>309</v>
      </c>
      <c r="C295" s="157" t="s">
        <v>1121</v>
      </c>
      <c r="D295" s="157" t="s">
        <v>1122</v>
      </c>
      <c r="E295" s="157" t="s">
        <v>15</v>
      </c>
      <c r="F295" s="157" t="s">
        <v>1122</v>
      </c>
      <c r="G295" s="157" t="s">
        <v>168</v>
      </c>
      <c r="H295" s="159">
        <v>5000</v>
      </c>
    </row>
    <row r="296" spans="1:8">
      <c r="A296" s="157" t="s">
        <v>170</v>
      </c>
      <c r="B296" s="157" t="s">
        <v>309</v>
      </c>
      <c r="C296" s="157" t="s">
        <v>921</v>
      </c>
      <c r="D296" s="157" t="s">
        <v>922</v>
      </c>
      <c r="E296" s="157" t="s">
        <v>15</v>
      </c>
      <c r="F296" s="157" t="s">
        <v>922</v>
      </c>
      <c r="G296" s="157" t="s">
        <v>168</v>
      </c>
      <c r="H296" s="159">
        <v>7750</v>
      </c>
    </row>
    <row r="297" spans="1:8">
      <c r="A297" s="157" t="s">
        <v>170</v>
      </c>
      <c r="B297" s="157" t="s">
        <v>309</v>
      </c>
      <c r="C297" s="157" t="s">
        <v>1705</v>
      </c>
      <c r="D297" s="157" t="s">
        <v>1706</v>
      </c>
      <c r="E297" s="157" t="s">
        <v>1707</v>
      </c>
      <c r="F297" s="157" t="s">
        <v>2088</v>
      </c>
      <c r="G297" s="157" t="s">
        <v>168</v>
      </c>
      <c r="H297" s="159">
        <v>12000</v>
      </c>
    </row>
    <row r="298" spans="1:8">
      <c r="A298" s="157" t="s">
        <v>170</v>
      </c>
      <c r="B298" s="157" t="s">
        <v>309</v>
      </c>
      <c r="C298" s="157" t="s">
        <v>1708</v>
      </c>
      <c r="D298" s="157" t="s">
        <v>1709</v>
      </c>
      <c r="E298" s="157" t="s">
        <v>1710</v>
      </c>
      <c r="F298" s="157" t="s">
        <v>2089</v>
      </c>
      <c r="G298" s="157" t="s">
        <v>168</v>
      </c>
      <c r="H298" s="159">
        <v>3750</v>
      </c>
    </row>
    <row r="299" spans="1:8">
      <c r="A299" s="157" t="s">
        <v>170</v>
      </c>
      <c r="B299" s="157" t="s">
        <v>309</v>
      </c>
      <c r="C299" s="157" t="s">
        <v>239</v>
      </c>
      <c r="D299" s="157" t="s">
        <v>240</v>
      </c>
      <c r="E299" s="157" t="s">
        <v>15</v>
      </c>
      <c r="F299" s="157" t="s">
        <v>240</v>
      </c>
      <c r="G299" s="157" t="s">
        <v>168</v>
      </c>
      <c r="H299" s="159">
        <v>17500</v>
      </c>
    </row>
    <row r="300" spans="1:8">
      <c r="A300" s="157" t="s">
        <v>170</v>
      </c>
      <c r="B300" s="157" t="s">
        <v>309</v>
      </c>
      <c r="C300" s="157" t="s">
        <v>211</v>
      </c>
      <c r="D300" s="157" t="s">
        <v>212</v>
      </c>
      <c r="E300" s="157" t="s">
        <v>15</v>
      </c>
      <c r="F300" s="157" t="s">
        <v>212</v>
      </c>
      <c r="G300" s="157" t="s">
        <v>168</v>
      </c>
      <c r="H300" s="159">
        <v>42000</v>
      </c>
    </row>
    <row r="301" spans="1:8">
      <c r="A301" s="157" t="s">
        <v>170</v>
      </c>
      <c r="B301" s="157" t="s">
        <v>309</v>
      </c>
      <c r="C301" s="157" t="s">
        <v>241</v>
      </c>
      <c r="D301" s="157" t="s">
        <v>242</v>
      </c>
      <c r="E301" s="157" t="s">
        <v>15</v>
      </c>
      <c r="F301" s="157" t="s">
        <v>242</v>
      </c>
      <c r="G301" s="157" t="s">
        <v>168</v>
      </c>
      <c r="H301" s="159">
        <v>29800</v>
      </c>
    </row>
    <row r="302" spans="1:8">
      <c r="A302" s="157" t="s">
        <v>170</v>
      </c>
      <c r="B302" s="157" t="s">
        <v>309</v>
      </c>
      <c r="C302" s="157" t="s">
        <v>923</v>
      </c>
      <c r="D302" s="157" t="s">
        <v>924</v>
      </c>
      <c r="E302" s="157" t="s">
        <v>925</v>
      </c>
      <c r="F302" s="157" t="s">
        <v>2090</v>
      </c>
      <c r="G302" s="157" t="s">
        <v>168</v>
      </c>
      <c r="H302" s="159">
        <v>0</v>
      </c>
    </row>
    <row r="303" spans="1:8">
      <c r="A303" s="157" t="s">
        <v>170</v>
      </c>
      <c r="B303" s="157" t="s">
        <v>309</v>
      </c>
      <c r="C303" s="157" t="s">
        <v>243</v>
      </c>
      <c r="D303" s="157" t="s">
        <v>244</v>
      </c>
      <c r="E303" s="157" t="s">
        <v>15</v>
      </c>
      <c r="F303" s="157" t="s">
        <v>244</v>
      </c>
      <c r="G303" s="157" t="s">
        <v>168</v>
      </c>
      <c r="H303" s="159">
        <v>67500</v>
      </c>
    </row>
    <row r="304" spans="1:8">
      <c r="A304" s="157" t="s">
        <v>170</v>
      </c>
      <c r="B304" s="157" t="s">
        <v>309</v>
      </c>
      <c r="C304" s="157" t="s">
        <v>430</v>
      </c>
      <c r="D304" s="157" t="s">
        <v>245</v>
      </c>
      <c r="E304" s="157" t="s">
        <v>15</v>
      </c>
      <c r="F304" s="157" t="s">
        <v>245</v>
      </c>
      <c r="G304" s="157" t="s">
        <v>168</v>
      </c>
      <c r="H304" s="159">
        <v>52500</v>
      </c>
    </row>
    <row r="305" spans="1:8">
      <c r="A305" s="157" t="s">
        <v>170</v>
      </c>
      <c r="B305" s="157" t="s">
        <v>309</v>
      </c>
      <c r="C305" s="157" t="s">
        <v>773</v>
      </c>
      <c r="D305" s="157" t="s">
        <v>865</v>
      </c>
      <c r="E305" s="157" t="s">
        <v>15</v>
      </c>
      <c r="F305" s="157" t="s">
        <v>865</v>
      </c>
      <c r="G305" s="157" t="s">
        <v>168</v>
      </c>
      <c r="H305" s="159">
        <v>13500</v>
      </c>
    </row>
    <row r="306" spans="1:8">
      <c r="A306" s="157" t="s">
        <v>170</v>
      </c>
      <c r="B306" s="157" t="s">
        <v>309</v>
      </c>
      <c r="C306" s="157" t="s">
        <v>1141</v>
      </c>
      <c r="D306" s="157" t="s">
        <v>1142</v>
      </c>
      <c r="E306" s="157" t="s">
        <v>1143</v>
      </c>
      <c r="F306" s="157" t="s">
        <v>2091</v>
      </c>
      <c r="G306" s="157" t="s">
        <v>168</v>
      </c>
      <c r="H306" s="159">
        <v>7500</v>
      </c>
    </row>
    <row r="307" spans="1:8">
      <c r="A307" s="157" t="s">
        <v>170</v>
      </c>
      <c r="B307" s="157" t="s">
        <v>309</v>
      </c>
      <c r="C307" s="157" t="s">
        <v>1144</v>
      </c>
      <c r="D307" s="157" t="s">
        <v>1145</v>
      </c>
      <c r="E307" s="157" t="s">
        <v>1143</v>
      </c>
      <c r="F307" s="157" t="s">
        <v>2092</v>
      </c>
      <c r="G307" s="157" t="s">
        <v>168</v>
      </c>
      <c r="H307" s="159">
        <v>0</v>
      </c>
    </row>
    <row r="308" spans="1:8">
      <c r="A308" s="157" t="s">
        <v>170</v>
      </c>
      <c r="B308" s="157" t="s">
        <v>309</v>
      </c>
      <c r="C308" s="157" t="s">
        <v>1056</v>
      </c>
      <c r="D308" s="157" t="s">
        <v>1057</v>
      </c>
      <c r="E308" s="157" t="s">
        <v>1058</v>
      </c>
      <c r="F308" s="157" t="s">
        <v>2093</v>
      </c>
      <c r="G308" s="157" t="s">
        <v>168</v>
      </c>
      <c r="H308" s="159">
        <v>1920</v>
      </c>
    </row>
    <row r="309" spans="1:8">
      <c r="A309" s="157" t="s">
        <v>170</v>
      </c>
      <c r="B309" s="157" t="s">
        <v>309</v>
      </c>
      <c r="C309" s="157" t="s">
        <v>1059</v>
      </c>
      <c r="D309" s="157" t="s">
        <v>1060</v>
      </c>
      <c r="E309" s="157" t="s">
        <v>1058</v>
      </c>
      <c r="F309" s="157" t="s">
        <v>2094</v>
      </c>
      <c r="G309" s="157" t="s">
        <v>168</v>
      </c>
      <c r="H309" s="159">
        <v>2400</v>
      </c>
    </row>
    <row r="310" spans="1:8">
      <c r="A310" s="157" t="s">
        <v>170</v>
      </c>
      <c r="B310" s="157" t="s">
        <v>309</v>
      </c>
      <c r="C310" s="157" t="s">
        <v>1061</v>
      </c>
      <c r="D310" s="157" t="s">
        <v>1062</v>
      </c>
      <c r="E310" s="157" t="s">
        <v>1058</v>
      </c>
      <c r="F310" s="157" t="s">
        <v>2095</v>
      </c>
      <c r="G310" s="157" t="s">
        <v>168</v>
      </c>
      <c r="H310" s="159">
        <v>1104</v>
      </c>
    </row>
    <row r="311" spans="1:8">
      <c r="A311" s="157" t="s">
        <v>170</v>
      </c>
      <c r="B311" s="157" t="s">
        <v>309</v>
      </c>
      <c r="C311" s="157" t="s">
        <v>1711</v>
      </c>
      <c r="D311" s="157" t="s">
        <v>1712</v>
      </c>
      <c r="E311" s="157" t="s">
        <v>313</v>
      </c>
      <c r="F311" s="157" t="s">
        <v>2096</v>
      </c>
      <c r="G311" s="157" t="s">
        <v>168</v>
      </c>
      <c r="H311" s="159">
        <v>3432</v>
      </c>
    </row>
    <row r="312" spans="1:8">
      <c r="A312" s="157" t="s">
        <v>170</v>
      </c>
      <c r="B312" s="157" t="s">
        <v>309</v>
      </c>
      <c r="C312" s="157" t="s">
        <v>1713</v>
      </c>
      <c r="D312" s="157" t="s">
        <v>771</v>
      </c>
      <c r="E312" s="157" t="s">
        <v>1714</v>
      </c>
      <c r="F312" s="157" t="s">
        <v>2097</v>
      </c>
      <c r="G312" s="157" t="s">
        <v>168</v>
      </c>
      <c r="H312" s="159">
        <v>384</v>
      </c>
    </row>
    <row r="313" spans="1:8">
      <c r="A313" s="157" t="s">
        <v>170</v>
      </c>
      <c r="B313" s="157" t="s">
        <v>309</v>
      </c>
      <c r="C313" s="157" t="s">
        <v>1715</v>
      </c>
      <c r="D313" s="157" t="s">
        <v>1716</v>
      </c>
      <c r="E313" s="157" t="s">
        <v>313</v>
      </c>
      <c r="F313" s="157" t="s">
        <v>2098</v>
      </c>
      <c r="G313" s="157" t="s">
        <v>168</v>
      </c>
      <c r="H313" s="159">
        <v>2728</v>
      </c>
    </row>
    <row r="314" spans="1:8">
      <c r="A314" s="157" t="s">
        <v>170</v>
      </c>
      <c r="B314" s="157" t="s">
        <v>309</v>
      </c>
      <c r="C314" s="157" t="s">
        <v>1717</v>
      </c>
      <c r="D314" s="157" t="s">
        <v>771</v>
      </c>
      <c r="E314" s="157" t="s">
        <v>1718</v>
      </c>
      <c r="F314" s="157" t="s">
        <v>2099</v>
      </c>
      <c r="G314" s="157" t="s">
        <v>168</v>
      </c>
      <c r="H314" s="159">
        <v>2674</v>
      </c>
    </row>
    <row r="315" spans="1:8">
      <c r="A315" s="157" t="s">
        <v>170</v>
      </c>
      <c r="B315" s="157" t="s">
        <v>309</v>
      </c>
      <c r="C315" s="157" t="s">
        <v>1719</v>
      </c>
      <c r="D315" s="157" t="s">
        <v>1720</v>
      </c>
      <c r="E315" s="157" t="s">
        <v>313</v>
      </c>
      <c r="F315" s="157" t="s">
        <v>2100</v>
      </c>
      <c r="G315" s="157" t="s">
        <v>168</v>
      </c>
      <c r="H315" s="159">
        <v>3080</v>
      </c>
    </row>
    <row r="316" spans="1:8">
      <c r="A316" s="157" t="s">
        <v>170</v>
      </c>
      <c r="B316" s="157" t="s">
        <v>309</v>
      </c>
      <c r="C316" s="157" t="s">
        <v>1721</v>
      </c>
      <c r="D316" s="157" t="s">
        <v>1722</v>
      </c>
      <c r="E316" s="157" t="s">
        <v>1058</v>
      </c>
      <c r="F316" s="157" t="s">
        <v>2101</v>
      </c>
      <c r="G316" s="157" t="s">
        <v>168</v>
      </c>
      <c r="H316" s="159">
        <v>135</v>
      </c>
    </row>
    <row r="317" spans="1:8">
      <c r="A317" s="157" t="s">
        <v>170</v>
      </c>
      <c r="B317" s="157" t="s">
        <v>309</v>
      </c>
      <c r="C317" s="157" t="s">
        <v>1723</v>
      </c>
      <c r="D317" s="157" t="s">
        <v>1724</v>
      </c>
      <c r="E317" s="157" t="s">
        <v>313</v>
      </c>
      <c r="F317" s="157" t="s">
        <v>2102</v>
      </c>
      <c r="G317" s="157" t="s">
        <v>168</v>
      </c>
      <c r="H317" s="159">
        <v>880</v>
      </c>
    </row>
    <row r="318" spans="1:8">
      <c r="A318" s="157" t="s">
        <v>170</v>
      </c>
      <c r="B318" s="157" t="s">
        <v>309</v>
      </c>
      <c r="C318" s="157" t="s">
        <v>1725</v>
      </c>
      <c r="D318" s="157" t="s">
        <v>1726</v>
      </c>
      <c r="E318" s="157" t="s">
        <v>1058</v>
      </c>
      <c r="F318" s="157" t="s">
        <v>2103</v>
      </c>
      <c r="G318" s="157" t="s">
        <v>168</v>
      </c>
      <c r="H318" s="159">
        <v>1972</v>
      </c>
    </row>
    <row r="319" spans="1:8">
      <c r="A319" s="157" t="s">
        <v>170</v>
      </c>
      <c r="B319" s="157" t="s">
        <v>309</v>
      </c>
      <c r="C319" s="157" t="s">
        <v>1729</v>
      </c>
      <c r="D319" s="157" t="s">
        <v>1730</v>
      </c>
      <c r="E319" s="157" t="s">
        <v>1058</v>
      </c>
      <c r="F319" s="157" t="s">
        <v>2104</v>
      </c>
      <c r="G319" s="157" t="s">
        <v>168</v>
      </c>
      <c r="H319" s="159">
        <v>312</v>
      </c>
    </row>
    <row r="320" spans="1:8">
      <c r="A320" s="157" t="s">
        <v>170</v>
      </c>
      <c r="B320" s="157" t="s">
        <v>309</v>
      </c>
      <c r="C320" s="157" t="s">
        <v>1731</v>
      </c>
      <c r="D320" s="157" t="s">
        <v>1732</v>
      </c>
      <c r="E320" s="157" t="s">
        <v>1058</v>
      </c>
      <c r="F320" s="157" t="s">
        <v>2105</v>
      </c>
      <c r="G320" s="157" t="s">
        <v>168</v>
      </c>
      <c r="H320" s="159">
        <v>0</v>
      </c>
    </row>
    <row r="321" spans="1:8">
      <c r="A321" s="157" t="s">
        <v>170</v>
      </c>
      <c r="B321" s="157" t="s">
        <v>309</v>
      </c>
      <c r="C321" s="157" t="s">
        <v>1008</v>
      </c>
      <c r="D321" s="157" t="s">
        <v>1342</v>
      </c>
      <c r="E321" s="157" t="s">
        <v>1343</v>
      </c>
      <c r="F321" s="157" t="s">
        <v>2106</v>
      </c>
      <c r="G321" s="157" t="s">
        <v>168</v>
      </c>
      <c r="H321" s="159">
        <v>196000</v>
      </c>
    </row>
    <row r="322" spans="1:8">
      <c r="A322" s="157" t="s">
        <v>170</v>
      </c>
      <c r="B322" s="157" t="s">
        <v>309</v>
      </c>
      <c r="C322" s="157" t="s">
        <v>788</v>
      </c>
      <c r="D322" s="157" t="s">
        <v>1146</v>
      </c>
      <c r="E322" s="157" t="s">
        <v>1147</v>
      </c>
      <c r="F322" s="157" t="s">
        <v>2107</v>
      </c>
      <c r="G322" s="157" t="s">
        <v>168</v>
      </c>
      <c r="H322" s="159">
        <v>3670</v>
      </c>
    </row>
    <row r="323" spans="1:8">
      <c r="A323" s="157" t="s">
        <v>170</v>
      </c>
      <c r="B323" s="157" t="s">
        <v>309</v>
      </c>
      <c r="C323" s="157" t="s">
        <v>488</v>
      </c>
      <c r="D323" s="157" t="s">
        <v>489</v>
      </c>
      <c r="E323" s="157" t="s">
        <v>490</v>
      </c>
      <c r="F323" s="157" t="s">
        <v>2108</v>
      </c>
      <c r="G323" s="157" t="s">
        <v>168</v>
      </c>
      <c r="H323" s="159">
        <v>1000</v>
      </c>
    </row>
    <row r="324" spans="1:8">
      <c r="A324" s="157" t="s">
        <v>170</v>
      </c>
      <c r="B324" s="157" t="s">
        <v>309</v>
      </c>
      <c r="C324" s="157" t="s">
        <v>491</v>
      </c>
      <c r="D324" s="157" t="s">
        <v>492</v>
      </c>
      <c r="E324" s="157" t="s">
        <v>493</v>
      </c>
      <c r="F324" s="157" t="s">
        <v>2109</v>
      </c>
      <c r="G324" s="157" t="s">
        <v>168</v>
      </c>
      <c r="H324" s="159">
        <v>500</v>
      </c>
    </row>
    <row r="325" spans="1:8">
      <c r="A325" s="157" t="s">
        <v>170</v>
      </c>
      <c r="B325" s="157" t="s">
        <v>309</v>
      </c>
      <c r="C325" s="157" t="s">
        <v>395</v>
      </c>
      <c r="D325" s="157" t="s">
        <v>494</v>
      </c>
      <c r="E325" s="157" t="s">
        <v>495</v>
      </c>
      <c r="F325" s="157" t="s">
        <v>2110</v>
      </c>
      <c r="G325" s="157" t="s">
        <v>168</v>
      </c>
      <c r="H325" s="159">
        <v>0</v>
      </c>
    </row>
    <row r="326" spans="1:8">
      <c r="A326" s="157" t="s">
        <v>170</v>
      </c>
      <c r="B326" s="157" t="s">
        <v>309</v>
      </c>
      <c r="C326" s="157" t="s">
        <v>496</v>
      </c>
      <c r="D326" s="157" t="s">
        <v>497</v>
      </c>
      <c r="E326" s="157" t="s">
        <v>498</v>
      </c>
      <c r="F326" s="157" t="s">
        <v>2111</v>
      </c>
      <c r="G326" s="157" t="s">
        <v>168</v>
      </c>
      <c r="H326" s="159">
        <v>2300</v>
      </c>
    </row>
    <row r="327" spans="1:8">
      <c r="A327" s="157" t="s">
        <v>170</v>
      </c>
      <c r="B327" s="157" t="s">
        <v>309</v>
      </c>
      <c r="C327" s="157" t="s">
        <v>499</v>
      </c>
      <c r="D327" s="157" t="s">
        <v>500</v>
      </c>
      <c r="E327" s="157" t="s">
        <v>501</v>
      </c>
      <c r="F327" s="157" t="s">
        <v>2112</v>
      </c>
      <c r="G327" s="157" t="s">
        <v>168</v>
      </c>
      <c r="H327" s="159">
        <v>3000</v>
      </c>
    </row>
    <row r="328" spans="1:8">
      <c r="A328" s="157" t="s">
        <v>170</v>
      </c>
      <c r="B328" s="157" t="s">
        <v>309</v>
      </c>
      <c r="C328" s="157" t="s">
        <v>502</v>
      </c>
      <c r="D328" s="157" t="s">
        <v>503</v>
      </c>
      <c r="E328" s="157" t="s">
        <v>504</v>
      </c>
      <c r="F328" s="157" t="s">
        <v>2113</v>
      </c>
      <c r="G328" s="157" t="s">
        <v>168</v>
      </c>
      <c r="H328" s="159">
        <v>1000</v>
      </c>
    </row>
    <row r="329" spans="1:8">
      <c r="A329" s="157" t="s">
        <v>170</v>
      </c>
      <c r="B329" s="157" t="s">
        <v>309</v>
      </c>
      <c r="C329" s="157" t="s">
        <v>505</v>
      </c>
      <c r="D329" s="157" t="s">
        <v>506</v>
      </c>
      <c r="E329" s="157" t="s">
        <v>507</v>
      </c>
      <c r="F329" s="157" t="s">
        <v>2114</v>
      </c>
      <c r="G329" s="157" t="s">
        <v>168</v>
      </c>
      <c r="H329" s="159">
        <v>1600</v>
      </c>
    </row>
    <row r="330" spans="1:8">
      <c r="A330" s="157" t="s">
        <v>170</v>
      </c>
      <c r="B330" s="157" t="s">
        <v>309</v>
      </c>
      <c r="C330" s="157" t="s">
        <v>703</v>
      </c>
      <c r="D330" s="157" t="s">
        <v>508</v>
      </c>
      <c r="E330" s="157" t="s">
        <v>509</v>
      </c>
      <c r="F330" s="157" t="s">
        <v>2115</v>
      </c>
      <c r="G330" s="157" t="s">
        <v>168</v>
      </c>
      <c r="H330" s="159">
        <v>2500</v>
      </c>
    </row>
    <row r="331" spans="1:8">
      <c r="A331" s="157" t="s">
        <v>170</v>
      </c>
      <c r="B331" s="157" t="s">
        <v>309</v>
      </c>
      <c r="C331" s="157" t="s">
        <v>1063</v>
      </c>
      <c r="D331" s="157" t="s">
        <v>1064</v>
      </c>
      <c r="E331" s="157" t="s">
        <v>1065</v>
      </c>
      <c r="F331" s="157" t="s">
        <v>2116</v>
      </c>
      <c r="G331" s="157" t="s">
        <v>168</v>
      </c>
      <c r="H331" s="159">
        <v>2681</v>
      </c>
    </row>
    <row r="332" spans="1:8">
      <c r="A332" s="157" t="s">
        <v>170</v>
      </c>
      <c r="B332" s="157" t="s">
        <v>309</v>
      </c>
      <c r="C332" s="157" t="s">
        <v>708</v>
      </c>
      <c r="D332" s="157" t="s">
        <v>510</v>
      </c>
      <c r="E332" s="157" t="s">
        <v>15</v>
      </c>
      <c r="F332" s="157" t="s">
        <v>510</v>
      </c>
      <c r="G332" s="157" t="s">
        <v>168</v>
      </c>
      <c r="H332" s="159">
        <v>2500</v>
      </c>
    </row>
    <row r="333" spans="1:8">
      <c r="A333" s="157" t="s">
        <v>170</v>
      </c>
      <c r="B333" s="157" t="s">
        <v>309</v>
      </c>
      <c r="C333" s="157" t="s">
        <v>511</v>
      </c>
      <c r="D333" s="157" t="s">
        <v>512</v>
      </c>
      <c r="E333" s="157" t="s">
        <v>15</v>
      </c>
      <c r="F333" s="157" t="s">
        <v>512</v>
      </c>
      <c r="G333" s="157" t="s">
        <v>168</v>
      </c>
      <c r="H333" s="159">
        <v>2500</v>
      </c>
    </row>
    <row r="334" spans="1:8">
      <c r="A334" s="157" t="s">
        <v>170</v>
      </c>
      <c r="B334" s="157" t="s">
        <v>309</v>
      </c>
      <c r="C334" s="157" t="s">
        <v>513</v>
      </c>
      <c r="D334" s="157" t="s">
        <v>514</v>
      </c>
      <c r="E334" s="157" t="s">
        <v>15</v>
      </c>
      <c r="F334" s="157" t="s">
        <v>514</v>
      </c>
      <c r="G334" s="157" t="s">
        <v>168</v>
      </c>
      <c r="H334" s="159">
        <v>1500</v>
      </c>
    </row>
    <row r="335" spans="1:8">
      <c r="A335" s="157" t="s">
        <v>170</v>
      </c>
      <c r="B335" s="157" t="s">
        <v>309</v>
      </c>
      <c r="C335" s="157" t="s">
        <v>515</v>
      </c>
      <c r="D335" s="157" t="s">
        <v>516</v>
      </c>
      <c r="E335" s="157" t="s">
        <v>15</v>
      </c>
      <c r="F335" s="157" t="s">
        <v>516</v>
      </c>
      <c r="G335" s="157" t="s">
        <v>168</v>
      </c>
      <c r="H335" s="159">
        <v>3100</v>
      </c>
    </row>
    <row r="336" spans="1:8">
      <c r="A336" s="157" t="s">
        <v>170</v>
      </c>
      <c r="B336" s="157" t="s">
        <v>309</v>
      </c>
      <c r="C336" s="157" t="s">
        <v>517</v>
      </c>
      <c r="D336" s="157" t="s">
        <v>518</v>
      </c>
      <c r="E336" s="157" t="s">
        <v>15</v>
      </c>
      <c r="F336" s="157" t="s">
        <v>518</v>
      </c>
      <c r="G336" s="157" t="s">
        <v>168</v>
      </c>
      <c r="H336" s="159">
        <v>0</v>
      </c>
    </row>
    <row r="337" spans="1:8">
      <c r="A337" s="157" t="s">
        <v>170</v>
      </c>
      <c r="B337" s="157" t="s">
        <v>309</v>
      </c>
      <c r="C337" s="157" t="s">
        <v>519</v>
      </c>
      <c r="D337" s="157" t="s">
        <v>520</v>
      </c>
      <c r="E337" s="157" t="s">
        <v>15</v>
      </c>
      <c r="F337" s="157" t="s">
        <v>520</v>
      </c>
      <c r="G337" s="157" t="s">
        <v>168</v>
      </c>
      <c r="H337" s="159">
        <v>0</v>
      </c>
    </row>
    <row r="338" spans="1:8">
      <c r="A338" s="157" t="s">
        <v>170</v>
      </c>
      <c r="B338" s="157" t="s">
        <v>309</v>
      </c>
      <c r="C338" s="157" t="s">
        <v>521</v>
      </c>
      <c r="D338" s="157" t="s">
        <v>522</v>
      </c>
      <c r="E338" s="157" t="s">
        <v>15</v>
      </c>
      <c r="F338" s="157" t="s">
        <v>522</v>
      </c>
      <c r="G338" s="157" t="s">
        <v>168</v>
      </c>
      <c r="H338" s="159">
        <v>3940</v>
      </c>
    </row>
    <row r="339" spans="1:8">
      <c r="A339" s="157" t="s">
        <v>170</v>
      </c>
      <c r="B339" s="157" t="s">
        <v>309</v>
      </c>
      <c r="C339" s="157" t="s">
        <v>523</v>
      </c>
      <c r="D339" s="157" t="s">
        <v>524</v>
      </c>
      <c r="E339" s="157" t="s">
        <v>15</v>
      </c>
      <c r="F339" s="157" t="s">
        <v>524</v>
      </c>
      <c r="G339" s="157" t="s">
        <v>168</v>
      </c>
      <c r="H339" s="159">
        <v>3340</v>
      </c>
    </row>
    <row r="340" spans="1:8">
      <c r="A340" s="157" t="s">
        <v>170</v>
      </c>
      <c r="B340" s="157" t="s">
        <v>309</v>
      </c>
      <c r="C340" s="157" t="s">
        <v>1066</v>
      </c>
      <c r="D340" s="157" t="s">
        <v>1067</v>
      </c>
      <c r="E340" s="157" t="s">
        <v>1068</v>
      </c>
      <c r="F340" s="157" t="s">
        <v>2117</v>
      </c>
      <c r="G340" s="157" t="s">
        <v>168</v>
      </c>
      <c r="H340" s="159">
        <v>0</v>
      </c>
    </row>
    <row r="341" spans="1:8">
      <c r="A341" s="157" t="s">
        <v>170</v>
      </c>
      <c r="B341" s="157" t="s">
        <v>309</v>
      </c>
      <c r="C341" s="157" t="s">
        <v>1069</v>
      </c>
      <c r="D341" s="157" t="s">
        <v>1070</v>
      </c>
      <c r="E341" s="157" t="s">
        <v>1071</v>
      </c>
      <c r="F341" s="157" t="s">
        <v>2118</v>
      </c>
      <c r="G341" s="157" t="s">
        <v>168</v>
      </c>
      <c r="H341" s="159">
        <v>0</v>
      </c>
    </row>
    <row r="342" spans="1:8">
      <c r="A342" s="157" t="s">
        <v>170</v>
      </c>
      <c r="B342" s="157" t="s">
        <v>309</v>
      </c>
      <c r="C342" s="157" t="s">
        <v>1072</v>
      </c>
      <c r="D342" s="157" t="s">
        <v>1073</v>
      </c>
      <c r="E342" s="157" t="s">
        <v>1074</v>
      </c>
      <c r="F342" s="157" t="s">
        <v>2119</v>
      </c>
      <c r="G342" s="157" t="s">
        <v>168</v>
      </c>
      <c r="H342" s="159">
        <v>0</v>
      </c>
    </row>
    <row r="343" spans="1:8">
      <c r="A343" s="157" t="s">
        <v>170</v>
      </c>
      <c r="B343" s="157" t="s">
        <v>309</v>
      </c>
      <c r="C343" s="157" t="s">
        <v>1148</v>
      </c>
      <c r="D343" s="157" t="s">
        <v>1149</v>
      </c>
      <c r="E343" s="157" t="s">
        <v>1150</v>
      </c>
      <c r="F343" s="157" t="s">
        <v>2120</v>
      </c>
      <c r="G343" s="157" t="s">
        <v>168</v>
      </c>
      <c r="H343" s="159">
        <v>0</v>
      </c>
    </row>
    <row r="344" spans="1:8">
      <c r="A344" s="157" t="s">
        <v>170</v>
      </c>
      <c r="B344" s="157" t="s">
        <v>309</v>
      </c>
      <c r="C344" s="157" t="s">
        <v>525</v>
      </c>
      <c r="D344" s="157" t="s">
        <v>526</v>
      </c>
      <c r="E344" s="157" t="s">
        <v>527</v>
      </c>
      <c r="F344" s="157" t="s">
        <v>2121</v>
      </c>
      <c r="G344" s="157" t="s">
        <v>168</v>
      </c>
      <c r="H344" s="159">
        <v>0</v>
      </c>
    </row>
    <row r="345" spans="1:8">
      <c r="A345" s="157" t="s">
        <v>170</v>
      </c>
      <c r="B345" s="157" t="s">
        <v>309</v>
      </c>
      <c r="C345" s="157" t="s">
        <v>529</v>
      </c>
      <c r="D345" s="157" t="s">
        <v>530</v>
      </c>
      <c r="E345" s="157" t="s">
        <v>531</v>
      </c>
      <c r="F345" s="157" t="s">
        <v>2122</v>
      </c>
      <c r="G345" s="157" t="s">
        <v>168</v>
      </c>
      <c r="H345" s="159">
        <v>1000</v>
      </c>
    </row>
    <row r="346" spans="1:8">
      <c r="A346" s="157" t="s">
        <v>170</v>
      </c>
      <c r="B346" s="157" t="s">
        <v>309</v>
      </c>
      <c r="C346" s="157" t="s">
        <v>533</v>
      </c>
      <c r="D346" s="157" t="s">
        <v>534</v>
      </c>
      <c r="E346" s="157" t="s">
        <v>535</v>
      </c>
      <c r="F346" s="157" t="s">
        <v>2123</v>
      </c>
      <c r="G346" s="157" t="s">
        <v>168</v>
      </c>
      <c r="H346" s="159">
        <v>2500</v>
      </c>
    </row>
    <row r="347" spans="1:8">
      <c r="A347" s="157" t="s">
        <v>170</v>
      </c>
      <c r="B347" s="157" t="s">
        <v>309</v>
      </c>
      <c r="C347" s="157" t="s">
        <v>539</v>
      </c>
      <c r="D347" s="157" t="s">
        <v>537</v>
      </c>
      <c r="E347" s="157" t="s">
        <v>538</v>
      </c>
      <c r="F347" s="157" t="s">
        <v>2124</v>
      </c>
      <c r="G347" s="157" t="s">
        <v>168</v>
      </c>
      <c r="H347" s="159">
        <v>4560</v>
      </c>
    </row>
    <row r="348" spans="1:8">
      <c r="A348" s="157" t="s">
        <v>170</v>
      </c>
      <c r="B348" s="157" t="s">
        <v>309</v>
      </c>
      <c r="C348" s="157" t="s">
        <v>540</v>
      </c>
      <c r="D348" s="157" t="s">
        <v>541</v>
      </c>
      <c r="E348" s="157" t="s">
        <v>542</v>
      </c>
      <c r="F348" s="157" t="s">
        <v>2125</v>
      </c>
      <c r="G348" s="157" t="s">
        <v>168</v>
      </c>
      <c r="H348" s="159">
        <v>0</v>
      </c>
    </row>
    <row r="349" spans="1:8">
      <c r="A349" s="157" t="s">
        <v>170</v>
      </c>
      <c r="B349" s="157" t="s">
        <v>309</v>
      </c>
      <c r="C349" s="157" t="s">
        <v>543</v>
      </c>
      <c r="D349" s="157" t="s">
        <v>544</v>
      </c>
      <c r="E349" s="157" t="s">
        <v>545</v>
      </c>
      <c r="F349" s="157" t="s">
        <v>2126</v>
      </c>
      <c r="G349" s="157" t="s">
        <v>168</v>
      </c>
      <c r="H349" s="159">
        <v>1100</v>
      </c>
    </row>
    <row r="350" spans="1:8">
      <c r="A350" s="157" t="s">
        <v>170</v>
      </c>
      <c r="B350" s="157" t="s">
        <v>309</v>
      </c>
      <c r="C350" s="157" t="s">
        <v>1075</v>
      </c>
      <c r="D350" s="157" t="s">
        <v>1076</v>
      </c>
      <c r="E350" s="157" t="s">
        <v>1077</v>
      </c>
      <c r="F350" s="157" t="s">
        <v>2127</v>
      </c>
      <c r="G350" s="157" t="s">
        <v>168</v>
      </c>
      <c r="H350" s="159">
        <v>1500</v>
      </c>
    </row>
    <row r="351" spans="1:8">
      <c r="A351" s="157" t="s">
        <v>170</v>
      </c>
      <c r="B351" s="157" t="s">
        <v>309</v>
      </c>
      <c r="C351" s="157" t="s">
        <v>941</v>
      </c>
      <c r="D351" s="157" t="s">
        <v>528</v>
      </c>
      <c r="E351" s="157" t="s">
        <v>940</v>
      </c>
      <c r="F351" s="157" t="s">
        <v>2128</v>
      </c>
      <c r="G351" s="157" t="s">
        <v>168</v>
      </c>
      <c r="H351" s="159">
        <v>1500</v>
      </c>
    </row>
    <row r="352" spans="1:8">
      <c r="A352" s="157" t="s">
        <v>170</v>
      </c>
      <c r="B352" s="157" t="s">
        <v>309</v>
      </c>
      <c r="C352" s="157" t="s">
        <v>947</v>
      </c>
      <c r="D352" s="157" t="s">
        <v>532</v>
      </c>
      <c r="E352" s="157" t="s">
        <v>948</v>
      </c>
      <c r="F352" s="157" t="s">
        <v>2129</v>
      </c>
      <c r="G352" s="157" t="s">
        <v>168</v>
      </c>
      <c r="H352" s="159">
        <v>1500</v>
      </c>
    </row>
    <row r="353" spans="1:8">
      <c r="A353" s="157" t="s">
        <v>170</v>
      </c>
      <c r="B353" s="157" t="s">
        <v>309</v>
      </c>
      <c r="C353" s="157" t="s">
        <v>949</v>
      </c>
      <c r="D353" s="157" t="s">
        <v>536</v>
      </c>
      <c r="E353" s="157" t="s">
        <v>950</v>
      </c>
      <c r="F353" s="157" t="s">
        <v>2130</v>
      </c>
      <c r="G353" s="157" t="s">
        <v>168</v>
      </c>
      <c r="H353" s="159">
        <v>1500</v>
      </c>
    </row>
    <row r="354" spans="1:8">
      <c r="A354" s="157" t="s">
        <v>170</v>
      </c>
      <c r="B354" s="157" t="s">
        <v>309</v>
      </c>
      <c r="C354" s="157" t="s">
        <v>1078</v>
      </c>
      <c r="D354" s="157" t="s">
        <v>1079</v>
      </c>
      <c r="E354" s="157" t="s">
        <v>15</v>
      </c>
      <c r="F354" s="157" t="s">
        <v>1079</v>
      </c>
      <c r="G354" s="157" t="s">
        <v>168</v>
      </c>
      <c r="H354" s="159">
        <v>3500</v>
      </c>
    </row>
    <row r="355" spans="1:8">
      <c r="A355" s="157" t="s">
        <v>170</v>
      </c>
      <c r="B355" s="157" t="s">
        <v>309</v>
      </c>
      <c r="C355" s="157" t="s">
        <v>1221</v>
      </c>
      <c r="D355" s="157" t="s">
        <v>1222</v>
      </c>
      <c r="E355" s="157" t="s">
        <v>1223</v>
      </c>
      <c r="F355" s="157" t="s">
        <v>2131</v>
      </c>
      <c r="G355" s="157" t="s">
        <v>168</v>
      </c>
      <c r="H355" s="159">
        <v>3100</v>
      </c>
    </row>
    <row r="356" spans="1:8">
      <c r="A356" s="157" t="s">
        <v>170</v>
      </c>
      <c r="B356" s="157" t="s">
        <v>309</v>
      </c>
      <c r="C356" s="157" t="s">
        <v>1292</v>
      </c>
      <c r="D356" s="157" t="s">
        <v>1293</v>
      </c>
      <c r="E356" s="157" t="s">
        <v>1294</v>
      </c>
      <c r="F356" s="157" t="s">
        <v>2132</v>
      </c>
      <c r="G356" s="157" t="s">
        <v>168</v>
      </c>
      <c r="H356" s="159">
        <v>2000</v>
      </c>
    </row>
    <row r="357" spans="1:8">
      <c r="A357" s="157" t="s">
        <v>170</v>
      </c>
      <c r="B357" s="157" t="s">
        <v>309</v>
      </c>
      <c r="C357" s="157" t="s">
        <v>1295</v>
      </c>
      <c r="D357" s="157" t="s">
        <v>1296</v>
      </c>
      <c r="E357" s="157" t="s">
        <v>1297</v>
      </c>
      <c r="F357" s="157" t="s">
        <v>2133</v>
      </c>
      <c r="G357" s="157" t="s">
        <v>168</v>
      </c>
      <c r="H357" s="159">
        <v>2600</v>
      </c>
    </row>
    <row r="358" spans="1:8">
      <c r="A358" s="157" t="s">
        <v>170</v>
      </c>
      <c r="B358" s="157" t="s">
        <v>309</v>
      </c>
      <c r="C358" s="157" t="s">
        <v>1298</v>
      </c>
      <c r="D358" s="157" t="s">
        <v>1299</v>
      </c>
      <c r="E358" s="157" t="s">
        <v>1300</v>
      </c>
      <c r="F358" s="157" t="s">
        <v>2134</v>
      </c>
      <c r="G358" s="157" t="s">
        <v>168</v>
      </c>
      <c r="H358" s="159">
        <v>2100</v>
      </c>
    </row>
    <row r="359" spans="1:8">
      <c r="A359" s="157" t="s">
        <v>170</v>
      </c>
      <c r="B359" s="157" t="s">
        <v>309</v>
      </c>
      <c r="C359" s="157" t="s">
        <v>1487</v>
      </c>
      <c r="D359" s="157" t="s">
        <v>1488</v>
      </c>
      <c r="E359" s="157" t="s">
        <v>1489</v>
      </c>
      <c r="F359" s="157" t="s">
        <v>2135</v>
      </c>
      <c r="G359" s="157" t="s">
        <v>168</v>
      </c>
      <c r="H359" s="159">
        <v>1000</v>
      </c>
    </row>
    <row r="360" spans="1:8">
      <c r="A360" s="157" t="s">
        <v>170</v>
      </c>
      <c r="B360" s="157" t="s">
        <v>309</v>
      </c>
      <c r="C360" s="157" t="s">
        <v>1510</v>
      </c>
      <c r="D360" s="157" t="s">
        <v>1067</v>
      </c>
      <c r="E360" s="157" t="s">
        <v>1511</v>
      </c>
      <c r="F360" s="157" t="s">
        <v>2136</v>
      </c>
      <c r="G360" s="157" t="s">
        <v>168</v>
      </c>
      <c r="H360" s="159">
        <v>500</v>
      </c>
    </row>
    <row r="361" spans="1:8">
      <c r="A361" s="157" t="s">
        <v>170</v>
      </c>
      <c r="B361" s="157" t="s">
        <v>309</v>
      </c>
      <c r="C361" s="157" t="s">
        <v>1512</v>
      </c>
      <c r="D361" s="157" t="s">
        <v>1073</v>
      </c>
      <c r="E361" s="157" t="s">
        <v>1513</v>
      </c>
      <c r="F361" s="157" t="s">
        <v>2137</v>
      </c>
      <c r="G361" s="157" t="s">
        <v>168</v>
      </c>
      <c r="H361" s="159">
        <v>0</v>
      </c>
    </row>
    <row r="362" spans="1:8">
      <c r="A362" s="157" t="s">
        <v>170</v>
      </c>
      <c r="B362" s="157" t="s">
        <v>309</v>
      </c>
      <c r="C362" s="157" t="s">
        <v>1514</v>
      </c>
      <c r="D362" s="157" t="s">
        <v>1149</v>
      </c>
      <c r="E362" s="157" t="s">
        <v>1515</v>
      </c>
      <c r="F362" s="157" t="s">
        <v>2138</v>
      </c>
      <c r="G362" s="157" t="s">
        <v>168</v>
      </c>
      <c r="H362" s="159">
        <v>1000</v>
      </c>
    </row>
    <row r="363" spans="1:8">
      <c r="A363" s="157" t="s">
        <v>170</v>
      </c>
      <c r="B363" s="157" t="s">
        <v>309</v>
      </c>
      <c r="C363" s="157" t="s">
        <v>1528</v>
      </c>
      <c r="D363" s="157" t="s">
        <v>1529</v>
      </c>
      <c r="E363" s="157" t="s">
        <v>1530</v>
      </c>
      <c r="F363" s="157" t="s">
        <v>2139</v>
      </c>
      <c r="G363" s="157" t="s">
        <v>168</v>
      </c>
      <c r="H363" s="159">
        <v>1600</v>
      </c>
    </row>
    <row r="364" spans="1:8">
      <c r="A364" s="157" t="s">
        <v>170</v>
      </c>
      <c r="B364" s="157" t="s">
        <v>309</v>
      </c>
      <c r="C364" s="157" t="s">
        <v>1531</v>
      </c>
      <c r="D364" s="157" t="s">
        <v>1532</v>
      </c>
      <c r="E364" s="157" t="s">
        <v>1533</v>
      </c>
      <c r="F364" s="157" t="s">
        <v>2140</v>
      </c>
      <c r="G364" s="157" t="s">
        <v>168</v>
      </c>
      <c r="H364" s="159">
        <v>1000</v>
      </c>
    </row>
    <row r="365" spans="1:8">
      <c r="A365" s="157" t="s">
        <v>170</v>
      </c>
      <c r="B365" s="157" t="s">
        <v>309</v>
      </c>
      <c r="C365" s="157" t="s">
        <v>1534</v>
      </c>
      <c r="D365" s="157" t="s">
        <v>1535</v>
      </c>
      <c r="E365" s="157" t="s">
        <v>1536</v>
      </c>
      <c r="F365" s="157" t="s">
        <v>2141</v>
      </c>
      <c r="G365" s="157" t="s">
        <v>168</v>
      </c>
      <c r="H365" s="159">
        <v>1200</v>
      </c>
    </row>
    <row r="366" spans="1:8">
      <c r="A366" s="157" t="s">
        <v>170</v>
      </c>
      <c r="B366" s="157" t="s">
        <v>309</v>
      </c>
      <c r="C366" s="157" t="s">
        <v>1790</v>
      </c>
      <c r="D366" s="157" t="s">
        <v>1791</v>
      </c>
      <c r="E366" s="157" t="s">
        <v>1792</v>
      </c>
      <c r="F366" s="157" t="s">
        <v>2142</v>
      </c>
      <c r="G366" s="157" t="s">
        <v>168</v>
      </c>
      <c r="H366" s="159">
        <v>4000</v>
      </c>
    </row>
    <row r="367" spans="1:8">
      <c r="A367" s="157" t="s">
        <v>170</v>
      </c>
      <c r="B367" s="157" t="s">
        <v>309</v>
      </c>
      <c r="C367" s="157" t="s">
        <v>1842</v>
      </c>
      <c r="D367" s="157" t="s">
        <v>1795</v>
      </c>
      <c r="E367" s="157" t="s">
        <v>1796</v>
      </c>
      <c r="F367" s="157" t="s">
        <v>2143</v>
      </c>
      <c r="G367" s="157" t="s">
        <v>168</v>
      </c>
      <c r="H367" s="159">
        <v>4650</v>
      </c>
    </row>
    <row r="368" spans="1:8">
      <c r="A368" s="157" t="s">
        <v>170</v>
      </c>
      <c r="B368" s="157" t="s">
        <v>309</v>
      </c>
      <c r="C368" s="157" t="s">
        <v>1800</v>
      </c>
      <c r="D368" s="157" t="s">
        <v>1801</v>
      </c>
      <c r="E368" s="157" t="s">
        <v>1802</v>
      </c>
      <c r="F368" s="157" t="s">
        <v>2144</v>
      </c>
      <c r="G368" s="157" t="s">
        <v>168</v>
      </c>
      <c r="H368" s="159">
        <v>5100</v>
      </c>
    </row>
    <row r="369" spans="1:8">
      <c r="A369" s="157" t="s">
        <v>170</v>
      </c>
      <c r="B369" s="157" t="s">
        <v>309</v>
      </c>
      <c r="C369" s="157" t="s">
        <v>1805</v>
      </c>
      <c r="D369" s="157" t="s">
        <v>1806</v>
      </c>
      <c r="E369" s="157" t="s">
        <v>15</v>
      </c>
      <c r="F369" s="157" t="s">
        <v>1806</v>
      </c>
      <c r="G369" s="157" t="s">
        <v>168</v>
      </c>
      <c r="H369" s="159">
        <v>4770</v>
      </c>
    </row>
    <row r="370" spans="1:8">
      <c r="A370" s="157" t="s">
        <v>170</v>
      </c>
      <c r="B370" s="157" t="s">
        <v>309</v>
      </c>
      <c r="C370" s="157" t="s">
        <v>1810</v>
      </c>
      <c r="D370" s="157" t="s">
        <v>1811</v>
      </c>
      <c r="E370" s="157" t="s">
        <v>1812</v>
      </c>
      <c r="F370" s="157" t="s">
        <v>2145</v>
      </c>
      <c r="G370" s="157" t="s">
        <v>168</v>
      </c>
      <c r="H370" s="159">
        <v>3930</v>
      </c>
    </row>
    <row r="371" spans="1:8">
      <c r="A371" s="157" t="s">
        <v>170</v>
      </c>
      <c r="B371" s="157" t="s">
        <v>309</v>
      </c>
      <c r="C371" s="157" t="s">
        <v>1813</v>
      </c>
      <c r="D371" s="157" t="s">
        <v>1814</v>
      </c>
      <c r="E371" s="157" t="s">
        <v>1815</v>
      </c>
      <c r="F371" s="157" t="s">
        <v>2146</v>
      </c>
      <c r="G371" s="157" t="s">
        <v>168</v>
      </c>
      <c r="H371" s="159">
        <v>3000</v>
      </c>
    </row>
    <row r="372" spans="1:8">
      <c r="A372" s="157" t="s">
        <v>170</v>
      </c>
      <c r="B372" s="157" t="s">
        <v>309</v>
      </c>
      <c r="C372" s="157" t="s">
        <v>1816</v>
      </c>
      <c r="D372" s="157" t="s">
        <v>1817</v>
      </c>
      <c r="E372" s="157" t="s">
        <v>1818</v>
      </c>
      <c r="F372" s="157" t="s">
        <v>2147</v>
      </c>
      <c r="G372" s="157" t="s">
        <v>168</v>
      </c>
      <c r="H372" s="159">
        <v>4240</v>
      </c>
    </row>
    <row r="373" spans="1:8">
      <c r="A373" s="157" t="s">
        <v>170</v>
      </c>
      <c r="B373" s="157" t="s">
        <v>309</v>
      </c>
      <c r="C373" s="157" t="s">
        <v>1819</v>
      </c>
      <c r="D373" s="157" t="s">
        <v>1820</v>
      </c>
      <c r="E373" s="157" t="s">
        <v>1818</v>
      </c>
      <c r="F373" s="157" t="s">
        <v>2148</v>
      </c>
      <c r="G373" s="157" t="s">
        <v>168</v>
      </c>
      <c r="H373" s="159">
        <v>3770</v>
      </c>
    </row>
    <row r="374" spans="1:8">
      <c r="A374" s="157" t="s">
        <v>170</v>
      </c>
      <c r="B374" s="157" t="s">
        <v>309</v>
      </c>
      <c r="C374" s="157" t="s">
        <v>546</v>
      </c>
      <c r="D374" s="157" t="s">
        <v>547</v>
      </c>
      <c r="E374" s="157" t="s">
        <v>548</v>
      </c>
      <c r="F374" s="157" t="s">
        <v>2149</v>
      </c>
      <c r="G374" s="157" t="s">
        <v>168</v>
      </c>
      <c r="H374" s="159">
        <v>3500</v>
      </c>
    </row>
    <row r="375" spans="1:8">
      <c r="A375" s="157" t="s">
        <v>170</v>
      </c>
      <c r="B375" s="157" t="s">
        <v>309</v>
      </c>
      <c r="C375" s="157" t="s">
        <v>1169</v>
      </c>
      <c r="D375" s="157" t="s">
        <v>1170</v>
      </c>
      <c r="E375" s="157" t="s">
        <v>1171</v>
      </c>
      <c r="F375" s="157" t="s">
        <v>2150</v>
      </c>
      <c r="G375" s="157" t="s">
        <v>168</v>
      </c>
      <c r="H375" s="159">
        <v>0</v>
      </c>
    </row>
    <row r="376" spans="1:8">
      <c r="A376" s="157" t="s">
        <v>170</v>
      </c>
      <c r="B376" s="157" t="s">
        <v>309</v>
      </c>
      <c r="C376" s="157" t="s">
        <v>549</v>
      </c>
      <c r="D376" s="157" t="s">
        <v>550</v>
      </c>
      <c r="E376" s="157" t="s">
        <v>551</v>
      </c>
      <c r="F376" s="157" t="s">
        <v>2151</v>
      </c>
      <c r="G376" s="157" t="s">
        <v>168</v>
      </c>
      <c r="H376" s="159">
        <v>1500</v>
      </c>
    </row>
    <row r="377" spans="1:8">
      <c r="A377" s="157" t="s">
        <v>170</v>
      </c>
      <c r="B377" s="157" t="s">
        <v>309</v>
      </c>
      <c r="C377" s="157" t="s">
        <v>1123</v>
      </c>
      <c r="D377" s="157" t="s">
        <v>1124</v>
      </c>
      <c r="E377" s="157" t="s">
        <v>554</v>
      </c>
      <c r="F377" s="157" t="s">
        <v>2152</v>
      </c>
      <c r="G377" s="157" t="s">
        <v>168</v>
      </c>
      <c r="H377" s="159">
        <v>0</v>
      </c>
    </row>
    <row r="378" spans="1:8">
      <c r="A378" s="157" t="s">
        <v>170</v>
      </c>
      <c r="B378" s="157" t="s">
        <v>309</v>
      </c>
      <c r="C378" s="157" t="s">
        <v>555</v>
      </c>
      <c r="D378" s="157" t="s">
        <v>556</v>
      </c>
      <c r="E378" s="157" t="s">
        <v>552</v>
      </c>
      <c r="F378" s="157" t="s">
        <v>2153</v>
      </c>
      <c r="G378" s="157" t="s">
        <v>168</v>
      </c>
      <c r="H378" s="159">
        <v>11400</v>
      </c>
    </row>
    <row r="379" spans="1:8">
      <c r="A379" s="157" t="s">
        <v>170</v>
      </c>
      <c r="B379" s="157" t="s">
        <v>309</v>
      </c>
      <c r="C379" s="157" t="s">
        <v>557</v>
      </c>
      <c r="D379" s="157" t="s">
        <v>558</v>
      </c>
      <c r="E379" s="157" t="s">
        <v>553</v>
      </c>
      <c r="F379" s="157" t="s">
        <v>2154</v>
      </c>
      <c r="G379" s="157" t="s">
        <v>168</v>
      </c>
      <c r="H379" s="159">
        <v>700</v>
      </c>
    </row>
    <row r="380" spans="1:8">
      <c r="A380" s="157" t="s">
        <v>170</v>
      </c>
      <c r="B380" s="157" t="s">
        <v>309</v>
      </c>
      <c r="C380" s="157" t="s">
        <v>559</v>
      </c>
      <c r="D380" s="157" t="s">
        <v>560</v>
      </c>
      <c r="E380" s="157" t="s">
        <v>554</v>
      </c>
      <c r="F380" s="157" t="s">
        <v>2155</v>
      </c>
      <c r="G380" s="157" t="s">
        <v>168</v>
      </c>
      <c r="H380" s="159">
        <v>2300</v>
      </c>
    </row>
    <row r="381" spans="1:8">
      <c r="A381" s="157" t="s">
        <v>170</v>
      </c>
      <c r="B381" s="157" t="s">
        <v>309</v>
      </c>
      <c r="C381" s="157" t="s">
        <v>717</v>
      </c>
      <c r="D381" s="157" t="s">
        <v>718</v>
      </c>
      <c r="E381" s="157" t="s">
        <v>552</v>
      </c>
      <c r="F381" s="157" t="s">
        <v>2156</v>
      </c>
      <c r="G381" s="157" t="s">
        <v>168</v>
      </c>
      <c r="H381" s="159">
        <v>1500</v>
      </c>
    </row>
    <row r="382" spans="1:8">
      <c r="A382" s="157" t="s">
        <v>170</v>
      </c>
      <c r="B382" s="157" t="s">
        <v>309</v>
      </c>
      <c r="C382" s="157" t="s">
        <v>724</v>
      </c>
      <c r="D382" s="157" t="s">
        <v>725</v>
      </c>
      <c r="E382" s="157" t="s">
        <v>15</v>
      </c>
      <c r="F382" s="157" t="s">
        <v>725</v>
      </c>
      <c r="G382" s="157" t="s">
        <v>168</v>
      </c>
      <c r="H382" s="159">
        <v>1500</v>
      </c>
    </row>
    <row r="383" spans="1:8">
      <c r="A383" s="157" t="s">
        <v>170</v>
      </c>
      <c r="B383" s="157" t="s">
        <v>309</v>
      </c>
      <c r="C383" s="157" t="s">
        <v>1080</v>
      </c>
      <c r="D383" s="157" t="s">
        <v>1081</v>
      </c>
      <c r="E383" s="157" t="s">
        <v>554</v>
      </c>
      <c r="F383" s="157" t="s">
        <v>2157</v>
      </c>
      <c r="G383" s="157" t="s">
        <v>168</v>
      </c>
      <c r="H383" s="159">
        <v>0</v>
      </c>
    </row>
    <row r="384" spans="1:8">
      <c r="A384" s="157" t="s">
        <v>170</v>
      </c>
      <c r="B384" s="157" t="s">
        <v>309</v>
      </c>
      <c r="C384" s="157" t="s">
        <v>726</v>
      </c>
      <c r="D384" s="157" t="s">
        <v>246</v>
      </c>
      <c r="E384" s="157" t="s">
        <v>727</v>
      </c>
      <c r="F384" s="157" t="s">
        <v>2158</v>
      </c>
      <c r="G384" s="157" t="s">
        <v>168</v>
      </c>
      <c r="H384" s="159">
        <v>7900</v>
      </c>
    </row>
    <row r="385" spans="1:8">
      <c r="A385" s="157" t="s">
        <v>170</v>
      </c>
      <c r="B385" s="157" t="s">
        <v>309</v>
      </c>
      <c r="C385" s="157" t="s">
        <v>728</v>
      </c>
      <c r="D385" s="157" t="s">
        <v>247</v>
      </c>
      <c r="E385" s="157" t="s">
        <v>729</v>
      </c>
      <c r="F385" s="157" t="s">
        <v>2159</v>
      </c>
      <c r="G385" s="157" t="s">
        <v>168</v>
      </c>
      <c r="H385" s="159">
        <v>3000</v>
      </c>
    </row>
    <row r="386" spans="1:8">
      <c r="A386" s="157" t="s">
        <v>170</v>
      </c>
      <c r="B386" s="157" t="s">
        <v>309</v>
      </c>
      <c r="C386" s="157" t="s">
        <v>990</v>
      </c>
      <c r="D386" s="157" t="s">
        <v>991</v>
      </c>
      <c r="E386" s="157" t="s">
        <v>992</v>
      </c>
      <c r="F386" s="157" t="s">
        <v>2160</v>
      </c>
      <c r="G386" s="157" t="s">
        <v>168</v>
      </c>
      <c r="H386" s="159">
        <v>3000</v>
      </c>
    </row>
    <row r="387" spans="1:8">
      <c r="A387" s="157" t="s">
        <v>170</v>
      </c>
      <c r="B387" s="157" t="s">
        <v>309</v>
      </c>
      <c r="C387" s="157" t="s">
        <v>1125</v>
      </c>
      <c r="D387" s="157" t="s">
        <v>1126</v>
      </c>
      <c r="E387" s="157" t="s">
        <v>1127</v>
      </c>
      <c r="F387" s="157" t="s">
        <v>2161</v>
      </c>
      <c r="G387" s="157" t="s">
        <v>168</v>
      </c>
      <c r="H387" s="159">
        <v>2500</v>
      </c>
    </row>
    <row r="388" spans="1:8">
      <c r="A388" s="157" t="s">
        <v>170</v>
      </c>
      <c r="B388" s="157" t="s">
        <v>309</v>
      </c>
      <c r="C388" s="157" t="s">
        <v>1367</v>
      </c>
      <c r="D388" s="157" t="s">
        <v>1368</v>
      </c>
      <c r="E388" s="157" t="s">
        <v>1369</v>
      </c>
      <c r="F388" s="157" t="s">
        <v>2162</v>
      </c>
      <c r="G388" s="157" t="s">
        <v>168</v>
      </c>
      <c r="H388" s="159">
        <v>2000</v>
      </c>
    </row>
    <row r="389" spans="1:8">
      <c r="A389" s="157" t="s">
        <v>170</v>
      </c>
      <c r="B389" s="157" t="s">
        <v>309</v>
      </c>
      <c r="C389" s="157" t="s">
        <v>1376</v>
      </c>
      <c r="D389" s="157" t="s">
        <v>1377</v>
      </c>
      <c r="E389" s="157" t="s">
        <v>1378</v>
      </c>
      <c r="F389" s="157" t="s">
        <v>2163</v>
      </c>
      <c r="G389" s="157" t="s">
        <v>168</v>
      </c>
      <c r="H389" s="159">
        <v>1000</v>
      </c>
    </row>
    <row r="390" spans="1:8">
      <c r="A390" s="157" t="s">
        <v>170</v>
      </c>
      <c r="B390" s="157" t="s">
        <v>309</v>
      </c>
      <c r="C390" s="157" t="s">
        <v>1379</v>
      </c>
      <c r="D390" s="157" t="s">
        <v>1380</v>
      </c>
      <c r="E390" s="157" t="s">
        <v>1381</v>
      </c>
      <c r="F390" s="157" t="s">
        <v>2164</v>
      </c>
      <c r="G390" s="157" t="s">
        <v>168</v>
      </c>
      <c r="H390" s="159">
        <v>3500</v>
      </c>
    </row>
    <row r="391" spans="1:8">
      <c r="A391" s="157" t="s">
        <v>170</v>
      </c>
      <c r="B391" s="157" t="s">
        <v>309</v>
      </c>
      <c r="C391" s="157" t="s">
        <v>1382</v>
      </c>
      <c r="D391" s="157" t="s">
        <v>1383</v>
      </c>
      <c r="E391" s="157" t="s">
        <v>1378</v>
      </c>
      <c r="F391" s="157" t="s">
        <v>2165</v>
      </c>
      <c r="G391" s="157" t="s">
        <v>168</v>
      </c>
      <c r="H391" s="159">
        <v>2300</v>
      </c>
    </row>
    <row r="392" spans="1:8">
      <c r="A392" s="157" t="s">
        <v>170</v>
      </c>
      <c r="B392" s="157" t="s">
        <v>309</v>
      </c>
      <c r="C392" s="157" t="s">
        <v>1384</v>
      </c>
      <c r="D392" s="157" t="s">
        <v>1385</v>
      </c>
      <c r="E392" s="157" t="s">
        <v>1381</v>
      </c>
      <c r="F392" s="157" t="s">
        <v>2166</v>
      </c>
      <c r="G392" s="157" t="s">
        <v>168</v>
      </c>
      <c r="H392" s="159">
        <v>2500</v>
      </c>
    </row>
    <row r="393" spans="1:8">
      <c r="A393" s="157" t="s">
        <v>170</v>
      </c>
      <c r="B393" s="157" t="s">
        <v>309</v>
      </c>
      <c r="C393" s="157" t="s">
        <v>1733</v>
      </c>
      <c r="D393" s="157" t="s">
        <v>1734</v>
      </c>
      <c r="E393" s="157" t="s">
        <v>1735</v>
      </c>
      <c r="F393" s="157" t="s">
        <v>2167</v>
      </c>
      <c r="G393" s="157" t="s">
        <v>168</v>
      </c>
      <c r="H393" s="159">
        <v>3100</v>
      </c>
    </row>
    <row r="394" spans="1:8">
      <c r="A394" s="157" t="s">
        <v>170</v>
      </c>
      <c r="B394" s="157" t="s">
        <v>309</v>
      </c>
      <c r="C394" s="157" t="s">
        <v>1736</v>
      </c>
      <c r="D394" s="157" t="s">
        <v>1737</v>
      </c>
      <c r="E394" s="157" t="s">
        <v>1738</v>
      </c>
      <c r="F394" s="157" t="s">
        <v>2168</v>
      </c>
      <c r="G394" s="157" t="s">
        <v>168</v>
      </c>
      <c r="H394" s="159">
        <v>5100</v>
      </c>
    </row>
    <row r="395" spans="1:8">
      <c r="A395" s="157" t="s">
        <v>170</v>
      </c>
      <c r="B395" s="157" t="s">
        <v>309</v>
      </c>
      <c r="C395" s="157" t="s">
        <v>1739</v>
      </c>
      <c r="D395" s="157" t="s">
        <v>1740</v>
      </c>
      <c r="E395" s="157" t="s">
        <v>1741</v>
      </c>
      <c r="F395" s="157" t="s">
        <v>2169</v>
      </c>
      <c r="G395" s="157" t="s">
        <v>168</v>
      </c>
      <c r="H395" s="159">
        <v>8940</v>
      </c>
    </row>
    <row r="396" spans="1:8">
      <c r="A396" s="157" t="s">
        <v>170</v>
      </c>
      <c r="B396" s="157" t="s">
        <v>309</v>
      </c>
      <c r="C396" s="157" t="s">
        <v>706</v>
      </c>
      <c r="D396" s="157" t="s">
        <v>772</v>
      </c>
      <c r="E396" s="157" t="s">
        <v>874</v>
      </c>
      <c r="F396" s="157" t="s">
        <v>2170</v>
      </c>
      <c r="G396" s="157" t="s">
        <v>168</v>
      </c>
      <c r="H396" s="159">
        <v>3000</v>
      </c>
    </row>
    <row r="397" spans="1:8">
      <c r="A397" s="157" t="s">
        <v>170</v>
      </c>
      <c r="B397" s="157" t="s">
        <v>309</v>
      </c>
      <c r="C397" s="157" t="s">
        <v>561</v>
      </c>
      <c r="D397" s="157" t="s">
        <v>562</v>
      </c>
      <c r="E397" s="157" t="s">
        <v>15</v>
      </c>
      <c r="F397" s="157" t="s">
        <v>562</v>
      </c>
      <c r="G397" s="157" t="s">
        <v>168</v>
      </c>
      <c r="H397" s="159">
        <v>1000</v>
      </c>
    </row>
    <row r="398" spans="1:8">
      <c r="A398" s="157" t="s">
        <v>170</v>
      </c>
      <c r="B398" s="157" t="s">
        <v>309</v>
      </c>
      <c r="C398" s="157" t="s">
        <v>563</v>
      </c>
      <c r="D398" s="157" t="s">
        <v>564</v>
      </c>
      <c r="E398" s="157" t="s">
        <v>15</v>
      </c>
      <c r="F398" s="157" t="s">
        <v>564</v>
      </c>
      <c r="G398" s="157" t="s">
        <v>168</v>
      </c>
      <c r="H398" s="159">
        <v>2500</v>
      </c>
    </row>
    <row r="399" spans="1:8">
      <c r="A399" s="157" t="s">
        <v>170</v>
      </c>
      <c r="B399" s="157" t="s">
        <v>309</v>
      </c>
      <c r="C399" s="157" t="s">
        <v>565</v>
      </c>
      <c r="D399" s="157" t="s">
        <v>566</v>
      </c>
      <c r="E399" s="157" t="s">
        <v>15</v>
      </c>
      <c r="F399" s="157" t="s">
        <v>566</v>
      </c>
      <c r="G399" s="157" t="s">
        <v>168</v>
      </c>
      <c r="H399" s="159">
        <v>2500</v>
      </c>
    </row>
    <row r="400" spans="1:8">
      <c r="A400" s="157" t="s">
        <v>170</v>
      </c>
      <c r="B400" s="157" t="s">
        <v>309</v>
      </c>
      <c r="C400" s="157" t="s">
        <v>1082</v>
      </c>
      <c r="D400" s="157" t="s">
        <v>1083</v>
      </c>
      <c r="E400" s="157" t="s">
        <v>1084</v>
      </c>
      <c r="F400" s="157" t="s">
        <v>2171</v>
      </c>
      <c r="G400" s="157" t="s">
        <v>168</v>
      </c>
      <c r="H400" s="159">
        <v>0</v>
      </c>
    </row>
    <row r="401" spans="1:8">
      <c r="A401" s="157" t="s">
        <v>170</v>
      </c>
      <c r="B401" s="157" t="s">
        <v>309</v>
      </c>
      <c r="C401" s="157" t="s">
        <v>1516</v>
      </c>
      <c r="D401" s="157" t="s">
        <v>1083</v>
      </c>
      <c r="E401" s="157" t="s">
        <v>1517</v>
      </c>
      <c r="F401" s="157" t="s">
        <v>2172</v>
      </c>
      <c r="G401" s="157" t="s">
        <v>168</v>
      </c>
      <c r="H401" s="159">
        <v>1000</v>
      </c>
    </row>
    <row r="402" spans="1:8">
      <c r="A402" s="157" t="s">
        <v>170</v>
      </c>
      <c r="B402" s="157" t="s">
        <v>309</v>
      </c>
      <c r="C402" s="157" t="s">
        <v>1793</v>
      </c>
      <c r="D402" s="157" t="s">
        <v>1794</v>
      </c>
      <c r="E402" s="157" t="s">
        <v>1084</v>
      </c>
      <c r="F402" s="157" t="s">
        <v>2173</v>
      </c>
      <c r="G402" s="157" t="s">
        <v>168</v>
      </c>
      <c r="H402" s="159">
        <v>2250</v>
      </c>
    </row>
    <row r="403" spans="1:8">
      <c r="A403" s="157" t="s">
        <v>170</v>
      </c>
      <c r="B403" s="157" t="s">
        <v>309</v>
      </c>
      <c r="C403" s="157" t="s">
        <v>1085</v>
      </c>
      <c r="D403" s="157" t="s">
        <v>1086</v>
      </c>
      <c r="E403" s="157" t="s">
        <v>1084</v>
      </c>
      <c r="F403" s="157" t="s">
        <v>2174</v>
      </c>
      <c r="G403" s="157" t="s">
        <v>168</v>
      </c>
      <c r="H403" s="159">
        <v>0</v>
      </c>
    </row>
    <row r="404" spans="1:8">
      <c r="A404" s="157" t="s">
        <v>170</v>
      </c>
      <c r="B404" s="157" t="s">
        <v>309</v>
      </c>
      <c r="C404" s="157" t="s">
        <v>1087</v>
      </c>
      <c r="D404" s="157" t="s">
        <v>1088</v>
      </c>
      <c r="E404" s="157" t="s">
        <v>1089</v>
      </c>
      <c r="F404" s="157" t="s">
        <v>2175</v>
      </c>
      <c r="G404" s="157" t="s">
        <v>168</v>
      </c>
      <c r="H404" s="159">
        <v>0</v>
      </c>
    </row>
    <row r="405" spans="1:8">
      <c r="A405" s="157" t="s">
        <v>170</v>
      </c>
      <c r="B405" s="157" t="s">
        <v>309</v>
      </c>
      <c r="C405" s="157" t="s">
        <v>1518</v>
      </c>
      <c r="D405" s="157" t="s">
        <v>1088</v>
      </c>
      <c r="E405" s="157" t="s">
        <v>1519</v>
      </c>
      <c r="F405" s="157" t="s">
        <v>2176</v>
      </c>
      <c r="G405" s="157" t="s">
        <v>168</v>
      </c>
      <c r="H405" s="159">
        <v>0</v>
      </c>
    </row>
    <row r="406" spans="1:8">
      <c r="A406" s="157" t="s">
        <v>170</v>
      </c>
      <c r="B406" s="157" t="s">
        <v>309</v>
      </c>
      <c r="C406" s="157" t="s">
        <v>1797</v>
      </c>
      <c r="D406" s="157" t="s">
        <v>1798</v>
      </c>
      <c r="E406" s="157" t="s">
        <v>1799</v>
      </c>
      <c r="F406" s="157" t="s">
        <v>2177</v>
      </c>
      <c r="G406" s="157" t="s">
        <v>168</v>
      </c>
      <c r="H406" s="159">
        <v>2300</v>
      </c>
    </row>
    <row r="407" spans="1:8">
      <c r="A407" s="157" t="s">
        <v>170</v>
      </c>
      <c r="B407" s="157" t="s">
        <v>309</v>
      </c>
      <c r="C407" s="157" t="s">
        <v>1803</v>
      </c>
      <c r="D407" s="157" t="s">
        <v>1798</v>
      </c>
      <c r="E407" s="157" t="s">
        <v>1804</v>
      </c>
      <c r="F407" s="157" t="s">
        <v>2178</v>
      </c>
      <c r="G407" s="157" t="s">
        <v>168</v>
      </c>
      <c r="H407" s="159">
        <v>2390</v>
      </c>
    </row>
    <row r="408" spans="1:8">
      <c r="A408" s="157" t="s">
        <v>170</v>
      </c>
      <c r="B408" s="157" t="s">
        <v>309</v>
      </c>
      <c r="C408" s="157" t="s">
        <v>1151</v>
      </c>
      <c r="D408" s="157" t="s">
        <v>1152</v>
      </c>
      <c r="E408" s="157" t="s">
        <v>1084</v>
      </c>
      <c r="F408" s="157" t="s">
        <v>2179</v>
      </c>
      <c r="G408" s="157" t="s">
        <v>168</v>
      </c>
      <c r="H408" s="159">
        <v>0</v>
      </c>
    </row>
    <row r="409" spans="1:8">
      <c r="A409" s="157" t="s">
        <v>170</v>
      </c>
      <c r="B409" s="157" t="s">
        <v>309</v>
      </c>
      <c r="C409" s="157" t="s">
        <v>1520</v>
      </c>
      <c r="D409" s="157" t="s">
        <v>1152</v>
      </c>
      <c r="E409" s="157" t="s">
        <v>1521</v>
      </c>
      <c r="F409" s="157" t="s">
        <v>2180</v>
      </c>
      <c r="G409" s="157" t="s">
        <v>168</v>
      </c>
      <c r="H409" s="159">
        <v>1000</v>
      </c>
    </row>
    <row r="410" spans="1:8">
      <c r="A410" s="157" t="s">
        <v>170</v>
      </c>
      <c r="B410" s="157" t="s">
        <v>309</v>
      </c>
      <c r="C410" s="157" t="s">
        <v>1807</v>
      </c>
      <c r="D410" s="157" t="s">
        <v>1808</v>
      </c>
      <c r="E410" s="157" t="s">
        <v>1809</v>
      </c>
      <c r="F410" s="157" t="s">
        <v>2181</v>
      </c>
      <c r="G410" s="157" t="s">
        <v>168</v>
      </c>
      <c r="H410" s="159">
        <v>2000</v>
      </c>
    </row>
    <row r="411" spans="1:8">
      <c r="A411" s="157" t="s">
        <v>170</v>
      </c>
      <c r="B411" s="157" t="s">
        <v>309</v>
      </c>
      <c r="C411" s="157" t="s">
        <v>1348</v>
      </c>
      <c r="D411" s="157" t="s">
        <v>1153</v>
      </c>
      <c r="E411" s="157" t="s">
        <v>1349</v>
      </c>
      <c r="F411" s="157" t="s">
        <v>2182</v>
      </c>
      <c r="G411" s="157" t="s">
        <v>168</v>
      </c>
      <c r="H411" s="159">
        <v>1000</v>
      </c>
    </row>
    <row r="412" spans="1:8">
      <c r="A412" s="157" t="s">
        <v>170</v>
      </c>
      <c r="B412" s="157" t="s">
        <v>309</v>
      </c>
      <c r="C412" s="157" t="s">
        <v>569</v>
      </c>
      <c r="D412" s="157" t="s">
        <v>567</v>
      </c>
      <c r="E412" s="157" t="s">
        <v>568</v>
      </c>
      <c r="F412" s="157" t="s">
        <v>2183</v>
      </c>
      <c r="G412" s="157" t="s">
        <v>168</v>
      </c>
      <c r="H412" s="159">
        <v>2300</v>
      </c>
    </row>
    <row r="413" spans="1:8">
      <c r="A413" s="157" t="s">
        <v>170</v>
      </c>
      <c r="B413" s="157" t="s">
        <v>309</v>
      </c>
      <c r="C413" s="157" t="s">
        <v>942</v>
      </c>
      <c r="D413" s="157" t="s">
        <v>570</v>
      </c>
      <c r="E413" s="157" t="s">
        <v>943</v>
      </c>
      <c r="F413" s="157" t="s">
        <v>2184</v>
      </c>
      <c r="G413" s="157" t="s">
        <v>168</v>
      </c>
      <c r="H413" s="159">
        <v>1500</v>
      </c>
    </row>
    <row r="414" spans="1:8">
      <c r="A414" s="157" t="s">
        <v>170</v>
      </c>
      <c r="B414" s="157" t="s">
        <v>309</v>
      </c>
      <c r="C414" s="157" t="s">
        <v>571</v>
      </c>
      <c r="D414" s="157" t="s">
        <v>572</v>
      </c>
      <c r="E414" s="157" t="s">
        <v>573</v>
      </c>
      <c r="F414" s="157" t="s">
        <v>2185</v>
      </c>
      <c r="G414" s="157" t="s">
        <v>168</v>
      </c>
      <c r="H414" s="159">
        <v>600</v>
      </c>
    </row>
    <row r="415" spans="1:8">
      <c r="A415" s="157" t="s">
        <v>170</v>
      </c>
      <c r="B415" s="157" t="s">
        <v>309</v>
      </c>
      <c r="C415" s="157" t="s">
        <v>951</v>
      </c>
      <c r="D415" s="157" t="s">
        <v>572</v>
      </c>
      <c r="E415" s="157" t="s">
        <v>952</v>
      </c>
      <c r="F415" s="157" t="s">
        <v>2186</v>
      </c>
      <c r="G415" s="157" t="s">
        <v>168</v>
      </c>
      <c r="H415" s="159">
        <v>1000</v>
      </c>
    </row>
    <row r="416" spans="1:8">
      <c r="A416" s="157" t="s">
        <v>170</v>
      </c>
      <c r="B416" s="157" t="s">
        <v>309</v>
      </c>
      <c r="C416" s="157" t="s">
        <v>576</v>
      </c>
      <c r="D416" s="157" t="s">
        <v>574</v>
      </c>
      <c r="E416" s="157" t="s">
        <v>575</v>
      </c>
      <c r="F416" s="157" t="s">
        <v>2187</v>
      </c>
      <c r="G416" s="157" t="s">
        <v>168</v>
      </c>
      <c r="H416" s="159">
        <v>1200</v>
      </c>
    </row>
    <row r="417" spans="1:8">
      <c r="A417" s="157" t="s">
        <v>170</v>
      </c>
      <c r="B417" s="157" t="s">
        <v>309</v>
      </c>
      <c r="C417" s="157" t="s">
        <v>944</v>
      </c>
      <c r="D417" s="157" t="s">
        <v>577</v>
      </c>
      <c r="E417" s="157" t="s">
        <v>945</v>
      </c>
      <c r="F417" s="157" t="s">
        <v>2188</v>
      </c>
      <c r="G417" s="157" t="s">
        <v>168</v>
      </c>
      <c r="H417" s="159">
        <v>1000</v>
      </c>
    </row>
    <row r="418" spans="1:8">
      <c r="A418" s="157" t="s">
        <v>170</v>
      </c>
      <c r="B418" s="157" t="s">
        <v>309</v>
      </c>
      <c r="C418" s="157" t="s">
        <v>580</v>
      </c>
      <c r="D418" s="157" t="s">
        <v>578</v>
      </c>
      <c r="E418" s="157" t="s">
        <v>579</v>
      </c>
      <c r="F418" s="157" t="s">
        <v>2189</v>
      </c>
      <c r="G418" s="157" t="s">
        <v>168</v>
      </c>
      <c r="H418" s="159">
        <v>1000</v>
      </c>
    </row>
    <row r="419" spans="1:8">
      <c r="A419" s="157" t="s">
        <v>170</v>
      </c>
      <c r="B419" s="157" t="s">
        <v>309</v>
      </c>
      <c r="C419" s="157" t="s">
        <v>581</v>
      </c>
      <c r="D419" s="157" t="s">
        <v>582</v>
      </c>
      <c r="E419" s="157" t="s">
        <v>583</v>
      </c>
      <c r="F419" s="157" t="s">
        <v>2190</v>
      </c>
      <c r="G419" s="157" t="s">
        <v>168</v>
      </c>
      <c r="H419" s="159">
        <v>0</v>
      </c>
    </row>
    <row r="420" spans="1:8">
      <c r="A420" s="157" t="s">
        <v>170</v>
      </c>
      <c r="B420" s="157" t="s">
        <v>309</v>
      </c>
      <c r="C420" s="157" t="s">
        <v>584</v>
      </c>
      <c r="D420" s="157" t="s">
        <v>577</v>
      </c>
      <c r="E420" s="157" t="s">
        <v>585</v>
      </c>
      <c r="F420" s="157" t="s">
        <v>2191</v>
      </c>
      <c r="G420" s="157" t="s">
        <v>168</v>
      </c>
      <c r="H420" s="159">
        <v>0</v>
      </c>
    </row>
    <row r="421" spans="1:8">
      <c r="A421" s="157" t="s">
        <v>170</v>
      </c>
      <c r="B421" s="157" t="s">
        <v>309</v>
      </c>
      <c r="C421" s="157" t="s">
        <v>1090</v>
      </c>
      <c r="D421" s="157" t="s">
        <v>1091</v>
      </c>
      <c r="E421" s="157" t="s">
        <v>1092</v>
      </c>
      <c r="F421" s="157" t="s">
        <v>2192</v>
      </c>
      <c r="G421" s="157" t="s">
        <v>168</v>
      </c>
      <c r="H421" s="159">
        <v>1700</v>
      </c>
    </row>
    <row r="422" spans="1:8">
      <c r="A422" s="157" t="s">
        <v>170</v>
      </c>
      <c r="B422" s="157" t="s">
        <v>309</v>
      </c>
      <c r="C422" s="157" t="s">
        <v>1307</v>
      </c>
      <c r="D422" s="157" t="s">
        <v>1308</v>
      </c>
      <c r="E422" s="157" t="s">
        <v>1309</v>
      </c>
      <c r="F422" s="157" t="s">
        <v>2193</v>
      </c>
      <c r="G422" s="157" t="s">
        <v>168</v>
      </c>
      <c r="H422" s="159">
        <v>2600</v>
      </c>
    </row>
    <row r="423" spans="1:8">
      <c r="A423" s="157" t="s">
        <v>170</v>
      </c>
      <c r="B423" s="157" t="s">
        <v>309</v>
      </c>
      <c r="C423" s="157" t="s">
        <v>1301</v>
      </c>
      <c r="D423" s="157" t="s">
        <v>1302</v>
      </c>
      <c r="E423" s="157" t="s">
        <v>1303</v>
      </c>
      <c r="F423" s="157" t="s">
        <v>2194</v>
      </c>
      <c r="G423" s="157" t="s">
        <v>168</v>
      </c>
      <c r="H423" s="159">
        <v>1500</v>
      </c>
    </row>
    <row r="424" spans="1:8">
      <c r="A424" s="157" t="s">
        <v>170</v>
      </c>
      <c r="B424" s="157" t="s">
        <v>309</v>
      </c>
      <c r="C424" s="157" t="s">
        <v>1304</v>
      </c>
      <c r="D424" s="157" t="s">
        <v>1305</v>
      </c>
      <c r="E424" s="157" t="s">
        <v>1306</v>
      </c>
      <c r="F424" s="157" t="s">
        <v>2195</v>
      </c>
      <c r="G424" s="157" t="s">
        <v>168</v>
      </c>
      <c r="H424" s="159">
        <v>2000</v>
      </c>
    </row>
    <row r="425" spans="1:8">
      <c r="A425" s="157" t="s">
        <v>170</v>
      </c>
      <c r="B425" s="157" t="s">
        <v>309</v>
      </c>
      <c r="C425" s="157" t="s">
        <v>1826</v>
      </c>
      <c r="D425" s="157" t="s">
        <v>1305</v>
      </c>
      <c r="E425" s="157" t="s">
        <v>1827</v>
      </c>
      <c r="F425" s="157" t="s">
        <v>2196</v>
      </c>
      <c r="G425" s="157" t="s">
        <v>168</v>
      </c>
      <c r="H425" s="159">
        <v>3000</v>
      </c>
    </row>
    <row r="426" spans="1:8">
      <c r="A426" s="157" t="s">
        <v>170</v>
      </c>
      <c r="B426" s="157" t="s">
        <v>309</v>
      </c>
      <c r="C426" s="157" t="s">
        <v>709</v>
      </c>
      <c r="D426" s="157" t="s">
        <v>586</v>
      </c>
      <c r="E426" s="157" t="s">
        <v>587</v>
      </c>
      <c r="F426" s="157" t="s">
        <v>2197</v>
      </c>
      <c r="G426" s="157" t="s">
        <v>168</v>
      </c>
      <c r="H426" s="159">
        <v>0</v>
      </c>
    </row>
    <row r="427" spans="1:8">
      <c r="A427" s="157" t="s">
        <v>170</v>
      </c>
      <c r="B427" s="157" t="s">
        <v>309</v>
      </c>
      <c r="C427" s="157" t="s">
        <v>588</v>
      </c>
      <c r="D427" s="157" t="s">
        <v>589</v>
      </c>
      <c r="E427" s="157" t="s">
        <v>587</v>
      </c>
      <c r="F427" s="157" t="s">
        <v>2198</v>
      </c>
      <c r="G427" s="157" t="s">
        <v>168</v>
      </c>
      <c r="H427" s="159">
        <v>3500</v>
      </c>
    </row>
    <row r="428" spans="1:8">
      <c r="A428" s="157" t="s">
        <v>170</v>
      </c>
      <c r="B428" s="157" t="s">
        <v>309</v>
      </c>
      <c r="C428" s="157" t="s">
        <v>590</v>
      </c>
      <c r="D428" s="157" t="s">
        <v>591</v>
      </c>
      <c r="E428" s="157" t="s">
        <v>592</v>
      </c>
      <c r="F428" s="157" t="s">
        <v>2199</v>
      </c>
      <c r="G428" s="157" t="s">
        <v>168</v>
      </c>
      <c r="H428" s="159">
        <v>1200</v>
      </c>
    </row>
    <row r="429" spans="1:8">
      <c r="A429" s="157" t="s">
        <v>170</v>
      </c>
      <c r="B429" s="157" t="s">
        <v>309</v>
      </c>
      <c r="C429" s="157" t="s">
        <v>593</v>
      </c>
      <c r="D429" s="157" t="s">
        <v>591</v>
      </c>
      <c r="E429" s="157" t="s">
        <v>594</v>
      </c>
      <c r="F429" s="157" t="s">
        <v>2200</v>
      </c>
      <c r="G429" s="157" t="s">
        <v>168</v>
      </c>
      <c r="H429" s="159">
        <v>2000</v>
      </c>
    </row>
    <row r="430" spans="1:8">
      <c r="A430" s="157" t="s">
        <v>170</v>
      </c>
      <c r="B430" s="157" t="s">
        <v>309</v>
      </c>
      <c r="C430" s="157" t="s">
        <v>595</v>
      </c>
      <c r="D430" s="157" t="s">
        <v>596</v>
      </c>
      <c r="E430" s="157" t="s">
        <v>597</v>
      </c>
      <c r="F430" s="157" t="s">
        <v>2201</v>
      </c>
      <c r="G430" s="157" t="s">
        <v>168</v>
      </c>
      <c r="H430" s="159">
        <v>1000</v>
      </c>
    </row>
    <row r="431" spans="1:8">
      <c r="A431" s="157" t="s">
        <v>170</v>
      </c>
      <c r="B431" s="157" t="s">
        <v>309</v>
      </c>
      <c r="C431" s="157" t="s">
        <v>1824</v>
      </c>
      <c r="D431" s="157" t="s">
        <v>1825</v>
      </c>
      <c r="E431" s="157" t="s">
        <v>1823</v>
      </c>
      <c r="F431" s="157" t="s">
        <v>2202</v>
      </c>
      <c r="G431" s="157" t="s">
        <v>168</v>
      </c>
      <c r="H431" s="159">
        <v>3000</v>
      </c>
    </row>
    <row r="432" spans="1:8">
      <c r="A432" s="157" t="s">
        <v>170</v>
      </c>
      <c r="B432" s="157" t="s">
        <v>309</v>
      </c>
      <c r="C432" s="157" t="s">
        <v>598</v>
      </c>
      <c r="D432" s="157" t="s">
        <v>596</v>
      </c>
      <c r="E432" s="157" t="s">
        <v>599</v>
      </c>
      <c r="F432" s="157" t="s">
        <v>2203</v>
      </c>
      <c r="G432" s="157" t="s">
        <v>168</v>
      </c>
      <c r="H432" s="159">
        <v>2700</v>
      </c>
    </row>
    <row r="433" spans="1:8">
      <c r="A433" s="157" t="s">
        <v>170</v>
      </c>
      <c r="B433" s="157" t="s">
        <v>309</v>
      </c>
      <c r="C433" s="157" t="s">
        <v>1821</v>
      </c>
      <c r="D433" s="157" t="s">
        <v>1822</v>
      </c>
      <c r="E433" s="157" t="s">
        <v>1823</v>
      </c>
      <c r="F433" s="157" t="s">
        <v>2204</v>
      </c>
      <c r="G433" s="157" t="s">
        <v>168</v>
      </c>
      <c r="H433" s="159">
        <v>3000</v>
      </c>
    </row>
    <row r="434" spans="1:8">
      <c r="A434" s="157" t="s">
        <v>170</v>
      </c>
      <c r="B434" s="157" t="s">
        <v>309</v>
      </c>
      <c r="C434" s="157" t="s">
        <v>600</v>
      </c>
      <c r="D434" s="157" t="s">
        <v>596</v>
      </c>
      <c r="E434" s="157" t="s">
        <v>601</v>
      </c>
      <c r="F434" s="157" t="s">
        <v>2205</v>
      </c>
      <c r="G434" s="157" t="s">
        <v>168</v>
      </c>
      <c r="H434" s="159">
        <v>1000</v>
      </c>
    </row>
    <row r="435" spans="1:8">
      <c r="A435" s="157" t="s">
        <v>170</v>
      </c>
      <c r="B435" s="157" t="s">
        <v>309</v>
      </c>
      <c r="C435" s="157" t="s">
        <v>704</v>
      </c>
      <c r="D435" s="157" t="s">
        <v>596</v>
      </c>
      <c r="E435" s="157" t="s">
        <v>602</v>
      </c>
      <c r="F435" s="157" t="s">
        <v>2206</v>
      </c>
      <c r="G435" s="157" t="s">
        <v>168</v>
      </c>
      <c r="H435" s="159">
        <v>1200</v>
      </c>
    </row>
    <row r="436" spans="1:8">
      <c r="A436" s="157" t="s">
        <v>170</v>
      </c>
      <c r="B436" s="157" t="s">
        <v>309</v>
      </c>
      <c r="C436" s="157" t="s">
        <v>789</v>
      </c>
      <c r="D436" s="157" t="s">
        <v>596</v>
      </c>
      <c r="E436" s="157" t="s">
        <v>1093</v>
      </c>
      <c r="F436" s="157" t="s">
        <v>2207</v>
      </c>
      <c r="G436" s="157" t="s">
        <v>168</v>
      </c>
      <c r="H436" s="159">
        <v>1000</v>
      </c>
    </row>
    <row r="437" spans="1:8">
      <c r="A437" s="157" t="s">
        <v>170</v>
      </c>
      <c r="B437" s="157" t="s">
        <v>309</v>
      </c>
      <c r="C437" s="157" t="s">
        <v>1224</v>
      </c>
      <c r="D437" s="157" t="s">
        <v>1225</v>
      </c>
      <c r="E437" s="157" t="s">
        <v>1226</v>
      </c>
      <c r="F437" s="157" t="s">
        <v>2208</v>
      </c>
      <c r="G437" s="157" t="s">
        <v>168</v>
      </c>
      <c r="H437" s="159">
        <v>2100</v>
      </c>
    </row>
    <row r="438" spans="1:8">
      <c r="A438" s="157" t="s">
        <v>170</v>
      </c>
      <c r="B438" s="157" t="s">
        <v>309</v>
      </c>
      <c r="C438" s="157" t="s">
        <v>1490</v>
      </c>
      <c r="D438" s="157" t="s">
        <v>1491</v>
      </c>
      <c r="E438" s="157" t="s">
        <v>1492</v>
      </c>
      <c r="F438" s="157" t="s">
        <v>2209</v>
      </c>
      <c r="G438" s="157" t="s">
        <v>168</v>
      </c>
      <c r="H438" s="159">
        <v>2000</v>
      </c>
    </row>
    <row r="439" spans="1:8">
      <c r="A439" s="157" t="s">
        <v>170</v>
      </c>
      <c r="B439" s="157" t="s">
        <v>309</v>
      </c>
      <c r="C439" s="157" t="s">
        <v>1537</v>
      </c>
      <c r="D439" s="157" t="s">
        <v>1538</v>
      </c>
      <c r="E439" s="157" t="s">
        <v>1539</v>
      </c>
      <c r="F439" s="157" t="s">
        <v>2210</v>
      </c>
      <c r="G439" s="157" t="s">
        <v>168</v>
      </c>
      <c r="H439" s="159">
        <v>1289</v>
      </c>
    </row>
    <row r="440" spans="1:8">
      <c r="A440" s="157" t="s">
        <v>170</v>
      </c>
      <c r="B440" s="157" t="s">
        <v>309</v>
      </c>
      <c r="C440" s="157" t="s">
        <v>1540</v>
      </c>
      <c r="D440" s="157" t="s">
        <v>1541</v>
      </c>
      <c r="E440" s="157" t="s">
        <v>1542</v>
      </c>
      <c r="F440" s="157" t="s">
        <v>2211</v>
      </c>
      <c r="G440" s="157" t="s">
        <v>168</v>
      </c>
      <c r="H440" s="159">
        <v>1900</v>
      </c>
    </row>
    <row r="441" spans="1:8">
      <c r="A441" s="157" t="s">
        <v>170</v>
      </c>
      <c r="B441" s="157" t="s">
        <v>309</v>
      </c>
      <c r="C441" s="157" t="s">
        <v>1543</v>
      </c>
      <c r="D441" s="157" t="s">
        <v>1544</v>
      </c>
      <c r="E441" s="157" t="s">
        <v>1545</v>
      </c>
      <c r="F441" s="157" t="s">
        <v>2212</v>
      </c>
      <c r="G441" s="157" t="s">
        <v>168</v>
      </c>
      <c r="H441" s="159">
        <v>1200</v>
      </c>
    </row>
    <row r="442" spans="1:8">
      <c r="A442" s="157" t="s">
        <v>170</v>
      </c>
      <c r="B442" s="157" t="s">
        <v>309</v>
      </c>
      <c r="C442" s="157" t="s">
        <v>603</v>
      </c>
      <c r="D442" s="157" t="s">
        <v>604</v>
      </c>
      <c r="E442" s="157" t="s">
        <v>15</v>
      </c>
      <c r="F442" s="157" t="s">
        <v>604</v>
      </c>
      <c r="G442" s="157" t="s">
        <v>168</v>
      </c>
      <c r="H442" s="159">
        <v>2000</v>
      </c>
    </row>
    <row r="443" spans="1:8">
      <c r="A443" s="157" t="s">
        <v>170</v>
      </c>
      <c r="B443" s="157" t="s">
        <v>309</v>
      </c>
      <c r="C443" s="157" t="s">
        <v>983</v>
      </c>
      <c r="D443" s="157" t="s">
        <v>995</v>
      </c>
      <c r="E443" s="157" t="s">
        <v>15</v>
      </c>
      <c r="F443" s="157" t="s">
        <v>995</v>
      </c>
      <c r="G443" s="157" t="s">
        <v>168</v>
      </c>
      <c r="H443" s="159">
        <v>3100</v>
      </c>
    </row>
    <row r="444" spans="1:8">
      <c r="A444" s="157" t="s">
        <v>170</v>
      </c>
      <c r="B444" s="157" t="s">
        <v>309</v>
      </c>
      <c r="C444" s="157" t="s">
        <v>605</v>
      </c>
      <c r="D444" s="157" t="s">
        <v>606</v>
      </c>
      <c r="E444" s="157" t="s">
        <v>15</v>
      </c>
      <c r="F444" s="157" t="s">
        <v>606</v>
      </c>
      <c r="G444" s="157" t="s">
        <v>168</v>
      </c>
      <c r="H444" s="159">
        <v>1900</v>
      </c>
    </row>
    <row r="445" spans="1:8">
      <c r="A445" s="157" t="s">
        <v>170</v>
      </c>
      <c r="B445" s="157" t="s">
        <v>309</v>
      </c>
      <c r="C445" s="157" t="s">
        <v>985</v>
      </c>
      <c r="D445" s="157" t="s">
        <v>997</v>
      </c>
      <c r="E445" s="157" t="s">
        <v>15</v>
      </c>
      <c r="F445" s="157" t="s">
        <v>997</v>
      </c>
      <c r="G445" s="157" t="s">
        <v>168</v>
      </c>
      <c r="H445" s="159">
        <v>3000</v>
      </c>
    </row>
    <row r="446" spans="1:8">
      <c r="A446" s="157" t="s">
        <v>170</v>
      </c>
      <c r="B446" s="157" t="s">
        <v>309</v>
      </c>
      <c r="C446" s="157" t="s">
        <v>607</v>
      </c>
      <c r="D446" s="157" t="s">
        <v>608</v>
      </c>
      <c r="E446" s="157" t="s">
        <v>15</v>
      </c>
      <c r="F446" s="157" t="s">
        <v>608</v>
      </c>
      <c r="G446" s="157" t="s">
        <v>168</v>
      </c>
      <c r="H446" s="159">
        <v>0</v>
      </c>
    </row>
    <row r="447" spans="1:8">
      <c r="A447" s="157" t="s">
        <v>170</v>
      </c>
      <c r="B447" s="157" t="s">
        <v>309</v>
      </c>
      <c r="C447" s="157" t="s">
        <v>984</v>
      </c>
      <c r="D447" s="157" t="s">
        <v>996</v>
      </c>
      <c r="E447" s="157" t="s">
        <v>15</v>
      </c>
      <c r="F447" s="157" t="s">
        <v>996</v>
      </c>
      <c r="G447" s="157" t="s">
        <v>168</v>
      </c>
      <c r="H447" s="159">
        <v>3700</v>
      </c>
    </row>
    <row r="448" spans="1:8">
      <c r="A448" s="157" t="s">
        <v>170</v>
      </c>
      <c r="B448" s="157" t="s">
        <v>309</v>
      </c>
      <c r="C448" s="157" t="s">
        <v>609</v>
      </c>
      <c r="D448" s="157" t="s">
        <v>610</v>
      </c>
      <c r="E448" s="157" t="s">
        <v>15</v>
      </c>
      <c r="F448" s="157" t="s">
        <v>610</v>
      </c>
      <c r="G448" s="157" t="s">
        <v>168</v>
      </c>
      <c r="H448" s="159">
        <v>3500</v>
      </c>
    </row>
    <row r="449" spans="1:8">
      <c r="A449" s="157" t="s">
        <v>170</v>
      </c>
      <c r="B449" s="157" t="s">
        <v>309</v>
      </c>
      <c r="C449" s="157" t="s">
        <v>993</v>
      </c>
      <c r="D449" s="157" t="s">
        <v>1362</v>
      </c>
      <c r="E449" s="157" t="s">
        <v>15</v>
      </c>
      <c r="F449" s="157" t="s">
        <v>1362</v>
      </c>
      <c r="G449" s="157" t="s">
        <v>168</v>
      </c>
      <c r="H449" s="159">
        <v>4000</v>
      </c>
    </row>
    <row r="450" spans="1:8">
      <c r="A450" s="157" t="s">
        <v>170</v>
      </c>
      <c r="B450" s="157" t="s">
        <v>309</v>
      </c>
      <c r="C450" s="157" t="s">
        <v>1094</v>
      </c>
      <c r="D450" s="157" t="s">
        <v>1095</v>
      </c>
      <c r="E450" s="157" t="s">
        <v>15</v>
      </c>
      <c r="F450" s="157" t="s">
        <v>1095</v>
      </c>
      <c r="G450" s="157" t="s">
        <v>168</v>
      </c>
      <c r="H450" s="159">
        <v>4000</v>
      </c>
    </row>
    <row r="451" spans="1:8">
      <c r="A451" s="157" t="s">
        <v>170</v>
      </c>
      <c r="B451" s="157" t="s">
        <v>309</v>
      </c>
      <c r="C451" s="157" t="s">
        <v>1546</v>
      </c>
      <c r="D451" s="157" t="s">
        <v>1547</v>
      </c>
      <c r="E451" s="157" t="s">
        <v>710</v>
      </c>
      <c r="F451" s="157" t="s">
        <v>2213</v>
      </c>
      <c r="G451" s="157" t="s">
        <v>168</v>
      </c>
      <c r="H451" s="159">
        <v>0</v>
      </c>
    </row>
    <row r="452" spans="1:8">
      <c r="A452" s="157" t="s">
        <v>170</v>
      </c>
      <c r="B452" s="157" t="s">
        <v>309</v>
      </c>
      <c r="C452" s="157" t="s">
        <v>1548</v>
      </c>
      <c r="D452" s="157" t="s">
        <v>1549</v>
      </c>
      <c r="E452" s="157" t="s">
        <v>15</v>
      </c>
      <c r="F452" s="157" t="s">
        <v>1549</v>
      </c>
      <c r="G452" s="157" t="s">
        <v>168</v>
      </c>
      <c r="H452" s="159">
        <v>1000</v>
      </c>
    </row>
    <row r="453" spans="1:8">
      <c r="A453" s="157" t="s">
        <v>170</v>
      </c>
      <c r="B453" s="157" t="s">
        <v>309</v>
      </c>
      <c r="C453" s="157" t="s">
        <v>1550</v>
      </c>
      <c r="D453" s="157" t="s">
        <v>1551</v>
      </c>
      <c r="E453" s="157" t="s">
        <v>15</v>
      </c>
      <c r="F453" s="157" t="s">
        <v>1551</v>
      </c>
      <c r="G453" s="157" t="s">
        <v>168</v>
      </c>
      <c r="H453" s="159">
        <v>2000</v>
      </c>
    </row>
    <row r="454" spans="1:8">
      <c r="A454" s="157" t="s">
        <v>170</v>
      </c>
      <c r="B454" s="157" t="s">
        <v>309</v>
      </c>
      <c r="C454" s="157" t="s">
        <v>611</v>
      </c>
      <c r="D454" s="157" t="s">
        <v>612</v>
      </c>
      <c r="E454" s="157" t="s">
        <v>613</v>
      </c>
      <c r="F454" s="157" t="s">
        <v>2214</v>
      </c>
      <c r="G454" s="157" t="s">
        <v>168</v>
      </c>
      <c r="H454" s="159">
        <v>1000</v>
      </c>
    </row>
    <row r="455" spans="1:8">
      <c r="A455" s="157" t="s">
        <v>170</v>
      </c>
      <c r="B455" s="157" t="s">
        <v>309</v>
      </c>
      <c r="C455" s="157" t="s">
        <v>614</v>
      </c>
      <c r="D455" s="157" t="s">
        <v>615</v>
      </c>
      <c r="E455" s="157" t="s">
        <v>616</v>
      </c>
      <c r="F455" s="157" t="s">
        <v>2215</v>
      </c>
      <c r="G455" s="157" t="s">
        <v>168</v>
      </c>
      <c r="H455" s="159">
        <v>0</v>
      </c>
    </row>
    <row r="456" spans="1:8">
      <c r="A456" s="157" t="s">
        <v>170</v>
      </c>
      <c r="B456" s="157" t="s">
        <v>309</v>
      </c>
      <c r="C456" s="157" t="s">
        <v>617</v>
      </c>
      <c r="D456" s="157" t="s">
        <v>618</v>
      </c>
      <c r="E456" s="157" t="s">
        <v>619</v>
      </c>
      <c r="F456" s="157" t="s">
        <v>2216</v>
      </c>
      <c r="G456" s="157" t="s">
        <v>168</v>
      </c>
      <c r="H456" s="159">
        <v>3000</v>
      </c>
    </row>
    <row r="457" spans="1:8">
      <c r="A457" s="157" t="s">
        <v>170</v>
      </c>
      <c r="B457" s="157" t="s">
        <v>309</v>
      </c>
      <c r="C457" s="157" t="s">
        <v>1096</v>
      </c>
      <c r="D457" s="157" t="s">
        <v>1097</v>
      </c>
      <c r="E457" s="157" t="s">
        <v>1098</v>
      </c>
      <c r="F457" s="157" t="s">
        <v>2217</v>
      </c>
      <c r="G457" s="157" t="s">
        <v>168</v>
      </c>
      <c r="H457" s="159">
        <v>3478</v>
      </c>
    </row>
    <row r="458" spans="1:8">
      <c r="A458" s="157" t="s">
        <v>170</v>
      </c>
      <c r="B458" s="157" t="s">
        <v>309</v>
      </c>
      <c r="C458" s="157" t="s">
        <v>620</v>
      </c>
      <c r="D458" s="157" t="s">
        <v>612</v>
      </c>
      <c r="E458" s="157" t="s">
        <v>621</v>
      </c>
      <c r="F458" s="157" t="s">
        <v>2218</v>
      </c>
      <c r="G458" s="157" t="s">
        <v>168</v>
      </c>
      <c r="H458" s="159">
        <v>0</v>
      </c>
    </row>
    <row r="459" spans="1:8">
      <c r="A459" s="157" t="s">
        <v>170</v>
      </c>
      <c r="B459" s="157" t="s">
        <v>309</v>
      </c>
      <c r="C459" s="157" t="s">
        <v>707</v>
      </c>
      <c r="D459" s="157" t="s">
        <v>612</v>
      </c>
      <c r="E459" s="157" t="s">
        <v>622</v>
      </c>
      <c r="F459" s="157" t="s">
        <v>2219</v>
      </c>
      <c r="G459" s="157" t="s">
        <v>168</v>
      </c>
      <c r="H459" s="159">
        <v>0</v>
      </c>
    </row>
    <row r="460" spans="1:8">
      <c r="A460" s="157" t="s">
        <v>170</v>
      </c>
      <c r="B460" s="157" t="s">
        <v>309</v>
      </c>
      <c r="C460" s="157" t="s">
        <v>623</v>
      </c>
      <c r="D460" s="157" t="s">
        <v>624</v>
      </c>
      <c r="E460" s="157" t="s">
        <v>625</v>
      </c>
      <c r="F460" s="157" t="s">
        <v>2220</v>
      </c>
      <c r="G460" s="157" t="s">
        <v>168</v>
      </c>
      <c r="H460" s="159">
        <v>0</v>
      </c>
    </row>
    <row r="461" spans="1:8">
      <c r="A461" s="157" t="s">
        <v>170</v>
      </c>
      <c r="B461" s="157" t="s">
        <v>309</v>
      </c>
      <c r="C461" s="157" t="s">
        <v>626</v>
      </c>
      <c r="D461" s="157" t="s">
        <v>612</v>
      </c>
      <c r="E461" s="157" t="s">
        <v>627</v>
      </c>
      <c r="F461" s="157" t="s">
        <v>2221</v>
      </c>
      <c r="G461" s="157" t="s">
        <v>168</v>
      </c>
      <c r="H461" s="159">
        <v>0</v>
      </c>
    </row>
    <row r="462" spans="1:8">
      <c r="A462" s="157" t="s">
        <v>170</v>
      </c>
      <c r="B462" s="157" t="s">
        <v>309</v>
      </c>
      <c r="C462" s="157" t="s">
        <v>986</v>
      </c>
      <c r="D462" s="157" t="s">
        <v>987</v>
      </c>
      <c r="E462" s="157" t="s">
        <v>998</v>
      </c>
      <c r="F462" s="157" t="s">
        <v>2222</v>
      </c>
      <c r="G462" s="157" t="s">
        <v>168</v>
      </c>
      <c r="H462" s="159">
        <v>3000</v>
      </c>
    </row>
    <row r="463" spans="1:8">
      <c r="A463" s="157" t="s">
        <v>170</v>
      </c>
      <c r="B463" s="157" t="s">
        <v>309</v>
      </c>
      <c r="C463" s="157" t="s">
        <v>628</v>
      </c>
      <c r="D463" s="157" t="s">
        <v>612</v>
      </c>
      <c r="E463" s="157" t="s">
        <v>629</v>
      </c>
      <c r="F463" s="157" t="s">
        <v>2223</v>
      </c>
      <c r="G463" s="157" t="s">
        <v>168</v>
      </c>
      <c r="H463" s="159">
        <v>0</v>
      </c>
    </row>
    <row r="464" spans="1:8">
      <c r="A464" s="157" t="s">
        <v>170</v>
      </c>
      <c r="B464" s="157" t="s">
        <v>309</v>
      </c>
      <c r="C464" s="157" t="s">
        <v>988</v>
      </c>
      <c r="D464" s="157" t="s">
        <v>987</v>
      </c>
      <c r="E464" s="157" t="s">
        <v>999</v>
      </c>
      <c r="F464" s="157" t="s">
        <v>2224</v>
      </c>
      <c r="G464" s="157" t="s">
        <v>168</v>
      </c>
      <c r="H464" s="159">
        <v>4435</v>
      </c>
    </row>
    <row r="465" spans="1:8">
      <c r="A465" s="157" t="s">
        <v>170</v>
      </c>
      <c r="B465" s="157" t="s">
        <v>309</v>
      </c>
      <c r="C465" s="157" t="s">
        <v>630</v>
      </c>
      <c r="D465" s="157" t="s">
        <v>631</v>
      </c>
      <c r="E465" s="157" t="s">
        <v>632</v>
      </c>
      <c r="F465" s="157" t="s">
        <v>2225</v>
      </c>
      <c r="G465" s="157" t="s">
        <v>168</v>
      </c>
      <c r="H465" s="159">
        <v>0</v>
      </c>
    </row>
    <row r="466" spans="1:8">
      <c r="A466" s="157" t="s">
        <v>170</v>
      </c>
      <c r="B466" s="157" t="s">
        <v>309</v>
      </c>
      <c r="C466" s="157" t="s">
        <v>989</v>
      </c>
      <c r="D466" s="157" t="s">
        <v>987</v>
      </c>
      <c r="E466" s="157" t="s">
        <v>1000</v>
      </c>
      <c r="F466" s="157" t="s">
        <v>2226</v>
      </c>
      <c r="G466" s="157" t="s">
        <v>168</v>
      </c>
      <c r="H466" s="159">
        <v>0</v>
      </c>
    </row>
    <row r="467" spans="1:8">
      <c r="A467" s="157" t="s">
        <v>170</v>
      </c>
      <c r="B467" s="157" t="s">
        <v>309</v>
      </c>
      <c r="C467" s="157" t="s">
        <v>633</v>
      </c>
      <c r="D467" s="157" t="s">
        <v>631</v>
      </c>
      <c r="E467" s="157" t="s">
        <v>634</v>
      </c>
      <c r="F467" s="157" t="s">
        <v>2227</v>
      </c>
      <c r="G467" s="157" t="s">
        <v>168</v>
      </c>
      <c r="H467" s="159">
        <v>2000</v>
      </c>
    </row>
    <row r="468" spans="1:8">
      <c r="A468" s="157" t="s">
        <v>170</v>
      </c>
      <c r="B468" s="157" t="s">
        <v>309</v>
      </c>
      <c r="C468" s="157" t="s">
        <v>994</v>
      </c>
      <c r="D468" s="157" t="s">
        <v>987</v>
      </c>
      <c r="E468" s="157" t="s">
        <v>1001</v>
      </c>
      <c r="F468" s="157" t="s">
        <v>2228</v>
      </c>
      <c r="G468" s="157" t="s">
        <v>168</v>
      </c>
      <c r="H468" s="159">
        <v>6400</v>
      </c>
    </row>
    <row r="469" spans="1:8">
      <c r="A469" s="157" t="s">
        <v>170</v>
      </c>
      <c r="B469" s="157" t="s">
        <v>309</v>
      </c>
      <c r="C469" s="157" t="s">
        <v>1099</v>
      </c>
      <c r="D469" s="157" t="s">
        <v>987</v>
      </c>
      <c r="E469" s="157" t="s">
        <v>1100</v>
      </c>
      <c r="F469" s="157" t="s">
        <v>2229</v>
      </c>
      <c r="G469" s="157" t="s">
        <v>168</v>
      </c>
      <c r="H469" s="159">
        <v>6100</v>
      </c>
    </row>
    <row r="470" spans="1:8">
      <c r="A470" s="157" t="s">
        <v>170</v>
      </c>
      <c r="B470" s="157" t="s">
        <v>309</v>
      </c>
      <c r="C470" s="157" t="s">
        <v>1742</v>
      </c>
      <c r="D470" s="157" t="s">
        <v>1743</v>
      </c>
      <c r="E470" s="157" t="s">
        <v>15</v>
      </c>
      <c r="F470" s="157" t="s">
        <v>1743</v>
      </c>
      <c r="G470" s="157" t="s">
        <v>168</v>
      </c>
      <c r="H470" s="159">
        <v>16</v>
      </c>
    </row>
    <row r="471" spans="1:8">
      <c r="A471" s="157" t="s">
        <v>170</v>
      </c>
      <c r="B471" s="157" t="s">
        <v>309</v>
      </c>
      <c r="C471" s="157" t="s">
        <v>295</v>
      </c>
      <c r="D471" s="157" t="s">
        <v>296</v>
      </c>
      <c r="E471" s="157" t="s">
        <v>15</v>
      </c>
      <c r="F471" s="157" t="s">
        <v>296</v>
      </c>
      <c r="G471" s="157" t="s">
        <v>168</v>
      </c>
      <c r="H471" s="159">
        <v>0</v>
      </c>
    </row>
    <row r="472" spans="1:8">
      <c r="A472" s="157" t="s">
        <v>170</v>
      </c>
      <c r="B472" s="157" t="s">
        <v>309</v>
      </c>
      <c r="C472" s="157" t="s">
        <v>248</v>
      </c>
      <c r="D472" s="157" t="s">
        <v>249</v>
      </c>
      <c r="E472" s="157" t="s">
        <v>875</v>
      </c>
      <c r="F472" s="157" t="s">
        <v>2230</v>
      </c>
      <c r="G472" s="157" t="s">
        <v>168</v>
      </c>
      <c r="H472" s="159">
        <v>45000</v>
      </c>
    </row>
    <row r="473" spans="1:8">
      <c r="A473" s="157" t="s">
        <v>170</v>
      </c>
      <c r="B473" s="157" t="s">
        <v>309</v>
      </c>
      <c r="C473" s="157" t="s">
        <v>1785</v>
      </c>
      <c r="D473" s="157" t="s">
        <v>1786</v>
      </c>
      <c r="E473" s="157" t="s">
        <v>15</v>
      </c>
      <c r="F473" s="157" t="s">
        <v>1786</v>
      </c>
      <c r="G473" s="157" t="s">
        <v>168</v>
      </c>
      <c r="H473" s="159">
        <v>67</v>
      </c>
    </row>
    <row r="474" spans="1:8">
      <c r="A474" s="157" t="s">
        <v>170</v>
      </c>
      <c r="B474" s="157" t="s">
        <v>309</v>
      </c>
      <c r="C474" s="157" t="s">
        <v>779</v>
      </c>
      <c r="D474" s="157" t="s">
        <v>780</v>
      </c>
      <c r="E474" s="157" t="s">
        <v>15</v>
      </c>
      <c r="F474" s="157" t="s">
        <v>780</v>
      </c>
      <c r="G474" s="157" t="s">
        <v>168</v>
      </c>
      <c r="H474" s="159">
        <v>0</v>
      </c>
    </row>
    <row r="475" spans="1:8">
      <c r="A475" s="157" t="s">
        <v>170</v>
      </c>
      <c r="B475" s="157" t="s">
        <v>309</v>
      </c>
      <c r="C475" s="157" t="s">
        <v>391</v>
      </c>
      <c r="D475" s="157" t="s">
        <v>392</v>
      </c>
      <c r="E475" s="157" t="s">
        <v>15</v>
      </c>
      <c r="F475" s="157" t="s">
        <v>392</v>
      </c>
      <c r="G475" s="157" t="s">
        <v>168</v>
      </c>
      <c r="H475" s="159">
        <v>2500</v>
      </c>
    </row>
    <row r="476" spans="1:8">
      <c r="A476" s="157" t="s">
        <v>170</v>
      </c>
      <c r="B476" s="157" t="s">
        <v>309</v>
      </c>
      <c r="C476" s="157" t="s">
        <v>426</v>
      </c>
      <c r="D476" s="157" t="s">
        <v>427</v>
      </c>
      <c r="E476" s="157" t="s">
        <v>428</v>
      </c>
      <c r="F476" s="157" t="s">
        <v>2231</v>
      </c>
      <c r="G476" s="157" t="s">
        <v>168</v>
      </c>
      <c r="H476" s="159">
        <v>0</v>
      </c>
    </row>
    <row r="477" spans="1:8">
      <c r="A477" s="157" t="s">
        <v>170</v>
      </c>
      <c r="B477" s="157" t="s">
        <v>309</v>
      </c>
      <c r="C477" s="157" t="s">
        <v>250</v>
      </c>
      <c r="D477" s="157" t="s">
        <v>251</v>
      </c>
      <c r="E477" s="157" t="s">
        <v>252</v>
      </c>
      <c r="F477" s="157" t="s">
        <v>2232</v>
      </c>
      <c r="G477" s="157" t="s">
        <v>168</v>
      </c>
      <c r="H477" s="159">
        <v>10000</v>
      </c>
    </row>
    <row r="478" spans="1:8">
      <c r="A478" s="157" t="s">
        <v>170</v>
      </c>
      <c r="B478" s="157" t="s">
        <v>309</v>
      </c>
      <c r="C478" s="157" t="s">
        <v>253</v>
      </c>
      <c r="D478" s="157" t="s">
        <v>254</v>
      </c>
      <c r="E478" s="157" t="s">
        <v>876</v>
      </c>
      <c r="F478" s="157" t="s">
        <v>2233</v>
      </c>
      <c r="G478" s="157" t="s">
        <v>168</v>
      </c>
      <c r="H478" s="159">
        <v>27000</v>
      </c>
    </row>
    <row r="479" spans="1:8">
      <c r="A479" s="157" t="s">
        <v>170</v>
      </c>
      <c r="B479" s="157" t="s">
        <v>309</v>
      </c>
      <c r="C479" s="157" t="s">
        <v>413</v>
      </c>
      <c r="D479" s="157" t="s">
        <v>414</v>
      </c>
      <c r="E479" s="157" t="s">
        <v>415</v>
      </c>
      <c r="F479" s="157" t="s">
        <v>2234</v>
      </c>
      <c r="G479" s="157" t="s">
        <v>168</v>
      </c>
      <c r="H479" s="159">
        <v>2500</v>
      </c>
    </row>
    <row r="480" spans="1:8">
      <c r="A480" s="157" t="s">
        <v>170</v>
      </c>
      <c r="B480" s="157" t="s">
        <v>309</v>
      </c>
      <c r="C480" s="157" t="s">
        <v>416</v>
      </c>
      <c r="D480" s="157" t="s">
        <v>414</v>
      </c>
      <c r="E480" s="157" t="s">
        <v>417</v>
      </c>
      <c r="F480" s="157" t="s">
        <v>2235</v>
      </c>
      <c r="G480" s="157" t="s">
        <v>168</v>
      </c>
      <c r="H480" s="159">
        <v>0</v>
      </c>
    </row>
    <row r="481" spans="1:8">
      <c r="A481" s="157" t="s">
        <v>170</v>
      </c>
      <c r="B481" s="157" t="s">
        <v>309</v>
      </c>
      <c r="C481" s="157" t="s">
        <v>418</v>
      </c>
      <c r="D481" s="157" t="s">
        <v>414</v>
      </c>
      <c r="E481" s="157" t="s">
        <v>1154</v>
      </c>
      <c r="F481" s="157" t="s">
        <v>2236</v>
      </c>
      <c r="G481" s="157" t="s">
        <v>168</v>
      </c>
      <c r="H481" s="159">
        <v>2000</v>
      </c>
    </row>
    <row r="482" spans="1:8">
      <c r="A482" s="157" t="s">
        <v>170</v>
      </c>
      <c r="B482" s="157" t="s">
        <v>309</v>
      </c>
      <c r="C482" s="157" t="s">
        <v>419</v>
      </c>
      <c r="D482" s="157" t="s">
        <v>414</v>
      </c>
      <c r="E482" s="157" t="s">
        <v>420</v>
      </c>
      <c r="F482" s="157" t="s">
        <v>2237</v>
      </c>
      <c r="G482" s="157" t="s">
        <v>168</v>
      </c>
      <c r="H482" s="159">
        <v>4000</v>
      </c>
    </row>
    <row r="483" spans="1:8">
      <c r="A483" s="157" t="s">
        <v>170</v>
      </c>
      <c r="B483" s="157" t="s">
        <v>309</v>
      </c>
      <c r="C483" s="157" t="s">
        <v>421</v>
      </c>
      <c r="D483" s="157" t="s">
        <v>422</v>
      </c>
      <c r="E483" s="157" t="s">
        <v>423</v>
      </c>
      <c r="F483" s="157" t="s">
        <v>2238</v>
      </c>
      <c r="G483" s="157" t="s">
        <v>168</v>
      </c>
      <c r="H483" s="159">
        <v>1000</v>
      </c>
    </row>
    <row r="484" spans="1:8">
      <c r="A484" s="157" t="s">
        <v>170</v>
      </c>
      <c r="B484" s="157" t="s">
        <v>309</v>
      </c>
      <c r="C484" s="157" t="s">
        <v>424</v>
      </c>
      <c r="D484" s="157" t="s">
        <v>422</v>
      </c>
      <c r="E484" s="157" t="s">
        <v>425</v>
      </c>
      <c r="F484" s="157" t="s">
        <v>2239</v>
      </c>
      <c r="G484" s="157" t="s">
        <v>168</v>
      </c>
      <c r="H484" s="159">
        <v>1000</v>
      </c>
    </row>
    <row r="485" spans="1:8">
      <c r="A485" s="157" t="s">
        <v>170</v>
      </c>
      <c r="B485" s="157" t="s">
        <v>309</v>
      </c>
      <c r="C485" s="157" t="s">
        <v>635</v>
      </c>
      <c r="D485" s="157" t="s">
        <v>636</v>
      </c>
      <c r="E485" s="157" t="s">
        <v>637</v>
      </c>
      <c r="F485" s="157" t="s">
        <v>2240</v>
      </c>
      <c r="G485" s="157" t="s">
        <v>168</v>
      </c>
      <c r="H485" s="159">
        <v>1000</v>
      </c>
    </row>
    <row r="486" spans="1:8">
      <c r="A486" s="157" t="s">
        <v>170</v>
      </c>
      <c r="B486" s="157" t="s">
        <v>309</v>
      </c>
      <c r="C486" s="157" t="s">
        <v>638</v>
      </c>
      <c r="D486" s="157" t="s">
        <v>1101</v>
      </c>
      <c r="E486" s="157" t="s">
        <v>15</v>
      </c>
      <c r="F486" s="157" t="s">
        <v>1101</v>
      </c>
      <c r="G486" s="157" t="s">
        <v>168</v>
      </c>
      <c r="H486" s="159">
        <v>22200</v>
      </c>
    </row>
    <row r="487" spans="1:8">
      <c r="A487" s="157" t="s">
        <v>170</v>
      </c>
      <c r="B487" s="157" t="s">
        <v>309</v>
      </c>
      <c r="C487" s="157" t="s">
        <v>819</v>
      </c>
      <c r="D487" s="157" t="s">
        <v>820</v>
      </c>
      <c r="E487" s="157" t="s">
        <v>1744</v>
      </c>
      <c r="F487" s="157" t="s">
        <v>2241</v>
      </c>
      <c r="G487" s="157" t="s">
        <v>168</v>
      </c>
      <c r="H487" s="159">
        <v>36500</v>
      </c>
    </row>
    <row r="488" spans="1:8">
      <c r="A488" s="157" t="s">
        <v>170</v>
      </c>
      <c r="B488" s="157" t="s">
        <v>309</v>
      </c>
      <c r="C488" s="157" t="s">
        <v>1002</v>
      </c>
      <c r="D488" s="157" t="s">
        <v>1003</v>
      </c>
      <c r="E488" s="157" t="s">
        <v>15</v>
      </c>
      <c r="F488" s="157" t="s">
        <v>1003</v>
      </c>
      <c r="G488" s="157" t="s">
        <v>168</v>
      </c>
      <c r="H488" s="159">
        <v>50200</v>
      </c>
    </row>
    <row r="489" spans="1:8">
      <c r="A489" s="157" t="s">
        <v>170</v>
      </c>
      <c r="B489" s="157" t="s">
        <v>309</v>
      </c>
      <c r="C489" s="157" t="s">
        <v>1102</v>
      </c>
      <c r="D489" s="157" t="s">
        <v>1103</v>
      </c>
      <c r="E489" s="157" t="s">
        <v>1104</v>
      </c>
      <c r="F489" s="157" t="s">
        <v>2242</v>
      </c>
      <c r="G489" s="157" t="s">
        <v>168</v>
      </c>
      <c r="H489" s="159">
        <v>3000</v>
      </c>
    </row>
    <row r="490" spans="1:8">
      <c r="A490" s="157" t="s">
        <v>170</v>
      </c>
      <c r="B490" s="157" t="s">
        <v>309</v>
      </c>
      <c r="C490" s="157" t="s">
        <v>1105</v>
      </c>
      <c r="D490" s="157" t="s">
        <v>1106</v>
      </c>
      <c r="E490" s="157" t="s">
        <v>15</v>
      </c>
      <c r="F490" s="157" t="s">
        <v>1106</v>
      </c>
      <c r="G490" s="157" t="s">
        <v>168</v>
      </c>
      <c r="H490" s="159">
        <v>7000</v>
      </c>
    </row>
    <row r="491" spans="1:8">
      <c r="A491" s="157" t="s">
        <v>170</v>
      </c>
      <c r="B491" s="157" t="s">
        <v>309</v>
      </c>
      <c r="C491" s="157" t="s">
        <v>1475</v>
      </c>
      <c r="D491" s="157" t="s">
        <v>427</v>
      </c>
      <c r="E491" s="157" t="s">
        <v>1476</v>
      </c>
      <c r="F491" s="157" t="s">
        <v>2243</v>
      </c>
      <c r="G491" s="157" t="s">
        <v>168</v>
      </c>
      <c r="H491" s="159">
        <v>1000</v>
      </c>
    </row>
    <row r="492" spans="1:8">
      <c r="A492" s="157" t="s">
        <v>170</v>
      </c>
      <c r="B492" s="157" t="s">
        <v>309</v>
      </c>
      <c r="C492" s="157" t="s">
        <v>255</v>
      </c>
      <c r="D492" s="157" t="s">
        <v>256</v>
      </c>
      <c r="E492" s="157" t="s">
        <v>877</v>
      </c>
      <c r="F492" s="157" t="s">
        <v>2244</v>
      </c>
      <c r="G492" s="157" t="s">
        <v>168</v>
      </c>
      <c r="H492" s="159">
        <v>38000</v>
      </c>
    </row>
    <row r="493" spans="1:8">
      <c r="A493" s="157" t="s">
        <v>170</v>
      </c>
      <c r="B493" s="157" t="s">
        <v>309</v>
      </c>
      <c r="C493" s="157" t="s">
        <v>257</v>
      </c>
      <c r="D493" s="157" t="s">
        <v>258</v>
      </c>
      <c r="E493" s="157" t="s">
        <v>875</v>
      </c>
      <c r="F493" s="157" t="s">
        <v>2245</v>
      </c>
      <c r="G493" s="157" t="s">
        <v>168</v>
      </c>
      <c r="H493" s="159">
        <v>20500</v>
      </c>
    </row>
    <row r="494" spans="1:8">
      <c r="A494" s="157" t="s">
        <v>170</v>
      </c>
      <c r="B494" s="157" t="s">
        <v>309</v>
      </c>
      <c r="C494" s="157" t="s">
        <v>777</v>
      </c>
      <c r="D494" s="157" t="s">
        <v>969</v>
      </c>
      <c r="E494" s="157" t="s">
        <v>259</v>
      </c>
      <c r="F494" s="157" t="s">
        <v>2246</v>
      </c>
      <c r="G494" s="157" t="s">
        <v>168</v>
      </c>
      <c r="H494" s="159">
        <v>2000</v>
      </c>
    </row>
    <row r="495" spans="1:8">
      <c r="A495" s="157" t="s">
        <v>170</v>
      </c>
      <c r="B495" s="157" t="s">
        <v>309</v>
      </c>
      <c r="C495" s="157" t="s">
        <v>970</v>
      </c>
      <c r="D495" s="157" t="s">
        <v>971</v>
      </c>
      <c r="E495" s="157" t="s">
        <v>15</v>
      </c>
      <c r="F495" s="157" t="s">
        <v>971</v>
      </c>
      <c r="G495" s="157" t="s">
        <v>168</v>
      </c>
      <c r="H495" s="159">
        <v>1000</v>
      </c>
    </row>
    <row r="496" spans="1:8">
      <c r="A496" s="157" t="s">
        <v>170</v>
      </c>
      <c r="B496" s="157" t="s">
        <v>309</v>
      </c>
      <c r="C496" s="157" t="s">
        <v>776</v>
      </c>
      <c r="D496" s="157" t="s">
        <v>972</v>
      </c>
      <c r="E496" s="157" t="s">
        <v>973</v>
      </c>
      <c r="F496" s="157" t="s">
        <v>2247</v>
      </c>
      <c r="G496" s="157" t="s">
        <v>168</v>
      </c>
      <c r="H496" s="159">
        <v>8000</v>
      </c>
    </row>
    <row r="497" spans="1:8">
      <c r="A497" s="157" t="s">
        <v>170</v>
      </c>
      <c r="B497" s="157" t="s">
        <v>309</v>
      </c>
      <c r="C497" s="157" t="s">
        <v>742</v>
      </c>
      <c r="D497" s="157" t="s">
        <v>388</v>
      </c>
      <c r="E497" s="157" t="s">
        <v>259</v>
      </c>
      <c r="F497" s="157" t="s">
        <v>2248</v>
      </c>
      <c r="G497" s="157" t="s">
        <v>168</v>
      </c>
      <c r="H497" s="159">
        <v>0</v>
      </c>
    </row>
    <row r="498" spans="1:8">
      <c r="A498" s="157" t="s">
        <v>170</v>
      </c>
      <c r="B498" s="157" t="s">
        <v>309</v>
      </c>
      <c r="C498" s="157" t="s">
        <v>261</v>
      </c>
      <c r="D498" s="157" t="s">
        <v>262</v>
      </c>
      <c r="E498" s="157" t="s">
        <v>263</v>
      </c>
      <c r="F498" s="157" t="s">
        <v>2249</v>
      </c>
      <c r="G498" s="157" t="s">
        <v>168</v>
      </c>
      <c r="H498" s="159">
        <v>19300</v>
      </c>
    </row>
    <row r="499" spans="1:8">
      <c r="A499" s="157" t="s">
        <v>170</v>
      </c>
      <c r="B499" s="157" t="s">
        <v>309</v>
      </c>
      <c r="C499" s="157" t="s">
        <v>264</v>
      </c>
      <c r="D499" s="157" t="s">
        <v>265</v>
      </c>
      <c r="E499" s="157" t="s">
        <v>266</v>
      </c>
      <c r="F499" s="157" t="s">
        <v>2250</v>
      </c>
      <c r="G499" s="157" t="s">
        <v>168</v>
      </c>
      <c r="H499" s="159">
        <v>1000</v>
      </c>
    </row>
    <row r="500" spans="1:8">
      <c r="A500" s="157" t="s">
        <v>170</v>
      </c>
      <c r="B500" s="157" t="s">
        <v>309</v>
      </c>
      <c r="C500" s="157" t="s">
        <v>267</v>
      </c>
      <c r="D500" s="157" t="s">
        <v>265</v>
      </c>
      <c r="E500" s="157" t="s">
        <v>268</v>
      </c>
      <c r="F500" s="157" t="s">
        <v>2251</v>
      </c>
      <c r="G500" s="157" t="s">
        <v>168</v>
      </c>
      <c r="H500" s="159">
        <v>3800</v>
      </c>
    </row>
    <row r="501" spans="1:8">
      <c r="A501" s="157" t="s">
        <v>170</v>
      </c>
      <c r="B501" s="157" t="s">
        <v>309</v>
      </c>
      <c r="C501" s="157" t="s">
        <v>678</v>
      </c>
      <c r="D501" s="157" t="s">
        <v>265</v>
      </c>
      <c r="E501" s="157" t="s">
        <v>269</v>
      </c>
      <c r="F501" s="157" t="s">
        <v>2252</v>
      </c>
      <c r="G501" s="157" t="s">
        <v>168</v>
      </c>
      <c r="H501" s="159">
        <v>3200</v>
      </c>
    </row>
    <row r="502" spans="1:8">
      <c r="A502" s="157" t="s">
        <v>170</v>
      </c>
      <c r="B502" s="157" t="s">
        <v>309</v>
      </c>
      <c r="C502" s="157" t="s">
        <v>319</v>
      </c>
      <c r="D502" s="157" t="s">
        <v>265</v>
      </c>
      <c r="E502" s="157" t="s">
        <v>320</v>
      </c>
      <c r="F502" s="157" t="s">
        <v>2253</v>
      </c>
      <c r="G502" s="157" t="s">
        <v>168</v>
      </c>
      <c r="H502" s="159">
        <v>6000</v>
      </c>
    </row>
    <row r="503" spans="1:8">
      <c r="A503" s="157" t="s">
        <v>170</v>
      </c>
      <c r="B503" s="157" t="s">
        <v>309</v>
      </c>
      <c r="C503" s="157" t="s">
        <v>321</v>
      </c>
      <c r="D503" s="157" t="s">
        <v>265</v>
      </c>
      <c r="E503" s="157" t="s">
        <v>322</v>
      </c>
      <c r="F503" s="157" t="s">
        <v>2254</v>
      </c>
      <c r="G503" s="157" t="s">
        <v>168</v>
      </c>
      <c r="H503" s="159">
        <v>3000</v>
      </c>
    </row>
    <row r="504" spans="1:8">
      <c r="A504" s="157" t="s">
        <v>170</v>
      </c>
      <c r="B504" s="157" t="s">
        <v>309</v>
      </c>
      <c r="C504" s="157" t="s">
        <v>323</v>
      </c>
      <c r="D504" s="157" t="s">
        <v>265</v>
      </c>
      <c r="E504" s="157" t="s">
        <v>324</v>
      </c>
      <c r="F504" s="157" t="s">
        <v>2255</v>
      </c>
      <c r="G504" s="157" t="s">
        <v>168</v>
      </c>
      <c r="H504" s="159">
        <v>3000</v>
      </c>
    </row>
    <row r="505" spans="1:8">
      <c r="A505" s="157" t="s">
        <v>170</v>
      </c>
      <c r="B505" s="157" t="s">
        <v>309</v>
      </c>
      <c r="C505" s="157" t="s">
        <v>325</v>
      </c>
      <c r="D505" s="157" t="s">
        <v>265</v>
      </c>
      <c r="E505" s="157" t="s">
        <v>326</v>
      </c>
      <c r="F505" s="157" t="s">
        <v>2256</v>
      </c>
      <c r="G505" s="157" t="s">
        <v>168</v>
      </c>
      <c r="H505" s="159">
        <v>2200</v>
      </c>
    </row>
    <row r="506" spans="1:8">
      <c r="A506" s="157" t="s">
        <v>170</v>
      </c>
      <c r="B506" s="157" t="s">
        <v>309</v>
      </c>
      <c r="C506" s="157" t="s">
        <v>270</v>
      </c>
      <c r="D506" s="157" t="s">
        <v>265</v>
      </c>
      <c r="E506" s="157" t="s">
        <v>271</v>
      </c>
      <c r="F506" s="157" t="s">
        <v>2257</v>
      </c>
      <c r="G506" s="157" t="s">
        <v>168</v>
      </c>
      <c r="H506" s="159">
        <v>3500</v>
      </c>
    </row>
    <row r="507" spans="1:8">
      <c r="A507" s="157" t="s">
        <v>170</v>
      </c>
      <c r="B507" s="157" t="s">
        <v>309</v>
      </c>
      <c r="C507" s="157" t="s">
        <v>351</v>
      </c>
      <c r="D507" s="157" t="s">
        <v>265</v>
      </c>
      <c r="E507" s="157" t="s">
        <v>352</v>
      </c>
      <c r="F507" s="157" t="s">
        <v>2258</v>
      </c>
      <c r="G507" s="157" t="s">
        <v>168</v>
      </c>
      <c r="H507" s="159">
        <v>1500</v>
      </c>
    </row>
    <row r="508" spans="1:8">
      <c r="A508" s="157" t="s">
        <v>170</v>
      </c>
      <c r="B508" s="157" t="s">
        <v>309</v>
      </c>
      <c r="C508" s="157" t="s">
        <v>327</v>
      </c>
      <c r="D508" s="157" t="s">
        <v>328</v>
      </c>
      <c r="E508" s="157" t="s">
        <v>329</v>
      </c>
      <c r="F508" s="157" t="s">
        <v>2259</v>
      </c>
      <c r="G508" s="157" t="s">
        <v>168</v>
      </c>
      <c r="H508" s="159">
        <v>2000</v>
      </c>
    </row>
    <row r="509" spans="1:8">
      <c r="A509" s="157" t="s">
        <v>170</v>
      </c>
      <c r="B509" s="157" t="s">
        <v>309</v>
      </c>
      <c r="C509" s="157" t="s">
        <v>330</v>
      </c>
      <c r="D509" s="157" t="s">
        <v>328</v>
      </c>
      <c r="E509" s="157" t="s">
        <v>268</v>
      </c>
      <c r="F509" s="157" t="s">
        <v>2260</v>
      </c>
      <c r="G509" s="157" t="s">
        <v>168</v>
      </c>
      <c r="H509" s="159">
        <v>2000</v>
      </c>
    </row>
    <row r="510" spans="1:8">
      <c r="A510" s="157" t="s">
        <v>170</v>
      </c>
      <c r="B510" s="157" t="s">
        <v>309</v>
      </c>
      <c r="C510" s="157" t="s">
        <v>379</v>
      </c>
      <c r="D510" s="157" t="s">
        <v>380</v>
      </c>
      <c r="E510" s="157" t="s">
        <v>381</v>
      </c>
      <c r="F510" s="157" t="s">
        <v>2261</v>
      </c>
      <c r="G510" s="157" t="s">
        <v>168</v>
      </c>
      <c r="H510" s="159">
        <v>689</v>
      </c>
    </row>
    <row r="511" spans="1:8">
      <c r="A511" s="157" t="s">
        <v>170</v>
      </c>
      <c r="B511" s="157" t="s">
        <v>309</v>
      </c>
      <c r="C511" s="157" t="s">
        <v>382</v>
      </c>
      <c r="D511" s="157" t="s">
        <v>383</v>
      </c>
      <c r="E511" s="157" t="s">
        <v>15</v>
      </c>
      <c r="F511" s="157" t="s">
        <v>383</v>
      </c>
      <c r="G511" s="157" t="s">
        <v>168</v>
      </c>
      <c r="H511" s="159">
        <v>475</v>
      </c>
    </row>
    <row r="512" spans="1:8">
      <c r="A512" s="157" t="s">
        <v>170</v>
      </c>
      <c r="B512" s="157" t="s">
        <v>309</v>
      </c>
      <c r="C512" s="157" t="s">
        <v>384</v>
      </c>
      <c r="D512" s="157" t="s">
        <v>385</v>
      </c>
      <c r="E512" s="157" t="s">
        <v>381</v>
      </c>
      <c r="F512" s="157" t="s">
        <v>2262</v>
      </c>
      <c r="G512" s="157" t="s">
        <v>168</v>
      </c>
      <c r="H512" s="159">
        <v>689</v>
      </c>
    </row>
    <row r="513" spans="1:8">
      <c r="A513" s="157" t="s">
        <v>170</v>
      </c>
      <c r="B513" s="157" t="s">
        <v>309</v>
      </c>
      <c r="C513" s="157" t="s">
        <v>386</v>
      </c>
      <c r="D513" s="157" t="s">
        <v>387</v>
      </c>
      <c r="E513" s="157" t="s">
        <v>381</v>
      </c>
      <c r="F513" s="157" t="s">
        <v>2263</v>
      </c>
      <c r="G513" s="157" t="s">
        <v>168</v>
      </c>
      <c r="H513" s="159">
        <v>700</v>
      </c>
    </row>
    <row r="514" spans="1:8">
      <c r="A514" s="157" t="s">
        <v>170</v>
      </c>
      <c r="B514" s="157" t="s">
        <v>309</v>
      </c>
      <c r="C514" s="157" t="s">
        <v>639</v>
      </c>
      <c r="D514" s="157" t="s">
        <v>640</v>
      </c>
      <c r="E514" s="157" t="s">
        <v>641</v>
      </c>
      <c r="F514" s="157" t="s">
        <v>2264</v>
      </c>
      <c r="G514" s="157" t="s">
        <v>168</v>
      </c>
      <c r="H514" s="159">
        <v>1500</v>
      </c>
    </row>
    <row r="515" spans="1:8">
      <c r="A515" s="157" t="s">
        <v>170</v>
      </c>
      <c r="B515" s="157" t="s">
        <v>309</v>
      </c>
      <c r="C515" s="157" t="s">
        <v>1426</v>
      </c>
      <c r="D515" s="157" t="s">
        <v>1427</v>
      </c>
      <c r="E515" s="157" t="s">
        <v>1428</v>
      </c>
      <c r="F515" s="157" t="s">
        <v>2265</v>
      </c>
      <c r="G515" s="157" t="s">
        <v>168</v>
      </c>
      <c r="H515" s="159">
        <v>0</v>
      </c>
    </row>
    <row r="516" spans="1:8">
      <c r="A516" s="157" t="s">
        <v>170</v>
      </c>
      <c r="B516" s="157" t="s">
        <v>309</v>
      </c>
      <c r="C516" s="157" t="s">
        <v>642</v>
      </c>
      <c r="D516" s="157" t="s">
        <v>643</v>
      </c>
      <c r="E516" s="157" t="s">
        <v>644</v>
      </c>
      <c r="F516" s="157" t="s">
        <v>2266</v>
      </c>
      <c r="G516" s="157" t="s">
        <v>168</v>
      </c>
      <c r="H516" s="159">
        <v>3000</v>
      </c>
    </row>
    <row r="517" spans="1:8">
      <c r="A517" s="157" t="s">
        <v>170</v>
      </c>
      <c r="B517" s="157" t="s">
        <v>309</v>
      </c>
      <c r="C517" s="157" t="s">
        <v>679</v>
      </c>
      <c r="D517" s="157" t="s">
        <v>680</v>
      </c>
      <c r="E517" s="157" t="s">
        <v>681</v>
      </c>
      <c r="F517" s="157" t="s">
        <v>2267</v>
      </c>
      <c r="G517" s="157" t="s">
        <v>168</v>
      </c>
      <c r="H517" s="159">
        <v>2000</v>
      </c>
    </row>
    <row r="518" spans="1:8">
      <c r="A518" s="157" t="s">
        <v>170</v>
      </c>
      <c r="B518" s="157" t="s">
        <v>309</v>
      </c>
      <c r="C518" s="157" t="s">
        <v>647</v>
      </c>
      <c r="D518" s="157" t="s">
        <v>645</v>
      </c>
      <c r="E518" s="157" t="s">
        <v>646</v>
      </c>
      <c r="F518" s="157" t="s">
        <v>2268</v>
      </c>
      <c r="G518" s="157" t="s">
        <v>168</v>
      </c>
      <c r="H518" s="159">
        <v>7600</v>
      </c>
    </row>
    <row r="519" spans="1:8">
      <c r="A519" s="157" t="s">
        <v>170</v>
      </c>
      <c r="B519" s="157" t="s">
        <v>309</v>
      </c>
      <c r="C519" s="157" t="s">
        <v>702</v>
      </c>
      <c r="D519" s="157" t="s">
        <v>682</v>
      </c>
      <c r="E519" s="157" t="s">
        <v>683</v>
      </c>
      <c r="F519" s="157" t="s">
        <v>2269</v>
      </c>
      <c r="G519" s="157" t="s">
        <v>168</v>
      </c>
      <c r="H519" s="159">
        <v>1700</v>
      </c>
    </row>
    <row r="520" spans="1:8">
      <c r="A520" s="157" t="s">
        <v>170</v>
      </c>
      <c r="B520" s="157" t="s">
        <v>309</v>
      </c>
      <c r="C520" s="157" t="s">
        <v>648</v>
      </c>
      <c r="D520" s="157" t="s">
        <v>649</v>
      </c>
      <c r="E520" s="157" t="s">
        <v>650</v>
      </c>
      <c r="F520" s="157" t="s">
        <v>2270</v>
      </c>
      <c r="G520" s="157" t="s">
        <v>168</v>
      </c>
      <c r="H520" s="159">
        <v>7000</v>
      </c>
    </row>
    <row r="521" spans="1:8">
      <c r="A521" s="157" t="s">
        <v>170</v>
      </c>
      <c r="B521" s="157" t="s">
        <v>309</v>
      </c>
      <c r="C521" s="157" t="s">
        <v>684</v>
      </c>
      <c r="D521" s="157" t="s">
        <v>685</v>
      </c>
      <c r="E521" s="157" t="s">
        <v>686</v>
      </c>
      <c r="F521" s="157" t="s">
        <v>2271</v>
      </c>
      <c r="G521" s="157" t="s">
        <v>168</v>
      </c>
      <c r="H521" s="159">
        <v>0</v>
      </c>
    </row>
    <row r="522" spans="1:8">
      <c r="A522" s="157" t="s">
        <v>170</v>
      </c>
      <c r="B522" s="157" t="s">
        <v>309</v>
      </c>
      <c r="C522" s="157" t="s">
        <v>688</v>
      </c>
      <c r="D522" s="157" t="s">
        <v>689</v>
      </c>
      <c r="E522" s="157" t="s">
        <v>690</v>
      </c>
      <c r="F522" s="157" t="s">
        <v>2272</v>
      </c>
      <c r="G522" s="157" t="s">
        <v>168</v>
      </c>
      <c r="H522" s="159">
        <v>2000</v>
      </c>
    </row>
    <row r="523" spans="1:8">
      <c r="A523" s="157" t="s">
        <v>170</v>
      </c>
      <c r="B523" s="157" t="s">
        <v>309</v>
      </c>
      <c r="C523" s="157" t="s">
        <v>651</v>
      </c>
      <c r="D523" s="157" t="s">
        <v>652</v>
      </c>
      <c r="E523" s="157" t="s">
        <v>653</v>
      </c>
      <c r="F523" s="157" t="s">
        <v>2273</v>
      </c>
      <c r="G523" s="157" t="s">
        <v>168</v>
      </c>
      <c r="H523" s="159">
        <v>1000</v>
      </c>
    </row>
    <row r="524" spans="1:8">
      <c r="A524" s="157" t="s">
        <v>170</v>
      </c>
      <c r="B524" s="157" t="s">
        <v>309</v>
      </c>
      <c r="C524" s="157" t="s">
        <v>691</v>
      </c>
      <c r="D524" s="157" t="s">
        <v>692</v>
      </c>
      <c r="E524" s="157" t="s">
        <v>693</v>
      </c>
      <c r="F524" s="157" t="s">
        <v>2274</v>
      </c>
      <c r="G524" s="157" t="s">
        <v>168</v>
      </c>
      <c r="H524" s="159">
        <v>3500</v>
      </c>
    </row>
    <row r="525" spans="1:8">
      <c r="A525" s="157" t="s">
        <v>170</v>
      </c>
      <c r="B525" s="157" t="s">
        <v>309</v>
      </c>
      <c r="C525" s="157" t="s">
        <v>1172</v>
      </c>
      <c r="D525" s="157" t="s">
        <v>1173</v>
      </c>
      <c r="E525" s="157" t="s">
        <v>1174</v>
      </c>
      <c r="F525" s="157" t="s">
        <v>2275</v>
      </c>
      <c r="G525" s="157" t="s">
        <v>168</v>
      </c>
      <c r="H525" s="159">
        <v>1500</v>
      </c>
    </row>
    <row r="526" spans="1:8">
      <c r="A526" s="157" t="s">
        <v>170</v>
      </c>
      <c r="B526" s="157" t="s">
        <v>309</v>
      </c>
      <c r="C526" s="157" t="s">
        <v>1128</v>
      </c>
      <c r="D526" s="157" t="s">
        <v>1129</v>
      </c>
      <c r="E526" s="157" t="s">
        <v>1130</v>
      </c>
      <c r="F526" s="157" t="s">
        <v>2276</v>
      </c>
      <c r="G526" s="157" t="s">
        <v>168</v>
      </c>
      <c r="H526" s="159">
        <v>3700</v>
      </c>
    </row>
    <row r="527" spans="1:8">
      <c r="A527" s="157" t="s">
        <v>170</v>
      </c>
      <c r="B527" s="157" t="s">
        <v>309</v>
      </c>
      <c r="C527" s="157" t="s">
        <v>1247</v>
      </c>
      <c r="D527" s="157" t="s">
        <v>1248</v>
      </c>
      <c r="E527" s="157" t="s">
        <v>1249</v>
      </c>
      <c r="F527" s="157" t="s">
        <v>2277</v>
      </c>
      <c r="G527" s="157" t="s">
        <v>168</v>
      </c>
      <c r="H527" s="159">
        <v>500</v>
      </c>
    </row>
    <row r="528" spans="1:8">
      <c r="A528" s="157" t="s">
        <v>170</v>
      </c>
      <c r="B528" s="157" t="s">
        <v>309</v>
      </c>
      <c r="C528" s="157" t="s">
        <v>654</v>
      </c>
      <c r="D528" s="157" t="s">
        <v>655</v>
      </c>
      <c r="E528" s="157" t="s">
        <v>656</v>
      </c>
      <c r="F528" s="157" t="s">
        <v>2278</v>
      </c>
      <c r="G528" s="157" t="s">
        <v>168</v>
      </c>
      <c r="H528" s="159">
        <v>1000</v>
      </c>
    </row>
    <row r="529" spans="1:8">
      <c r="A529" s="157" t="s">
        <v>170</v>
      </c>
      <c r="B529" s="157" t="s">
        <v>309</v>
      </c>
      <c r="C529" s="157" t="s">
        <v>694</v>
      </c>
      <c r="D529" s="157" t="s">
        <v>695</v>
      </c>
      <c r="E529" s="157" t="s">
        <v>696</v>
      </c>
      <c r="F529" s="157" t="s">
        <v>2279</v>
      </c>
      <c r="G529" s="157" t="s">
        <v>168</v>
      </c>
      <c r="H529" s="159">
        <v>0</v>
      </c>
    </row>
    <row r="530" spans="1:8">
      <c r="A530" s="157" t="s">
        <v>170</v>
      </c>
      <c r="B530" s="157" t="s">
        <v>309</v>
      </c>
      <c r="C530" s="157" t="s">
        <v>657</v>
      </c>
      <c r="D530" s="157" t="s">
        <v>658</v>
      </c>
      <c r="E530" s="157" t="s">
        <v>659</v>
      </c>
      <c r="F530" s="157" t="s">
        <v>2280</v>
      </c>
      <c r="G530" s="157" t="s">
        <v>168</v>
      </c>
      <c r="H530" s="159">
        <v>6000</v>
      </c>
    </row>
    <row r="531" spans="1:8">
      <c r="A531" s="157" t="s">
        <v>170</v>
      </c>
      <c r="B531" s="157" t="s">
        <v>309</v>
      </c>
      <c r="C531" s="157" t="s">
        <v>661</v>
      </c>
      <c r="D531" s="157" t="s">
        <v>660</v>
      </c>
      <c r="E531" s="157" t="s">
        <v>878</v>
      </c>
      <c r="F531" s="157" t="s">
        <v>2281</v>
      </c>
      <c r="G531" s="157" t="s">
        <v>168</v>
      </c>
      <c r="H531" s="159">
        <v>7100</v>
      </c>
    </row>
    <row r="532" spans="1:8">
      <c r="A532" s="157" t="s">
        <v>170</v>
      </c>
      <c r="B532" s="157" t="s">
        <v>309</v>
      </c>
      <c r="C532" s="157" t="s">
        <v>697</v>
      </c>
      <c r="D532" s="157" t="s">
        <v>698</v>
      </c>
      <c r="E532" s="157" t="s">
        <v>687</v>
      </c>
      <c r="F532" s="157" t="s">
        <v>2282</v>
      </c>
      <c r="G532" s="157" t="s">
        <v>168</v>
      </c>
      <c r="H532" s="159">
        <v>1000</v>
      </c>
    </row>
    <row r="533" spans="1:8">
      <c r="A533" s="157" t="s">
        <v>170</v>
      </c>
      <c r="B533" s="157" t="s">
        <v>309</v>
      </c>
      <c r="C533" s="157" t="s">
        <v>699</v>
      </c>
      <c r="D533" s="157" t="s">
        <v>1662</v>
      </c>
      <c r="E533" s="157" t="s">
        <v>690</v>
      </c>
      <c r="F533" s="157" t="s">
        <v>2283</v>
      </c>
      <c r="G533" s="157" t="s">
        <v>168</v>
      </c>
      <c r="H533" s="159">
        <v>8000</v>
      </c>
    </row>
    <row r="534" spans="1:8">
      <c r="A534" s="157" t="s">
        <v>170</v>
      </c>
      <c r="B534" s="157" t="s">
        <v>309</v>
      </c>
      <c r="C534" s="157" t="s">
        <v>662</v>
      </c>
      <c r="D534" s="157" t="s">
        <v>260</v>
      </c>
      <c r="E534" s="157" t="s">
        <v>653</v>
      </c>
      <c r="F534" s="157" t="s">
        <v>2284</v>
      </c>
      <c r="G534" s="157" t="s">
        <v>168</v>
      </c>
      <c r="H534" s="159">
        <v>0</v>
      </c>
    </row>
    <row r="535" spans="1:8">
      <c r="A535" s="157" t="s">
        <v>170</v>
      </c>
      <c r="B535" s="157" t="s">
        <v>309</v>
      </c>
      <c r="C535" s="157" t="s">
        <v>700</v>
      </c>
      <c r="D535" s="157" t="s">
        <v>701</v>
      </c>
      <c r="E535" s="157" t="s">
        <v>693</v>
      </c>
      <c r="F535" s="157" t="s">
        <v>2285</v>
      </c>
      <c r="G535" s="157" t="s">
        <v>168</v>
      </c>
      <c r="H535" s="159">
        <v>1000</v>
      </c>
    </row>
    <row r="536" spans="1:8">
      <c r="A536" s="157" t="s">
        <v>170</v>
      </c>
      <c r="B536" s="157" t="s">
        <v>309</v>
      </c>
      <c r="C536" s="157" t="s">
        <v>1175</v>
      </c>
      <c r="D536" s="157" t="s">
        <v>1176</v>
      </c>
      <c r="E536" s="157" t="s">
        <v>1174</v>
      </c>
      <c r="F536" s="157" t="s">
        <v>2286</v>
      </c>
      <c r="G536" s="157" t="s">
        <v>168</v>
      </c>
      <c r="H536" s="159">
        <v>1000</v>
      </c>
    </row>
    <row r="537" spans="1:8">
      <c r="A537" s="157" t="s">
        <v>170</v>
      </c>
      <c r="B537" s="157" t="s">
        <v>309</v>
      </c>
      <c r="C537" s="157" t="s">
        <v>1131</v>
      </c>
      <c r="D537" s="157" t="s">
        <v>1132</v>
      </c>
      <c r="E537" s="157" t="s">
        <v>1130</v>
      </c>
      <c r="F537" s="157" t="s">
        <v>2287</v>
      </c>
      <c r="G537" s="157" t="s">
        <v>168</v>
      </c>
      <c r="H537" s="159">
        <v>2100</v>
      </c>
    </row>
    <row r="538" spans="1:8">
      <c r="A538" s="157" t="s">
        <v>170</v>
      </c>
      <c r="B538" s="157" t="s">
        <v>309</v>
      </c>
      <c r="C538" s="157" t="s">
        <v>1250</v>
      </c>
      <c r="D538" s="157" t="s">
        <v>1251</v>
      </c>
      <c r="E538" s="157" t="s">
        <v>1249</v>
      </c>
      <c r="F538" s="157" t="s">
        <v>2288</v>
      </c>
      <c r="G538" s="157" t="s">
        <v>168</v>
      </c>
      <c r="H538" s="159">
        <v>3500</v>
      </c>
    </row>
    <row r="539" spans="1:8">
      <c r="A539" s="157" t="s">
        <v>170</v>
      </c>
      <c r="B539" s="157" t="s">
        <v>309</v>
      </c>
      <c r="C539" s="157" t="s">
        <v>664</v>
      </c>
      <c r="D539" s="157" t="s">
        <v>663</v>
      </c>
      <c r="E539" s="157" t="s">
        <v>15</v>
      </c>
      <c r="F539" s="157" t="s">
        <v>663</v>
      </c>
      <c r="G539" s="157" t="s">
        <v>168</v>
      </c>
      <c r="H539" s="159">
        <v>1000</v>
      </c>
    </row>
    <row r="540" spans="1:8">
      <c r="A540" s="157" t="s">
        <v>170</v>
      </c>
      <c r="B540" s="157" t="s">
        <v>309</v>
      </c>
      <c r="C540" s="157" t="s">
        <v>665</v>
      </c>
      <c r="D540" s="157" t="s">
        <v>713</v>
      </c>
      <c r="E540" s="157" t="s">
        <v>15</v>
      </c>
      <c r="F540" s="157" t="s">
        <v>713</v>
      </c>
      <c r="G540" s="157" t="s">
        <v>168</v>
      </c>
      <c r="H540" s="159">
        <v>0</v>
      </c>
    </row>
    <row r="541" spans="1:8">
      <c r="A541" s="157" t="s">
        <v>170</v>
      </c>
      <c r="B541" s="157" t="s">
        <v>309</v>
      </c>
      <c r="C541" s="157" t="s">
        <v>666</v>
      </c>
      <c r="D541" s="157" t="s">
        <v>714</v>
      </c>
      <c r="E541" s="157" t="s">
        <v>15</v>
      </c>
      <c r="F541" s="157" t="s">
        <v>714</v>
      </c>
      <c r="G541" s="157" t="s">
        <v>168</v>
      </c>
      <c r="H541" s="159">
        <v>3000</v>
      </c>
    </row>
    <row r="542" spans="1:8">
      <c r="A542" s="157" t="s">
        <v>170</v>
      </c>
      <c r="B542" s="157" t="s">
        <v>309</v>
      </c>
      <c r="C542" s="157" t="s">
        <v>667</v>
      </c>
      <c r="D542" s="157" t="s">
        <v>715</v>
      </c>
      <c r="E542" s="157" t="s">
        <v>15</v>
      </c>
      <c r="F542" s="157" t="s">
        <v>715</v>
      </c>
      <c r="G542" s="157" t="s">
        <v>168</v>
      </c>
      <c r="H542" s="159">
        <v>2000</v>
      </c>
    </row>
    <row r="543" spans="1:8">
      <c r="A543" s="157" t="s">
        <v>170</v>
      </c>
      <c r="B543" s="157" t="s">
        <v>309</v>
      </c>
      <c r="C543" s="157" t="s">
        <v>705</v>
      </c>
      <c r="D543" s="157" t="s">
        <v>716</v>
      </c>
      <c r="E543" s="157" t="s">
        <v>15</v>
      </c>
      <c r="F543" s="157" t="s">
        <v>716</v>
      </c>
      <c r="G543" s="157" t="s">
        <v>168</v>
      </c>
      <c r="H543" s="159">
        <v>3500</v>
      </c>
    </row>
    <row r="544" spans="1:8">
      <c r="A544" s="157" t="s">
        <v>170</v>
      </c>
      <c r="B544" s="157" t="s">
        <v>309</v>
      </c>
      <c r="C544" s="157" t="s">
        <v>1107</v>
      </c>
      <c r="D544" s="157" t="s">
        <v>1108</v>
      </c>
      <c r="E544" s="157" t="s">
        <v>15</v>
      </c>
      <c r="F544" s="157" t="s">
        <v>1108</v>
      </c>
      <c r="G544" s="157" t="s">
        <v>168</v>
      </c>
      <c r="H544" s="159">
        <v>1430</v>
      </c>
    </row>
    <row r="545" spans="1:8">
      <c r="A545" s="157" t="s">
        <v>170</v>
      </c>
      <c r="B545" s="157" t="s">
        <v>309</v>
      </c>
      <c r="C545" s="157" t="s">
        <v>1234</v>
      </c>
      <c r="D545" s="157" t="s">
        <v>1235</v>
      </c>
      <c r="E545" s="157" t="s">
        <v>1236</v>
      </c>
      <c r="F545" s="157" t="s">
        <v>2289</v>
      </c>
      <c r="G545" s="157" t="s">
        <v>168</v>
      </c>
      <c r="H545" s="159">
        <v>0</v>
      </c>
    </row>
    <row r="546" spans="1:8">
      <c r="A546" s="157" t="s">
        <v>170</v>
      </c>
      <c r="B546" s="157" t="s">
        <v>309</v>
      </c>
      <c r="C546" s="157" t="s">
        <v>1109</v>
      </c>
      <c r="D546" s="157" t="s">
        <v>1110</v>
      </c>
      <c r="E546" s="157" t="s">
        <v>15</v>
      </c>
      <c r="F546" s="157" t="s">
        <v>1110</v>
      </c>
      <c r="G546" s="157" t="s">
        <v>168</v>
      </c>
      <c r="H546" s="159">
        <v>1000</v>
      </c>
    </row>
    <row r="547" spans="1:8">
      <c r="A547" s="157" t="s">
        <v>170</v>
      </c>
      <c r="B547" s="157" t="s">
        <v>309</v>
      </c>
      <c r="C547" s="157" t="s">
        <v>881</v>
      </c>
      <c r="D547" s="157" t="s">
        <v>909</v>
      </c>
      <c r="E547" s="157" t="s">
        <v>1364</v>
      </c>
      <c r="F547" s="157" t="s">
        <v>2290</v>
      </c>
      <c r="G547" s="157" t="s">
        <v>168</v>
      </c>
      <c r="H547" s="159">
        <v>1000</v>
      </c>
    </row>
    <row r="548" spans="1:8">
      <c r="A548" s="157" t="s">
        <v>170</v>
      </c>
      <c r="B548" s="157" t="s">
        <v>309</v>
      </c>
      <c r="C548" s="157" t="s">
        <v>882</v>
      </c>
      <c r="D548" s="157" t="s">
        <v>909</v>
      </c>
      <c r="E548" s="157" t="s">
        <v>910</v>
      </c>
      <c r="F548" s="157" t="s">
        <v>2291</v>
      </c>
      <c r="G548" s="157" t="s">
        <v>168</v>
      </c>
      <c r="H548" s="159">
        <v>4500</v>
      </c>
    </row>
    <row r="549" spans="1:8">
      <c r="A549" s="157" t="s">
        <v>170</v>
      </c>
      <c r="B549" s="157" t="s">
        <v>309</v>
      </c>
      <c r="C549" s="157" t="s">
        <v>883</v>
      </c>
      <c r="D549" s="157" t="s">
        <v>911</v>
      </c>
      <c r="E549" s="157" t="s">
        <v>912</v>
      </c>
      <c r="F549" s="157" t="s">
        <v>2292</v>
      </c>
      <c r="G549" s="157" t="s">
        <v>168</v>
      </c>
      <c r="H549" s="159">
        <v>500</v>
      </c>
    </row>
    <row r="550" spans="1:8">
      <c r="A550" s="157" t="s">
        <v>170</v>
      </c>
      <c r="B550" s="157" t="s">
        <v>309</v>
      </c>
      <c r="C550" s="157" t="s">
        <v>884</v>
      </c>
      <c r="D550" s="157" t="s">
        <v>913</v>
      </c>
      <c r="E550" s="157" t="s">
        <v>914</v>
      </c>
      <c r="F550" s="157" t="s">
        <v>2293</v>
      </c>
      <c r="G550" s="157" t="s">
        <v>168</v>
      </c>
      <c r="H550" s="159">
        <v>4000</v>
      </c>
    </row>
    <row r="551" spans="1:8">
      <c r="A551" s="157" t="s">
        <v>170</v>
      </c>
      <c r="B551" s="157" t="s">
        <v>309</v>
      </c>
      <c r="C551" s="157" t="s">
        <v>885</v>
      </c>
      <c r="D551" s="157" t="s">
        <v>915</v>
      </c>
      <c r="E551" s="157" t="s">
        <v>916</v>
      </c>
      <c r="F551" s="157" t="s">
        <v>2294</v>
      </c>
      <c r="G551" s="157" t="s">
        <v>168</v>
      </c>
      <c r="H551" s="159">
        <v>1500</v>
      </c>
    </row>
    <row r="552" spans="1:8">
      <c r="A552" s="157" t="s">
        <v>170</v>
      </c>
      <c r="B552" s="157" t="s">
        <v>309</v>
      </c>
      <c r="C552" s="157" t="s">
        <v>886</v>
      </c>
      <c r="D552" s="157" t="s">
        <v>917</v>
      </c>
      <c r="E552" s="157" t="s">
        <v>912</v>
      </c>
      <c r="F552" s="157" t="s">
        <v>2295</v>
      </c>
      <c r="G552" s="157" t="s">
        <v>168</v>
      </c>
      <c r="H552" s="159">
        <v>3000</v>
      </c>
    </row>
    <row r="553" spans="1:8">
      <c r="A553" s="157" t="s">
        <v>170</v>
      </c>
      <c r="B553" s="157" t="s">
        <v>309</v>
      </c>
      <c r="C553" s="157" t="s">
        <v>887</v>
      </c>
      <c r="D553" s="157" t="s">
        <v>918</v>
      </c>
      <c r="E553" s="157" t="s">
        <v>888</v>
      </c>
      <c r="F553" s="157" t="s">
        <v>2296</v>
      </c>
      <c r="G553" s="157" t="s">
        <v>168</v>
      </c>
      <c r="H553" s="159">
        <v>1400</v>
      </c>
    </row>
    <row r="554" spans="1:8">
      <c r="A554" s="157" t="s">
        <v>170</v>
      </c>
      <c r="B554" s="157" t="s">
        <v>309</v>
      </c>
      <c r="C554" s="157" t="s">
        <v>889</v>
      </c>
      <c r="D554" s="157" t="s">
        <v>919</v>
      </c>
      <c r="E554" s="157" t="s">
        <v>890</v>
      </c>
      <c r="F554" s="157" t="s">
        <v>2297</v>
      </c>
      <c r="G554" s="157" t="s">
        <v>168</v>
      </c>
      <c r="H554" s="159">
        <v>1000</v>
      </c>
    </row>
    <row r="555" spans="1:8">
      <c r="A555" s="157" t="s">
        <v>170</v>
      </c>
      <c r="B555" s="157" t="s">
        <v>309</v>
      </c>
      <c r="C555" s="157" t="s">
        <v>891</v>
      </c>
      <c r="D555" s="157" t="s">
        <v>1659</v>
      </c>
      <c r="E555" s="157" t="s">
        <v>892</v>
      </c>
      <c r="F555" s="157" t="s">
        <v>2298</v>
      </c>
      <c r="G555" s="157" t="s">
        <v>168</v>
      </c>
      <c r="H555" s="159">
        <v>2500</v>
      </c>
    </row>
    <row r="556" spans="1:8">
      <c r="A556" s="157" t="s">
        <v>170</v>
      </c>
      <c r="B556" s="157" t="s">
        <v>309</v>
      </c>
      <c r="C556" s="157" t="s">
        <v>893</v>
      </c>
      <c r="D556" s="157" t="s">
        <v>920</v>
      </c>
      <c r="E556" s="157" t="s">
        <v>894</v>
      </c>
      <c r="F556" s="157" t="s">
        <v>2299</v>
      </c>
      <c r="G556" s="157" t="s">
        <v>168</v>
      </c>
      <c r="H556" s="159">
        <v>0</v>
      </c>
    </row>
    <row r="557" spans="1:8">
      <c r="A557" s="157" t="s">
        <v>170</v>
      </c>
      <c r="B557" s="157" t="s">
        <v>309</v>
      </c>
      <c r="C557" s="157" t="s">
        <v>895</v>
      </c>
      <c r="D557" s="157" t="s">
        <v>915</v>
      </c>
      <c r="E557" s="157" t="s">
        <v>896</v>
      </c>
      <c r="F557" s="157" t="s">
        <v>2300</v>
      </c>
      <c r="G557" s="157" t="s">
        <v>168</v>
      </c>
      <c r="H557" s="159">
        <v>1500</v>
      </c>
    </row>
    <row r="558" spans="1:8">
      <c r="A558" s="157" t="s">
        <v>170</v>
      </c>
      <c r="B558" s="157" t="s">
        <v>309</v>
      </c>
      <c r="C558" s="157" t="s">
        <v>897</v>
      </c>
      <c r="D558" s="157" t="s">
        <v>917</v>
      </c>
      <c r="E558" s="157" t="s">
        <v>892</v>
      </c>
      <c r="F558" s="157" t="s">
        <v>2301</v>
      </c>
      <c r="G558" s="157" t="s">
        <v>168</v>
      </c>
      <c r="H558" s="159">
        <v>2000</v>
      </c>
    </row>
    <row r="559" spans="1:8">
      <c r="A559" s="157" t="s">
        <v>170</v>
      </c>
      <c r="B559" s="157" t="s">
        <v>309</v>
      </c>
      <c r="C559" s="157" t="s">
        <v>901</v>
      </c>
      <c r="D559" s="157" t="s">
        <v>902</v>
      </c>
      <c r="E559" s="157" t="s">
        <v>15</v>
      </c>
      <c r="F559" s="157" t="s">
        <v>902</v>
      </c>
      <c r="G559" s="157" t="s">
        <v>168</v>
      </c>
      <c r="H559" s="159">
        <v>3500</v>
      </c>
    </row>
    <row r="560" spans="1:8">
      <c r="A560" s="157" t="s">
        <v>170</v>
      </c>
      <c r="B560" s="157" t="s">
        <v>309</v>
      </c>
      <c r="C560" s="157" t="s">
        <v>903</v>
      </c>
      <c r="D560" s="157" t="s">
        <v>904</v>
      </c>
      <c r="E560" s="157" t="s">
        <v>15</v>
      </c>
      <c r="F560" s="157" t="s">
        <v>904</v>
      </c>
      <c r="G560" s="157" t="s">
        <v>168</v>
      </c>
      <c r="H560" s="159">
        <v>2000</v>
      </c>
    </row>
    <row r="561" spans="1:8">
      <c r="A561" s="157" t="s">
        <v>170</v>
      </c>
      <c r="B561" s="157" t="s">
        <v>309</v>
      </c>
      <c r="C561" s="157" t="s">
        <v>953</v>
      </c>
      <c r="D561" s="157" t="s">
        <v>265</v>
      </c>
      <c r="E561" s="157" t="s">
        <v>954</v>
      </c>
      <c r="F561" s="157" t="s">
        <v>2302</v>
      </c>
      <c r="G561" s="157" t="s">
        <v>168</v>
      </c>
      <c r="H561" s="159">
        <v>2500</v>
      </c>
    </row>
    <row r="562" spans="1:8">
      <c r="A562" s="157" t="s">
        <v>170</v>
      </c>
      <c r="B562" s="157" t="s">
        <v>309</v>
      </c>
      <c r="C562" s="157" t="s">
        <v>955</v>
      </c>
      <c r="D562" s="157" t="s">
        <v>265</v>
      </c>
      <c r="E562" s="157" t="s">
        <v>956</v>
      </c>
      <c r="F562" s="157" t="s">
        <v>2303</v>
      </c>
      <c r="G562" s="157" t="s">
        <v>168</v>
      </c>
      <c r="H562" s="159">
        <v>3500</v>
      </c>
    </row>
    <row r="563" spans="1:8">
      <c r="A563" s="157" t="s">
        <v>170</v>
      </c>
      <c r="B563" s="157" t="s">
        <v>309</v>
      </c>
      <c r="C563" s="157" t="s">
        <v>974</v>
      </c>
      <c r="D563" s="157" t="s">
        <v>975</v>
      </c>
      <c r="E563" s="157" t="s">
        <v>15</v>
      </c>
      <c r="F563" s="157" t="s">
        <v>975</v>
      </c>
      <c r="G563" s="157" t="s">
        <v>168</v>
      </c>
      <c r="H563" s="159">
        <v>3000</v>
      </c>
    </row>
    <row r="564" spans="1:8">
      <c r="A564" s="157" t="s">
        <v>170</v>
      </c>
      <c r="B564" s="157" t="s">
        <v>309</v>
      </c>
      <c r="C564" s="157" t="s">
        <v>976</v>
      </c>
      <c r="D564" s="157" t="s">
        <v>975</v>
      </c>
      <c r="E564" s="157" t="s">
        <v>977</v>
      </c>
      <c r="F564" s="157" t="s">
        <v>2304</v>
      </c>
      <c r="G564" s="157" t="s">
        <v>168</v>
      </c>
      <c r="H564" s="159">
        <v>2500</v>
      </c>
    </row>
    <row r="565" spans="1:8">
      <c r="A565" s="157" t="s">
        <v>170</v>
      </c>
      <c r="B565" s="157" t="s">
        <v>309</v>
      </c>
      <c r="C565" s="157" t="s">
        <v>1111</v>
      </c>
      <c r="D565" s="157" t="s">
        <v>1112</v>
      </c>
      <c r="E565" s="157" t="s">
        <v>1113</v>
      </c>
      <c r="F565" s="157" t="s">
        <v>2305</v>
      </c>
      <c r="G565" s="157" t="s">
        <v>168</v>
      </c>
      <c r="H565" s="159">
        <v>2500</v>
      </c>
    </row>
    <row r="566" spans="1:8">
      <c r="A566" s="157" t="s">
        <v>170</v>
      </c>
      <c r="B566" s="157" t="s">
        <v>309</v>
      </c>
      <c r="C566" s="157" t="s">
        <v>1177</v>
      </c>
      <c r="D566" s="157" t="s">
        <v>1178</v>
      </c>
      <c r="E566" s="157" t="s">
        <v>1179</v>
      </c>
      <c r="F566" s="157" t="s">
        <v>2306</v>
      </c>
      <c r="G566" s="157" t="s">
        <v>168</v>
      </c>
      <c r="H566" s="159">
        <v>0</v>
      </c>
    </row>
    <row r="567" spans="1:8">
      <c r="A567" s="157" t="s">
        <v>170</v>
      </c>
      <c r="B567" s="157" t="s">
        <v>309</v>
      </c>
      <c r="C567" s="157" t="s">
        <v>1180</v>
      </c>
      <c r="D567" s="157" t="s">
        <v>1181</v>
      </c>
      <c r="E567" s="157" t="s">
        <v>1363</v>
      </c>
      <c r="F567" s="157" t="s">
        <v>2307</v>
      </c>
      <c r="G567" s="157" t="s">
        <v>168</v>
      </c>
      <c r="H567" s="159">
        <v>0</v>
      </c>
    </row>
    <row r="568" spans="1:8">
      <c r="A568" s="157" t="s">
        <v>170</v>
      </c>
      <c r="B568" s="157" t="s">
        <v>309</v>
      </c>
      <c r="C568" s="157" t="s">
        <v>1370</v>
      </c>
      <c r="D568" s="157" t="s">
        <v>1371</v>
      </c>
      <c r="E568" s="157" t="s">
        <v>1372</v>
      </c>
      <c r="F568" s="157" t="s">
        <v>2308</v>
      </c>
      <c r="G568" s="157" t="s">
        <v>168</v>
      </c>
      <c r="H568" s="159">
        <v>3000</v>
      </c>
    </row>
    <row r="569" spans="1:8">
      <c r="A569" s="157" t="s">
        <v>170</v>
      </c>
      <c r="B569" s="157" t="s">
        <v>309</v>
      </c>
      <c r="C569" s="157" t="s">
        <v>1373</v>
      </c>
      <c r="D569" s="157" t="s">
        <v>1374</v>
      </c>
      <c r="E569" s="157" t="s">
        <v>1375</v>
      </c>
      <c r="F569" s="157" t="s">
        <v>2309</v>
      </c>
      <c r="G569" s="157" t="s">
        <v>168</v>
      </c>
      <c r="H569" s="159">
        <v>1000</v>
      </c>
    </row>
    <row r="570" spans="1:8">
      <c r="A570" s="157" t="s">
        <v>170</v>
      </c>
      <c r="B570" s="157" t="s">
        <v>309</v>
      </c>
      <c r="C570" s="157" t="s">
        <v>1386</v>
      </c>
      <c r="D570" s="157" t="s">
        <v>1387</v>
      </c>
      <c r="E570" s="157" t="s">
        <v>1388</v>
      </c>
      <c r="F570" s="157" t="s">
        <v>2310</v>
      </c>
      <c r="G570" s="157" t="s">
        <v>168</v>
      </c>
      <c r="H570" s="159">
        <v>3500</v>
      </c>
    </row>
    <row r="571" spans="1:8">
      <c r="A571" s="157" t="s">
        <v>170</v>
      </c>
      <c r="B571" s="157" t="s">
        <v>309</v>
      </c>
      <c r="C571" s="157" t="s">
        <v>1389</v>
      </c>
      <c r="D571" s="157" t="s">
        <v>1390</v>
      </c>
      <c r="E571" s="157" t="s">
        <v>1391</v>
      </c>
      <c r="F571" s="157" t="s">
        <v>2311</v>
      </c>
      <c r="G571" s="157" t="s">
        <v>168</v>
      </c>
      <c r="H571" s="159">
        <v>3300</v>
      </c>
    </row>
    <row r="572" spans="1:8">
      <c r="A572" s="157" t="s">
        <v>170</v>
      </c>
      <c r="B572" s="157" t="s">
        <v>309</v>
      </c>
      <c r="C572" s="157" t="s">
        <v>1392</v>
      </c>
      <c r="D572" s="157" t="s">
        <v>1393</v>
      </c>
      <c r="E572" s="157" t="s">
        <v>1394</v>
      </c>
      <c r="F572" s="157" t="s">
        <v>2312</v>
      </c>
      <c r="G572" s="157" t="s">
        <v>168</v>
      </c>
      <c r="H572" s="159">
        <v>3000</v>
      </c>
    </row>
    <row r="573" spans="1:8">
      <c r="A573" s="157" t="s">
        <v>170</v>
      </c>
      <c r="B573" s="157" t="s">
        <v>309</v>
      </c>
      <c r="C573" s="157" t="s">
        <v>1395</v>
      </c>
      <c r="D573" s="157" t="s">
        <v>1396</v>
      </c>
      <c r="E573" s="157" t="s">
        <v>1397</v>
      </c>
      <c r="F573" s="157" t="s">
        <v>2313</v>
      </c>
      <c r="G573" s="157" t="s">
        <v>168</v>
      </c>
      <c r="H573" s="159">
        <v>3000</v>
      </c>
    </row>
    <row r="574" spans="1:8">
      <c r="A574" s="157" t="s">
        <v>170</v>
      </c>
      <c r="B574" s="157" t="s">
        <v>309</v>
      </c>
      <c r="C574" s="157" t="s">
        <v>1660</v>
      </c>
      <c r="D574" s="157" t="s">
        <v>1661</v>
      </c>
      <c r="E574" s="157" t="s">
        <v>892</v>
      </c>
      <c r="F574" s="157" t="s">
        <v>2314</v>
      </c>
      <c r="G574" s="157" t="s">
        <v>168</v>
      </c>
      <c r="H574" s="159">
        <v>3000</v>
      </c>
    </row>
    <row r="575" spans="1:8">
      <c r="A575" s="157" t="s">
        <v>170</v>
      </c>
      <c r="B575" s="157" t="s">
        <v>309</v>
      </c>
      <c r="C575" s="157" t="s">
        <v>1745</v>
      </c>
      <c r="D575" s="157" t="s">
        <v>1746</v>
      </c>
      <c r="E575" s="157" t="s">
        <v>1747</v>
      </c>
      <c r="F575" s="157" t="s">
        <v>2315</v>
      </c>
      <c r="G575" s="157" t="s">
        <v>168</v>
      </c>
      <c r="H575" s="159">
        <v>3830</v>
      </c>
    </row>
    <row r="576" spans="1:8">
      <c r="A576" s="157" t="s">
        <v>170</v>
      </c>
      <c r="B576" s="157" t="s">
        <v>309</v>
      </c>
      <c r="C576" s="157" t="s">
        <v>1748</v>
      </c>
      <c r="D576" s="157" t="s">
        <v>1749</v>
      </c>
      <c r="E576" s="157" t="s">
        <v>1750</v>
      </c>
      <c r="F576" s="157" t="s">
        <v>2316</v>
      </c>
      <c r="G576" s="157" t="s">
        <v>168</v>
      </c>
      <c r="H576" s="159">
        <v>3830</v>
      </c>
    </row>
    <row r="577" spans="1:8">
      <c r="A577" s="157" t="s">
        <v>170</v>
      </c>
      <c r="B577" s="157" t="s">
        <v>309</v>
      </c>
      <c r="C577" s="157" t="s">
        <v>1751</v>
      </c>
      <c r="D577" s="157" t="s">
        <v>1752</v>
      </c>
      <c r="E577" s="157" t="s">
        <v>1753</v>
      </c>
      <c r="F577" s="157" t="s">
        <v>2317</v>
      </c>
      <c r="G577" s="157" t="s">
        <v>168</v>
      </c>
      <c r="H577" s="159">
        <v>3820</v>
      </c>
    </row>
    <row r="578" spans="1:8">
      <c r="A578" s="157" t="s">
        <v>170</v>
      </c>
      <c r="B578" s="157" t="s">
        <v>309</v>
      </c>
      <c r="C578" s="157" t="s">
        <v>1754</v>
      </c>
      <c r="D578" s="157" t="s">
        <v>1755</v>
      </c>
      <c r="E578" s="157" t="s">
        <v>1756</v>
      </c>
      <c r="F578" s="157" t="s">
        <v>2318</v>
      </c>
      <c r="G578" s="157" t="s">
        <v>168</v>
      </c>
      <c r="H578" s="159">
        <v>4820</v>
      </c>
    </row>
    <row r="579" spans="1:8">
      <c r="A579" s="157" t="s">
        <v>170</v>
      </c>
      <c r="B579" s="157" t="s">
        <v>309</v>
      </c>
      <c r="C579" s="157" t="s">
        <v>1757</v>
      </c>
      <c r="D579" s="157" t="s">
        <v>1758</v>
      </c>
      <c r="E579" s="157" t="s">
        <v>1759</v>
      </c>
      <c r="F579" s="157" t="s">
        <v>2319</v>
      </c>
      <c r="G579" s="157" t="s">
        <v>168</v>
      </c>
      <c r="H579" s="159">
        <v>9600</v>
      </c>
    </row>
    <row r="580" spans="1:8">
      <c r="A580" s="157" t="s">
        <v>170</v>
      </c>
      <c r="B580" s="157" t="s">
        <v>309</v>
      </c>
      <c r="C580" s="157" t="s">
        <v>272</v>
      </c>
      <c r="D580" s="157" t="s">
        <v>273</v>
      </c>
      <c r="E580" s="157" t="s">
        <v>15</v>
      </c>
      <c r="F580" s="157" t="s">
        <v>273</v>
      </c>
      <c r="G580" s="157" t="s">
        <v>168</v>
      </c>
      <c r="H580" s="159">
        <v>17870</v>
      </c>
    </row>
    <row r="581" spans="1:8">
      <c r="A581" s="157" t="s">
        <v>170</v>
      </c>
      <c r="B581" s="157" t="s">
        <v>309</v>
      </c>
      <c r="C581" s="157" t="s">
        <v>668</v>
      </c>
      <c r="D581" s="157" t="s">
        <v>669</v>
      </c>
      <c r="E581" s="157" t="s">
        <v>670</v>
      </c>
      <c r="F581" s="157" t="s">
        <v>2320</v>
      </c>
      <c r="G581" s="157" t="s">
        <v>168</v>
      </c>
      <c r="H581" s="159">
        <v>11100</v>
      </c>
    </row>
    <row r="582" spans="1:8">
      <c r="A582" s="157" t="s">
        <v>170</v>
      </c>
      <c r="B582" s="157" t="s">
        <v>309</v>
      </c>
      <c r="C582" s="157" t="s">
        <v>961</v>
      </c>
      <c r="D582" s="157" t="s">
        <v>1501</v>
      </c>
      <c r="E582" s="157" t="s">
        <v>15</v>
      </c>
      <c r="F582" s="157" t="s">
        <v>1501</v>
      </c>
      <c r="G582" s="157" t="s">
        <v>168</v>
      </c>
      <c r="H582" s="159">
        <v>0</v>
      </c>
    </row>
    <row r="583" spans="1:8">
      <c r="A583" s="157" t="s">
        <v>170</v>
      </c>
      <c r="B583" s="157" t="s">
        <v>309</v>
      </c>
      <c r="C583" s="157" t="s">
        <v>1502</v>
      </c>
      <c r="D583" s="157" t="s">
        <v>1503</v>
      </c>
      <c r="E583" s="157" t="s">
        <v>15</v>
      </c>
      <c r="F583" s="157" t="s">
        <v>1503</v>
      </c>
      <c r="G583" s="157" t="s">
        <v>168</v>
      </c>
      <c r="H583" s="159">
        <v>0</v>
      </c>
    </row>
    <row r="584" spans="1:8">
      <c r="A584" s="157" t="s">
        <v>170</v>
      </c>
      <c r="B584" s="157" t="s">
        <v>309</v>
      </c>
      <c r="C584" s="157" t="s">
        <v>671</v>
      </c>
      <c r="D584" s="157" t="s">
        <v>672</v>
      </c>
      <c r="E584" s="157" t="s">
        <v>673</v>
      </c>
      <c r="F584" s="157" t="s">
        <v>2321</v>
      </c>
      <c r="G584" s="157" t="s">
        <v>168</v>
      </c>
      <c r="H584" s="159">
        <v>0</v>
      </c>
    </row>
    <row r="585" spans="1:8">
      <c r="A585" s="157" t="s">
        <v>170</v>
      </c>
      <c r="B585" s="157" t="s">
        <v>309</v>
      </c>
      <c r="C585" s="157" t="s">
        <v>927</v>
      </c>
      <c r="D585" s="157" t="s">
        <v>928</v>
      </c>
      <c r="E585" s="157" t="s">
        <v>926</v>
      </c>
      <c r="F585" s="157" t="s">
        <v>2322</v>
      </c>
      <c r="G585" s="157" t="s">
        <v>168</v>
      </c>
      <c r="H585" s="159">
        <v>0</v>
      </c>
    </row>
    <row r="586" spans="1:8">
      <c r="A586" s="157" t="s">
        <v>170</v>
      </c>
      <c r="B586" s="157" t="s">
        <v>309</v>
      </c>
      <c r="C586" s="157" t="s">
        <v>1405</v>
      </c>
      <c r="D586" s="157" t="s">
        <v>1406</v>
      </c>
      <c r="E586" s="157" t="s">
        <v>1407</v>
      </c>
      <c r="F586" s="157" t="s">
        <v>2323</v>
      </c>
      <c r="G586" s="157" t="s">
        <v>168</v>
      </c>
      <c r="H586" s="159">
        <v>120</v>
      </c>
    </row>
    <row r="587" spans="1:8">
      <c r="A587" s="157" t="s">
        <v>170</v>
      </c>
      <c r="B587" s="157" t="s">
        <v>309</v>
      </c>
      <c r="C587" s="157" t="s">
        <v>1760</v>
      </c>
      <c r="D587" s="157" t="s">
        <v>1761</v>
      </c>
      <c r="E587" s="157" t="s">
        <v>1762</v>
      </c>
      <c r="F587" s="157" t="s">
        <v>2324</v>
      </c>
      <c r="G587" s="157" t="s">
        <v>168</v>
      </c>
      <c r="H587" s="159">
        <v>1397</v>
      </c>
    </row>
    <row r="588" spans="1:8">
      <c r="A588" s="157" t="s">
        <v>170</v>
      </c>
      <c r="B588" s="157" t="s">
        <v>309</v>
      </c>
      <c r="C588" s="157" t="s">
        <v>1763</v>
      </c>
      <c r="D588" s="157" t="s">
        <v>1764</v>
      </c>
      <c r="E588" s="157" t="s">
        <v>1765</v>
      </c>
      <c r="F588" s="157" t="s">
        <v>2325</v>
      </c>
      <c r="G588" s="157" t="s">
        <v>168</v>
      </c>
      <c r="H588" s="159">
        <v>1255</v>
      </c>
    </row>
    <row r="589" spans="1:8">
      <c r="A589" s="157" t="s">
        <v>170</v>
      </c>
      <c r="B589" s="157" t="s">
        <v>309</v>
      </c>
      <c r="C589" s="157" t="s">
        <v>1766</v>
      </c>
      <c r="D589" s="157" t="s">
        <v>1767</v>
      </c>
      <c r="E589" s="157" t="s">
        <v>1768</v>
      </c>
      <c r="F589" s="157" t="s">
        <v>2326</v>
      </c>
      <c r="G589" s="157" t="s">
        <v>168</v>
      </c>
      <c r="H589" s="159">
        <v>200</v>
      </c>
    </row>
    <row r="590" spans="1:8">
      <c r="A590" s="157" t="s">
        <v>170</v>
      </c>
      <c r="B590" s="157" t="s">
        <v>309</v>
      </c>
      <c r="C590" s="157" t="s">
        <v>460</v>
      </c>
      <c r="D590" s="157" t="s">
        <v>461</v>
      </c>
      <c r="E590" s="157" t="s">
        <v>15</v>
      </c>
      <c r="F590" s="157" t="s">
        <v>461</v>
      </c>
      <c r="G590" s="157" t="s">
        <v>214</v>
      </c>
      <c r="H590" s="159">
        <v>268.2</v>
      </c>
    </row>
    <row r="591" spans="1:8">
      <c r="A591" s="157" t="s">
        <v>170</v>
      </c>
      <c r="B591" s="157" t="s">
        <v>309</v>
      </c>
      <c r="C591" s="157" t="s">
        <v>274</v>
      </c>
      <c r="D591" s="157" t="s">
        <v>457</v>
      </c>
      <c r="E591" s="157" t="s">
        <v>15</v>
      </c>
      <c r="F591" s="157" t="s">
        <v>457</v>
      </c>
      <c r="G591" s="157" t="s">
        <v>214</v>
      </c>
      <c r="H591" s="159">
        <v>32.200000000000003</v>
      </c>
    </row>
    <row r="592" spans="1:8">
      <c r="A592" s="157" t="s">
        <v>170</v>
      </c>
      <c r="B592" s="157" t="s">
        <v>309</v>
      </c>
      <c r="C592" s="157" t="s">
        <v>275</v>
      </c>
      <c r="D592" s="157" t="s">
        <v>1462</v>
      </c>
      <c r="E592" s="157" t="s">
        <v>15</v>
      </c>
      <c r="F592" s="157" t="s">
        <v>1462</v>
      </c>
      <c r="G592" s="157" t="s">
        <v>214</v>
      </c>
      <c r="H592" s="159">
        <v>548</v>
      </c>
    </row>
    <row r="593" spans="1:8">
      <c r="A593" s="157" t="s">
        <v>170</v>
      </c>
      <c r="B593" s="157" t="s">
        <v>309</v>
      </c>
      <c r="C593" s="157" t="s">
        <v>276</v>
      </c>
      <c r="D593" s="157" t="s">
        <v>277</v>
      </c>
      <c r="E593" s="157" t="s">
        <v>1463</v>
      </c>
      <c r="F593" s="157" t="s">
        <v>2327</v>
      </c>
      <c r="G593" s="157" t="s">
        <v>214</v>
      </c>
      <c r="H593" s="159">
        <v>874.2</v>
      </c>
    </row>
    <row r="594" spans="1:8">
      <c r="A594" s="157" t="s">
        <v>170</v>
      </c>
      <c r="B594" s="157" t="s">
        <v>309</v>
      </c>
      <c r="C594" s="157" t="s">
        <v>402</v>
      </c>
      <c r="D594" s="157" t="s">
        <v>1464</v>
      </c>
      <c r="E594" s="157" t="s">
        <v>15</v>
      </c>
      <c r="F594" s="157" t="s">
        <v>1464</v>
      </c>
      <c r="G594" s="157" t="s">
        <v>214</v>
      </c>
      <c r="H594" s="159">
        <v>1074</v>
      </c>
    </row>
    <row r="595" spans="1:8">
      <c r="A595" s="157" t="s">
        <v>170</v>
      </c>
      <c r="B595" s="157" t="s">
        <v>309</v>
      </c>
      <c r="C595" s="157" t="s">
        <v>731</v>
      </c>
      <c r="D595" s="157" t="s">
        <v>1465</v>
      </c>
      <c r="E595" s="157" t="s">
        <v>15</v>
      </c>
      <c r="F595" s="157" t="s">
        <v>1465</v>
      </c>
      <c r="G595" s="157" t="s">
        <v>214</v>
      </c>
      <c r="H595" s="159">
        <v>682.1</v>
      </c>
    </row>
    <row r="596" spans="1:8">
      <c r="A596" s="157" t="s">
        <v>170</v>
      </c>
      <c r="B596" s="157" t="s">
        <v>309</v>
      </c>
      <c r="C596" s="157" t="s">
        <v>278</v>
      </c>
      <c r="D596" s="157" t="s">
        <v>279</v>
      </c>
      <c r="E596" s="157" t="s">
        <v>1466</v>
      </c>
      <c r="F596" s="157" t="s">
        <v>2328</v>
      </c>
      <c r="G596" s="157" t="s">
        <v>214</v>
      </c>
      <c r="H596" s="159">
        <v>778</v>
      </c>
    </row>
    <row r="597" spans="1:8">
      <c r="A597" s="157" t="s">
        <v>170</v>
      </c>
      <c r="B597" s="157" t="s">
        <v>309</v>
      </c>
      <c r="C597" s="157" t="s">
        <v>1769</v>
      </c>
      <c r="D597" s="157" t="s">
        <v>1770</v>
      </c>
      <c r="E597" s="157" t="s">
        <v>1771</v>
      </c>
      <c r="F597" s="157" t="s">
        <v>2329</v>
      </c>
      <c r="G597" s="157" t="s">
        <v>168</v>
      </c>
      <c r="H597" s="159">
        <v>28</v>
      </c>
    </row>
    <row r="598" spans="1:8">
      <c r="A598" s="157" t="s">
        <v>170</v>
      </c>
      <c r="B598" s="157" t="s">
        <v>309</v>
      </c>
      <c r="C598" s="157" t="s">
        <v>737</v>
      </c>
      <c r="D598" s="157" t="s">
        <v>738</v>
      </c>
      <c r="E598" s="157" t="s">
        <v>15</v>
      </c>
      <c r="F598" s="157" t="s">
        <v>738</v>
      </c>
      <c r="G598" s="157" t="s">
        <v>168</v>
      </c>
      <c r="H598" s="159">
        <v>67</v>
      </c>
    </row>
    <row r="599" spans="1:8">
      <c r="A599" s="157" t="s">
        <v>170</v>
      </c>
      <c r="B599" s="157" t="s">
        <v>309</v>
      </c>
      <c r="C599" s="157" t="s">
        <v>280</v>
      </c>
      <c r="D599" s="157" t="s">
        <v>281</v>
      </c>
      <c r="E599" s="157" t="s">
        <v>282</v>
      </c>
      <c r="F599" s="157" t="s">
        <v>2330</v>
      </c>
      <c r="G599" s="157" t="s">
        <v>168</v>
      </c>
      <c r="H599" s="159">
        <v>7</v>
      </c>
    </row>
    <row r="600" spans="1:8">
      <c r="A600" s="157" t="s">
        <v>170</v>
      </c>
      <c r="B600" s="157" t="s">
        <v>309</v>
      </c>
      <c r="C600" s="157" t="s">
        <v>1772</v>
      </c>
      <c r="D600" s="157" t="s">
        <v>1773</v>
      </c>
      <c r="E600" s="157" t="s">
        <v>15</v>
      </c>
      <c r="F600" s="157" t="s">
        <v>1773</v>
      </c>
      <c r="G600" s="157" t="s">
        <v>168</v>
      </c>
      <c r="H600" s="159">
        <v>0</v>
      </c>
    </row>
    <row r="601" spans="1:8">
      <c r="A601" s="157" t="s">
        <v>170</v>
      </c>
      <c r="B601" s="157" t="s">
        <v>309</v>
      </c>
      <c r="C601" s="157" t="s">
        <v>1418</v>
      </c>
      <c r="D601" s="157" t="s">
        <v>1423</v>
      </c>
      <c r="E601" s="157" t="s">
        <v>1419</v>
      </c>
      <c r="F601" s="157" t="s">
        <v>2331</v>
      </c>
      <c r="G601" s="157" t="s">
        <v>168</v>
      </c>
      <c r="H601" s="159">
        <v>0</v>
      </c>
    </row>
    <row r="602" spans="1:8">
      <c r="A602" s="157" t="s">
        <v>170</v>
      </c>
      <c r="B602" s="157" t="s">
        <v>309</v>
      </c>
      <c r="C602" s="157" t="s">
        <v>1436</v>
      </c>
      <c r="D602" s="157" t="s">
        <v>1437</v>
      </c>
      <c r="E602" s="157" t="s">
        <v>15</v>
      </c>
      <c r="F602" s="157" t="s">
        <v>1437</v>
      </c>
      <c r="G602" s="157" t="s">
        <v>168</v>
      </c>
      <c r="H602" s="159">
        <v>0</v>
      </c>
    </row>
    <row r="603" spans="1:8">
      <c r="A603" s="157" t="s">
        <v>170</v>
      </c>
      <c r="B603" s="157" t="s">
        <v>309</v>
      </c>
      <c r="C603" s="157" t="s">
        <v>297</v>
      </c>
      <c r="D603" s="157" t="s">
        <v>298</v>
      </c>
      <c r="E603" s="157" t="s">
        <v>15</v>
      </c>
      <c r="F603" s="157" t="s">
        <v>298</v>
      </c>
      <c r="G603" s="157" t="s">
        <v>168</v>
      </c>
      <c r="H603" s="159">
        <v>0</v>
      </c>
    </row>
    <row r="604" spans="1:8">
      <c r="A604" s="157" t="s">
        <v>170</v>
      </c>
      <c r="B604" s="157" t="s">
        <v>309</v>
      </c>
      <c r="C604" s="157" t="s">
        <v>1774</v>
      </c>
      <c r="D604" s="157" t="s">
        <v>1775</v>
      </c>
      <c r="E604" s="157" t="s">
        <v>15</v>
      </c>
      <c r="F604" s="157" t="s">
        <v>1775</v>
      </c>
      <c r="G604" s="157" t="s">
        <v>168</v>
      </c>
      <c r="H604" s="159">
        <v>1516</v>
      </c>
    </row>
    <row r="605" spans="1:8">
      <c r="A605" s="157" t="s">
        <v>170</v>
      </c>
      <c r="B605" s="157" t="s">
        <v>309</v>
      </c>
      <c r="C605" s="157" t="s">
        <v>711</v>
      </c>
      <c r="D605" s="157" t="s">
        <v>1727</v>
      </c>
      <c r="E605" s="157" t="s">
        <v>15</v>
      </c>
      <c r="F605" s="157" t="s">
        <v>1727</v>
      </c>
      <c r="G605" s="157" t="s">
        <v>168</v>
      </c>
      <c r="H605" s="159">
        <v>0</v>
      </c>
    </row>
    <row r="606" spans="1:8">
      <c r="A606" s="157" t="s">
        <v>170</v>
      </c>
      <c r="B606" s="157" t="s">
        <v>309</v>
      </c>
      <c r="C606" s="157" t="s">
        <v>286</v>
      </c>
      <c r="D606" s="157" t="s">
        <v>1220</v>
      </c>
      <c r="E606" s="157" t="s">
        <v>15</v>
      </c>
      <c r="F606" s="157" t="s">
        <v>1220</v>
      </c>
      <c r="G606" s="157" t="s">
        <v>214</v>
      </c>
      <c r="H606" s="159">
        <v>0</v>
      </c>
    </row>
    <row r="607" spans="1:8">
      <c r="A607" s="157" t="s">
        <v>170</v>
      </c>
      <c r="B607" s="157" t="s">
        <v>309</v>
      </c>
      <c r="C607" s="157" t="s">
        <v>287</v>
      </c>
      <c r="D607" s="157" t="s">
        <v>288</v>
      </c>
      <c r="E607" s="157" t="s">
        <v>15</v>
      </c>
      <c r="F607" s="157" t="s">
        <v>288</v>
      </c>
      <c r="G607" s="157" t="s">
        <v>214</v>
      </c>
      <c r="H607" s="159">
        <v>0</v>
      </c>
    </row>
    <row r="608" spans="1:8">
      <c r="A608" s="157" t="s">
        <v>170</v>
      </c>
      <c r="B608" s="157" t="s">
        <v>309</v>
      </c>
      <c r="C608" s="157" t="s">
        <v>736</v>
      </c>
      <c r="D608" s="157" t="s">
        <v>1264</v>
      </c>
      <c r="E608" s="157" t="s">
        <v>15</v>
      </c>
      <c r="F608" s="157" t="s">
        <v>1264</v>
      </c>
      <c r="G608" s="157" t="s">
        <v>214</v>
      </c>
      <c r="H608" s="159">
        <v>0</v>
      </c>
    </row>
    <row r="609" spans="1:8">
      <c r="A609" s="157" t="s">
        <v>170</v>
      </c>
      <c r="B609" s="157" t="s">
        <v>309</v>
      </c>
      <c r="C609" s="157" t="s">
        <v>289</v>
      </c>
      <c r="D609" s="157" t="s">
        <v>290</v>
      </c>
      <c r="E609" s="157" t="s">
        <v>15</v>
      </c>
      <c r="F609" s="157" t="s">
        <v>290</v>
      </c>
      <c r="G609" s="157" t="s">
        <v>214</v>
      </c>
      <c r="H609" s="159">
        <v>0</v>
      </c>
    </row>
    <row r="610" spans="1:8">
      <c r="A610" s="157" t="s">
        <v>170</v>
      </c>
      <c r="B610" s="157" t="s">
        <v>309</v>
      </c>
      <c r="C610" s="157" t="s">
        <v>213</v>
      </c>
      <c r="D610" s="157" t="s">
        <v>1114</v>
      </c>
      <c r="E610" s="157" t="s">
        <v>1115</v>
      </c>
      <c r="F610" s="157" t="s">
        <v>2332</v>
      </c>
      <c r="G610" s="157" t="s">
        <v>214</v>
      </c>
      <c r="H610" s="159">
        <v>0</v>
      </c>
    </row>
    <row r="611" spans="1:8">
      <c r="A611" s="157" t="s">
        <v>170</v>
      </c>
      <c r="B611" s="157" t="s">
        <v>400</v>
      </c>
      <c r="C611" s="157" t="s">
        <v>674</v>
      </c>
      <c r="D611" s="157" t="s">
        <v>675</v>
      </c>
      <c r="E611" s="157" t="s">
        <v>15</v>
      </c>
      <c r="F611" s="157" t="s">
        <v>675</v>
      </c>
      <c r="G611" s="157" t="s">
        <v>214</v>
      </c>
      <c r="H611" s="159">
        <v>0</v>
      </c>
    </row>
    <row r="612" spans="1:8">
      <c r="A612" s="157" t="s">
        <v>170</v>
      </c>
      <c r="B612" s="157" t="s">
        <v>309</v>
      </c>
      <c r="C612" s="157" t="s">
        <v>1290</v>
      </c>
      <c r="D612" s="157" t="s">
        <v>1291</v>
      </c>
      <c r="E612" s="157" t="s">
        <v>15</v>
      </c>
      <c r="F612" s="157" t="s">
        <v>1291</v>
      </c>
      <c r="G612" s="157" t="s">
        <v>214</v>
      </c>
      <c r="H612" s="159">
        <v>0</v>
      </c>
    </row>
    <row r="613" spans="1:8">
      <c r="A613" s="157" t="s">
        <v>170</v>
      </c>
      <c r="B613" s="157" t="s">
        <v>309</v>
      </c>
      <c r="C613" s="157" t="s">
        <v>1663</v>
      </c>
      <c r="D613" s="157" t="s">
        <v>1664</v>
      </c>
      <c r="E613" s="157" t="s">
        <v>1665</v>
      </c>
      <c r="F613" s="157" t="s">
        <v>2333</v>
      </c>
      <c r="G613" s="157" t="s">
        <v>214</v>
      </c>
      <c r="H613" s="159">
        <v>0</v>
      </c>
    </row>
    <row r="614" spans="1:8">
      <c r="A614" s="157" t="s">
        <v>170</v>
      </c>
      <c r="B614" s="157" t="s">
        <v>309</v>
      </c>
      <c r="C614" s="157" t="s">
        <v>215</v>
      </c>
      <c r="D614" s="157" t="s">
        <v>216</v>
      </c>
      <c r="E614" s="157" t="s">
        <v>15</v>
      </c>
      <c r="F614" s="157" t="s">
        <v>216</v>
      </c>
      <c r="G614" s="157" t="s">
        <v>214</v>
      </c>
      <c r="H614" s="159">
        <v>19033</v>
      </c>
    </row>
    <row r="615" spans="1:8">
      <c r="A615" s="157" t="s">
        <v>170</v>
      </c>
      <c r="B615" s="157" t="s">
        <v>309</v>
      </c>
      <c r="C615" s="157" t="s">
        <v>389</v>
      </c>
      <c r="D615" s="157" t="s">
        <v>390</v>
      </c>
      <c r="E615" s="157" t="s">
        <v>15</v>
      </c>
      <c r="F615" s="157" t="s">
        <v>390</v>
      </c>
      <c r="G615" s="157" t="s">
        <v>214</v>
      </c>
      <c r="H615" s="159">
        <v>0</v>
      </c>
    </row>
    <row r="616" spans="1:8">
      <c r="A616" s="157" t="s">
        <v>170</v>
      </c>
      <c r="B616" s="157" t="s">
        <v>309</v>
      </c>
      <c r="C616" s="157" t="s">
        <v>299</v>
      </c>
      <c r="D616" s="157" t="s">
        <v>300</v>
      </c>
      <c r="E616" s="157" t="s">
        <v>15</v>
      </c>
      <c r="F616" s="157" t="s">
        <v>300</v>
      </c>
      <c r="G616" s="157" t="s">
        <v>214</v>
      </c>
      <c r="H616" s="159">
        <v>0</v>
      </c>
    </row>
    <row r="617" spans="1:8">
      <c r="A617" s="157" t="s">
        <v>170</v>
      </c>
      <c r="B617" s="157" t="s">
        <v>309</v>
      </c>
      <c r="C617" s="157" t="s">
        <v>301</v>
      </c>
      <c r="D617" s="157" t="s">
        <v>1461</v>
      </c>
      <c r="E617" s="157" t="s">
        <v>15</v>
      </c>
      <c r="F617" s="157" t="s">
        <v>1461</v>
      </c>
      <c r="G617" s="157" t="s">
        <v>214</v>
      </c>
      <c r="H617" s="159">
        <v>0</v>
      </c>
    </row>
    <row r="618" spans="1:8">
      <c r="A618" s="157" t="s">
        <v>170</v>
      </c>
      <c r="B618" s="157" t="s">
        <v>309</v>
      </c>
      <c r="C618" s="157" t="s">
        <v>1557</v>
      </c>
      <c r="D618" s="157" t="s">
        <v>1558</v>
      </c>
      <c r="E618" s="157" t="s">
        <v>15</v>
      </c>
      <c r="F618" s="157" t="s">
        <v>1558</v>
      </c>
      <c r="G618" s="157" t="s">
        <v>214</v>
      </c>
      <c r="H618" s="159">
        <v>0</v>
      </c>
    </row>
    <row r="619" spans="1:8">
      <c r="A619" s="157" t="s">
        <v>170</v>
      </c>
      <c r="B619" s="157" t="s">
        <v>309</v>
      </c>
      <c r="C619" s="157" t="s">
        <v>712</v>
      </c>
      <c r="D619" s="157" t="s">
        <v>1429</v>
      </c>
      <c r="E619" s="157" t="s">
        <v>15</v>
      </c>
      <c r="F619" s="157" t="s">
        <v>1429</v>
      </c>
      <c r="G619" s="157" t="s">
        <v>214</v>
      </c>
      <c r="H619" s="159">
        <v>0</v>
      </c>
    </row>
    <row r="620" spans="1:8">
      <c r="A620" s="157" t="s">
        <v>170</v>
      </c>
      <c r="B620" s="157" t="s">
        <v>309</v>
      </c>
      <c r="C620" s="157" t="s">
        <v>1004</v>
      </c>
      <c r="D620" s="157" t="s">
        <v>1005</v>
      </c>
      <c r="E620" s="157" t="s">
        <v>15</v>
      </c>
      <c r="F620" s="157" t="s">
        <v>1005</v>
      </c>
      <c r="G620" s="157" t="s">
        <v>214</v>
      </c>
      <c r="H620" s="159">
        <v>0</v>
      </c>
    </row>
    <row r="621" spans="1:8">
      <c r="A621" s="157" t="s">
        <v>170</v>
      </c>
      <c r="B621" s="157" t="s">
        <v>309</v>
      </c>
      <c r="C621" s="157" t="s">
        <v>781</v>
      </c>
      <c r="D621" s="157" t="s">
        <v>1116</v>
      </c>
      <c r="E621" s="157" t="s">
        <v>1117</v>
      </c>
      <c r="F621" s="157" t="s">
        <v>2334</v>
      </c>
      <c r="G621" s="157" t="s">
        <v>214</v>
      </c>
      <c r="H621" s="159">
        <v>0</v>
      </c>
    </row>
    <row r="622" spans="1:8">
      <c r="A622" s="157" t="s">
        <v>170</v>
      </c>
      <c r="B622" s="157" t="s">
        <v>309</v>
      </c>
      <c r="C622" s="157" t="s">
        <v>812</v>
      </c>
      <c r="D622" s="157" t="s">
        <v>849</v>
      </c>
      <c r="E622" s="157" t="s">
        <v>15</v>
      </c>
      <c r="F622" s="157" t="s">
        <v>849</v>
      </c>
      <c r="G622" s="157" t="s">
        <v>214</v>
      </c>
      <c r="H622" s="159">
        <v>0</v>
      </c>
    </row>
    <row r="623" spans="1:8">
      <c r="A623" s="157" t="s">
        <v>170</v>
      </c>
      <c r="B623" s="157" t="s">
        <v>309</v>
      </c>
      <c r="C623" s="157" t="s">
        <v>735</v>
      </c>
      <c r="D623" s="157" t="s">
        <v>1776</v>
      </c>
      <c r="E623" s="157" t="s">
        <v>15</v>
      </c>
      <c r="F623" s="157" t="s">
        <v>1776</v>
      </c>
      <c r="G623" s="157" t="s">
        <v>214</v>
      </c>
      <c r="H623" s="159">
        <v>0</v>
      </c>
    </row>
    <row r="624" spans="1:8">
      <c r="A624" s="157" t="s">
        <v>170</v>
      </c>
      <c r="B624" s="157" t="s">
        <v>309</v>
      </c>
      <c r="C624" s="157" t="s">
        <v>302</v>
      </c>
      <c r="D624" s="157" t="s">
        <v>1670</v>
      </c>
      <c r="E624" s="157" t="s">
        <v>15</v>
      </c>
      <c r="F624" s="157" t="s">
        <v>1670</v>
      </c>
      <c r="G624" s="157" t="s">
        <v>214</v>
      </c>
      <c r="H624" s="159">
        <v>0</v>
      </c>
    </row>
    <row r="625" spans="1:8">
      <c r="A625" s="157" t="s">
        <v>170</v>
      </c>
      <c r="B625" s="157" t="s">
        <v>309</v>
      </c>
      <c r="C625" s="157" t="s">
        <v>1467</v>
      </c>
      <c r="D625" s="157" t="s">
        <v>1777</v>
      </c>
      <c r="E625" s="157" t="s">
        <v>1778</v>
      </c>
      <c r="F625" s="157" t="s">
        <v>2335</v>
      </c>
      <c r="G625" s="157" t="s">
        <v>214</v>
      </c>
      <c r="H625" s="159">
        <v>0</v>
      </c>
    </row>
    <row r="626" spans="1:8">
      <c r="A626" s="157" t="s">
        <v>170</v>
      </c>
      <c r="B626" s="157" t="s">
        <v>309</v>
      </c>
      <c r="C626" s="157" t="s">
        <v>810</v>
      </c>
      <c r="D626" s="157" t="s">
        <v>811</v>
      </c>
      <c r="E626" s="157" t="s">
        <v>15</v>
      </c>
      <c r="F626" s="157" t="s">
        <v>811</v>
      </c>
      <c r="G626" s="157" t="s">
        <v>214</v>
      </c>
      <c r="H626" s="159">
        <v>0</v>
      </c>
    </row>
    <row r="627" spans="1:8">
      <c r="A627" s="157" t="s">
        <v>170</v>
      </c>
      <c r="B627" s="157" t="s">
        <v>309</v>
      </c>
      <c r="C627" s="157" t="s">
        <v>1006</v>
      </c>
      <c r="D627" s="157" t="s">
        <v>1007</v>
      </c>
      <c r="E627" s="157" t="s">
        <v>15</v>
      </c>
      <c r="F627" s="157" t="s">
        <v>1007</v>
      </c>
      <c r="G627" s="157" t="s">
        <v>214</v>
      </c>
      <c r="H627" s="159">
        <v>0</v>
      </c>
    </row>
    <row r="628" spans="1:8">
      <c r="A628" s="157" t="s">
        <v>170</v>
      </c>
      <c r="B628" s="157" t="s">
        <v>309</v>
      </c>
      <c r="C628" s="157" t="s">
        <v>1522</v>
      </c>
      <c r="D628" s="157" t="s">
        <v>1523</v>
      </c>
      <c r="E628" s="157" t="s">
        <v>15</v>
      </c>
      <c r="F628" s="157" t="s">
        <v>1523</v>
      </c>
      <c r="G628" s="157" t="s">
        <v>214</v>
      </c>
      <c r="H628" s="159">
        <v>0</v>
      </c>
    </row>
    <row r="629" spans="1:8">
      <c r="A629" s="157" t="s">
        <v>170</v>
      </c>
      <c r="B629" s="157" t="s">
        <v>309</v>
      </c>
      <c r="C629" s="157" t="s">
        <v>217</v>
      </c>
      <c r="D629" s="157" t="s">
        <v>1787</v>
      </c>
      <c r="E629" s="157" t="s">
        <v>15</v>
      </c>
      <c r="F629" s="157" t="s">
        <v>1787</v>
      </c>
      <c r="G629" s="157" t="s">
        <v>214</v>
      </c>
      <c r="H629" s="159">
        <v>200</v>
      </c>
    </row>
    <row r="630" spans="1:8">
      <c r="A630" s="157" t="s">
        <v>170</v>
      </c>
      <c r="B630" s="157" t="s">
        <v>309</v>
      </c>
      <c r="C630" s="157" t="s">
        <v>791</v>
      </c>
      <c r="D630" s="157" t="s">
        <v>1344</v>
      </c>
      <c r="E630" s="157" t="s">
        <v>15</v>
      </c>
      <c r="F630" s="157" t="s">
        <v>1344</v>
      </c>
      <c r="G630" s="157" t="s">
        <v>214</v>
      </c>
      <c r="H630" s="159">
        <v>0</v>
      </c>
    </row>
    <row r="631" spans="1:8">
      <c r="A631" s="157" t="s">
        <v>170</v>
      </c>
      <c r="B631" s="157" t="s">
        <v>309</v>
      </c>
      <c r="C631" s="157" t="s">
        <v>739</v>
      </c>
      <c r="D631" s="157" t="s">
        <v>740</v>
      </c>
      <c r="E631" s="157" t="s">
        <v>15</v>
      </c>
      <c r="F631" s="157" t="s">
        <v>740</v>
      </c>
      <c r="G631" s="157" t="s">
        <v>214</v>
      </c>
      <c r="H631" s="159">
        <v>0</v>
      </c>
    </row>
    <row r="632" spans="1:8">
      <c r="A632" s="157" t="s">
        <v>170</v>
      </c>
      <c r="B632" s="157" t="s">
        <v>309</v>
      </c>
      <c r="C632" s="157" t="s">
        <v>303</v>
      </c>
      <c r="D632" s="157" t="s">
        <v>304</v>
      </c>
      <c r="E632" s="157" t="s">
        <v>15</v>
      </c>
      <c r="F632" s="157" t="s">
        <v>304</v>
      </c>
      <c r="G632" s="157" t="s">
        <v>168</v>
      </c>
      <c r="H632" s="159">
        <v>0</v>
      </c>
    </row>
    <row r="633" spans="1:8">
      <c r="A633" s="157" t="s">
        <v>170</v>
      </c>
      <c r="B633" s="157" t="s">
        <v>309</v>
      </c>
      <c r="C633" s="157" t="s">
        <v>796</v>
      </c>
      <c r="D633" s="157" t="s">
        <v>1133</v>
      </c>
      <c r="E633" s="157" t="s">
        <v>15</v>
      </c>
      <c r="F633" s="157" t="s">
        <v>1133</v>
      </c>
      <c r="G633" s="157" t="s">
        <v>168</v>
      </c>
      <c r="H633" s="159">
        <v>0</v>
      </c>
    </row>
    <row r="634" spans="1:8">
      <c r="A634" s="157" t="s">
        <v>170</v>
      </c>
      <c r="B634" s="157" t="s">
        <v>309</v>
      </c>
      <c r="C634" s="157" t="s">
        <v>394</v>
      </c>
      <c r="D634" s="157" t="s">
        <v>1552</v>
      </c>
      <c r="E634" s="157" t="s">
        <v>15</v>
      </c>
      <c r="F634" s="157" t="s">
        <v>1552</v>
      </c>
      <c r="G634" s="157" t="s">
        <v>214</v>
      </c>
      <c r="H634" s="159">
        <v>200</v>
      </c>
    </row>
    <row r="635" spans="1:8">
      <c r="A635" s="157" t="s">
        <v>170</v>
      </c>
      <c r="B635" s="157" t="s">
        <v>309</v>
      </c>
      <c r="C635" s="157" t="s">
        <v>305</v>
      </c>
      <c r="D635" s="157" t="s">
        <v>306</v>
      </c>
      <c r="E635" s="157" t="s">
        <v>15</v>
      </c>
      <c r="F635" s="157" t="s">
        <v>306</v>
      </c>
      <c r="G635" s="157" t="s">
        <v>168</v>
      </c>
      <c r="H635" s="159">
        <v>0</v>
      </c>
    </row>
    <row r="636" spans="1:8">
      <c r="A636" s="157" t="s">
        <v>170</v>
      </c>
      <c r="B636" s="157" t="s">
        <v>309</v>
      </c>
      <c r="C636" s="157" t="s">
        <v>307</v>
      </c>
      <c r="D636" s="157" t="s">
        <v>308</v>
      </c>
      <c r="E636" s="157" t="s">
        <v>15</v>
      </c>
      <c r="F636" s="157" t="s">
        <v>308</v>
      </c>
      <c r="G636" s="157" t="s">
        <v>168</v>
      </c>
      <c r="H636" s="159">
        <v>0</v>
      </c>
    </row>
    <row r="637" spans="1:8">
      <c r="A637" s="157" t="s">
        <v>170</v>
      </c>
      <c r="B637" s="157" t="s">
        <v>309</v>
      </c>
      <c r="C637" s="157" t="s">
        <v>787</v>
      </c>
      <c r="D637" s="157" t="s">
        <v>1779</v>
      </c>
      <c r="E637" s="157" t="s">
        <v>15</v>
      </c>
      <c r="F637" s="157" t="s">
        <v>1779</v>
      </c>
      <c r="G637" s="157" t="s">
        <v>214</v>
      </c>
      <c r="H637" s="159">
        <v>0</v>
      </c>
    </row>
    <row r="638" spans="1:8">
      <c r="A638" s="157" t="s">
        <v>170</v>
      </c>
      <c r="B638" s="157" t="s">
        <v>309</v>
      </c>
      <c r="C638" s="157" t="s">
        <v>676</v>
      </c>
      <c r="D638" s="157" t="s">
        <v>677</v>
      </c>
      <c r="E638" s="157" t="s">
        <v>15</v>
      </c>
      <c r="F638" s="157" t="s">
        <v>677</v>
      </c>
      <c r="G638" s="157" t="s">
        <v>214</v>
      </c>
      <c r="H638" s="159">
        <v>0</v>
      </c>
    </row>
    <row r="639" spans="1:8">
      <c r="A639" s="157" t="s">
        <v>170</v>
      </c>
      <c r="B639" s="157" t="s">
        <v>309</v>
      </c>
      <c r="C639" s="157" t="s">
        <v>898</v>
      </c>
      <c r="D639" s="157" t="s">
        <v>899</v>
      </c>
      <c r="E639" s="157" t="s">
        <v>900</v>
      </c>
      <c r="F639" s="157" t="s">
        <v>2336</v>
      </c>
      <c r="G639" s="157" t="s">
        <v>168</v>
      </c>
      <c r="H639" s="159">
        <v>238</v>
      </c>
    </row>
    <row r="640" spans="1:8">
      <c r="A640" s="157" t="s">
        <v>170</v>
      </c>
      <c r="B640" s="157" t="s">
        <v>309</v>
      </c>
      <c r="C640" s="157" t="s">
        <v>929</v>
      </c>
      <c r="D640" s="157" t="s">
        <v>930</v>
      </c>
      <c r="E640" s="157" t="s">
        <v>15</v>
      </c>
      <c r="F640" s="157" t="s">
        <v>930</v>
      </c>
      <c r="G640" s="157" t="s">
        <v>214</v>
      </c>
      <c r="H640" s="159">
        <v>0</v>
      </c>
    </row>
    <row r="641" spans="1:8">
      <c r="A641" s="157" t="s">
        <v>170</v>
      </c>
      <c r="B641" s="157" t="s">
        <v>309</v>
      </c>
      <c r="C641" s="157" t="s">
        <v>160</v>
      </c>
      <c r="D641" s="157" t="s">
        <v>938</v>
      </c>
      <c r="E641" s="157" t="s">
        <v>939</v>
      </c>
      <c r="F641" s="157" t="s">
        <v>2337</v>
      </c>
      <c r="G641" s="157" t="s">
        <v>214</v>
      </c>
      <c r="H641" s="159">
        <v>2260</v>
      </c>
    </row>
    <row r="642" spans="1:8">
      <c r="A642" s="157" t="s">
        <v>170</v>
      </c>
      <c r="B642" s="157" t="s">
        <v>309</v>
      </c>
      <c r="C642" s="157" t="s">
        <v>1430</v>
      </c>
      <c r="D642" s="157" t="s">
        <v>1468</v>
      </c>
      <c r="E642" s="157" t="s">
        <v>15</v>
      </c>
      <c r="F642" s="157" t="s">
        <v>1468</v>
      </c>
      <c r="G642" s="157" t="s">
        <v>214</v>
      </c>
      <c r="H642" s="159">
        <v>0</v>
      </c>
    </row>
    <row r="643" spans="1:8">
      <c r="A643" s="157" t="s">
        <v>170</v>
      </c>
      <c r="B643" s="157" t="s">
        <v>309</v>
      </c>
      <c r="C643" s="157" t="s">
        <v>1448</v>
      </c>
      <c r="D643" s="157" t="s">
        <v>1449</v>
      </c>
      <c r="E643" s="157" t="s">
        <v>1450</v>
      </c>
      <c r="F643" s="157" t="s">
        <v>2338</v>
      </c>
      <c r="G643" s="157" t="s">
        <v>1</v>
      </c>
      <c r="H643" s="159">
        <v>0</v>
      </c>
    </row>
    <row r="644" spans="1:8">
      <c r="A644" s="157" t="s">
        <v>170</v>
      </c>
      <c r="B644" s="157" t="s">
        <v>309</v>
      </c>
      <c r="C644" s="157" t="s">
        <v>1495</v>
      </c>
      <c r="D644" s="157" t="s">
        <v>1496</v>
      </c>
      <c r="E644" s="157" t="s">
        <v>15</v>
      </c>
      <c r="F644" s="157" t="s">
        <v>1496</v>
      </c>
      <c r="G644" s="157" t="s">
        <v>214</v>
      </c>
      <c r="H644" s="159">
        <v>0</v>
      </c>
    </row>
    <row r="645" spans="1:8">
      <c r="A645" s="157" t="s">
        <v>170</v>
      </c>
      <c r="B645" s="157" t="s">
        <v>309</v>
      </c>
      <c r="C645" s="157" t="s">
        <v>397</v>
      </c>
      <c r="D645" s="157" t="s">
        <v>398</v>
      </c>
      <c r="E645" s="157" t="s">
        <v>399</v>
      </c>
      <c r="F645" s="157" t="s">
        <v>2339</v>
      </c>
      <c r="G645" s="157" t="s">
        <v>168</v>
      </c>
      <c r="H645" s="159">
        <v>2</v>
      </c>
    </row>
    <row r="646" spans="1:8">
      <c r="A646" s="157" t="s">
        <v>170</v>
      </c>
      <c r="B646" s="157" t="s">
        <v>309</v>
      </c>
      <c r="C646" s="157" t="s">
        <v>283</v>
      </c>
      <c r="D646" s="157" t="s">
        <v>284</v>
      </c>
      <c r="E646" s="157" t="s">
        <v>15</v>
      </c>
      <c r="F646" s="157" t="s">
        <v>284</v>
      </c>
      <c r="G646" s="157" t="s">
        <v>168</v>
      </c>
      <c r="H646" s="159">
        <v>6</v>
      </c>
    </row>
    <row r="647" spans="1:8">
      <c r="A647" s="157" t="s">
        <v>170</v>
      </c>
      <c r="B647" s="157" t="s">
        <v>309</v>
      </c>
      <c r="C647" s="157" t="s">
        <v>218</v>
      </c>
      <c r="D647" s="157" t="s">
        <v>1155</v>
      </c>
      <c r="E647" s="157" t="s">
        <v>15</v>
      </c>
      <c r="F647" s="157" t="s">
        <v>1155</v>
      </c>
      <c r="G647" s="157" t="s">
        <v>168</v>
      </c>
      <c r="H647" s="159">
        <v>4</v>
      </c>
    </row>
    <row r="648" spans="1:8">
      <c r="A648" s="157" t="s">
        <v>170</v>
      </c>
      <c r="B648" s="157" t="s">
        <v>309</v>
      </c>
      <c r="C648" s="157" t="s">
        <v>291</v>
      </c>
      <c r="D648" s="157" t="s">
        <v>292</v>
      </c>
      <c r="E648" s="157" t="s">
        <v>15</v>
      </c>
      <c r="F648" s="157" t="s">
        <v>292</v>
      </c>
      <c r="G648" s="157" t="s">
        <v>168</v>
      </c>
      <c r="H648" s="159">
        <v>16</v>
      </c>
    </row>
    <row r="649" spans="1:8">
      <c r="A649" s="157" t="s">
        <v>170</v>
      </c>
      <c r="B649" s="157" t="s">
        <v>309</v>
      </c>
      <c r="C649" s="157" t="s">
        <v>403</v>
      </c>
      <c r="D649" s="157" t="s">
        <v>404</v>
      </c>
      <c r="E649" s="157" t="s">
        <v>1666</v>
      </c>
      <c r="F649" s="157" t="s">
        <v>2340</v>
      </c>
      <c r="G649" s="157" t="s">
        <v>168</v>
      </c>
      <c r="H649" s="159">
        <v>0</v>
      </c>
    </row>
  </sheetData>
  <autoFilter ref="A1:H649" xr:uid="{A35CB3EC-FEC8-481F-9E44-02CE21AFC617}"/>
  <phoneticPr fontId="35" type="noConversion"/>
  <conditionalFormatting sqref="C1:C1048576">
    <cfRule type="duplicateValues" dxfId="2" priority="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8762B-56AB-4649-9F00-28698DB9D931}">
  <dimension ref="A1:AC60"/>
  <sheetViews>
    <sheetView topLeftCell="G15" zoomScale="80" zoomScaleNormal="80" workbookViewId="0">
      <selection activeCell="K44" sqref="K44"/>
    </sheetView>
  </sheetViews>
  <sheetFormatPr baseColWidth="10" defaultRowHeight="15"/>
  <cols>
    <col min="1" max="1" width="5.7109375" bestFit="1" customWidth="1"/>
    <col min="2" max="2" width="14.42578125" bestFit="1" customWidth="1"/>
    <col min="3" max="3" width="9.5703125" bestFit="1" customWidth="1"/>
    <col min="4" max="4" width="10.42578125" bestFit="1" customWidth="1"/>
    <col min="5" max="5" width="12.7109375" bestFit="1" customWidth="1"/>
    <col min="6" max="6" width="14.7109375" bestFit="1" customWidth="1"/>
    <col min="7" max="7" width="12.7109375" bestFit="1" customWidth="1"/>
    <col min="8" max="8" width="11.5703125" bestFit="1" customWidth="1"/>
    <col min="9" max="9" width="11.7109375" bestFit="1" customWidth="1"/>
    <col min="10" max="10" width="12.85546875" bestFit="1" customWidth="1"/>
    <col min="11" max="11" width="11.28515625" bestFit="1" customWidth="1"/>
    <col min="12" max="12" width="49.140625" bestFit="1" customWidth="1"/>
    <col min="13" max="13" width="13.28515625" bestFit="1" customWidth="1"/>
    <col min="14" max="14" width="8.7109375" bestFit="1" customWidth="1"/>
    <col min="15" max="15" width="10.42578125" bestFit="1" customWidth="1"/>
    <col min="16" max="16" width="8.7109375" bestFit="1" customWidth="1"/>
    <col min="17" max="17" width="10.42578125" bestFit="1" customWidth="1"/>
    <col min="18" max="18" width="5.5703125" bestFit="1" customWidth="1"/>
    <col min="19" max="19" width="10.140625" bestFit="1" customWidth="1"/>
    <col min="20" max="20" width="8.85546875" bestFit="1" customWidth="1"/>
    <col min="21" max="21" width="13.42578125" bestFit="1" customWidth="1"/>
    <col min="22" max="22" width="13.140625" bestFit="1" customWidth="1"/>
    <col min="23" max="23" width="9" bestFit="1" customWidth="1"/>
    <col min="24" max="24" width="8.85546875" bestFit="1" customWidth="1"/>
    <col min="25" max="25" width="8" bestFit="1" customWidth="1"/>
    <col min="26" max="26" width="10.5703125" bestFit="1" customWidth="1"/>
    <col min="27" max="27" width="8.42578125" bestFit="1" customWidth="1"/>
    <col min="28" max="29" width="10.42578125" bestFit="1" customWidth="1"/>
  </cols>
  <sheetData>
    <row r="1" spans="1:29" ht="45">
      <c r="A1" s="170" t="s">
        <v>2341</v>
      </c>
      <c r="B1" s="170" t="s">
        <v>2342</v>
      </c>
      <c r="C1" s="170" t="s">
        <v>2343</v>
      </c>
      <c r="D1" s="171" t="s">
        <v>2344</v>
      </c>
      <c r="E1" s="170" t="s">
        <v>2345</v>
      </c>
      <c r="F1" s="170" t="s">
        <v>2346</v>
      </c>
      <c r="G1" s="172" t="s">
        <v>2347</v>
      </c>
      <c r="H1" s="172" t="s">
        <v>2348</v>
      </c>
      <c r="I1" s="173" t="s">
        <v>2349</v>
      </c>
      <c r="J1" s="171" t="s">
        <v>2350</v>
      </c>
      <c r="K1" s="170" t="s">
        <v>165</v>
      </c>
      <c r="L1" s="170" t="s">
        <v>2351</v>
      </c>
      <c r="M1" s="174" t="s">
        <v>2352</v>
      </c>
      <c r="N1" s="175" t="s">
        <v>2353</v>
      </c>
      <c r="O1" s="175" t="s">
        <v>2354</v>
      </c>
      <c r="P1" s="176" t="s">
        <v>2355</v>
      </c>
      <c r="Q1" s="176" t="s">
        <v>2356</v>
      </c>
      <c r="R1" s="177" t="s">
        <v>2357</v>
      </c>
      <c r="S1" s="178" t="s">
        <v>2358</v>
      </c>
      <c r="T1" s="179" t="s">
        <v>2359</v>
      </c>
      <c r="U1" s="180" t="s">
        <v>2360</v>
      </c>
      <c r="V1" s="181" t="s">
        <v>2361</v>
      </c>
      <c r="W1" s="182" t="s">
        <v>2362</v>
      </c>
      <c r="X1" s="182" t="s">
        <v>2363</v>
      </c>
      <c r="Y1" s="183" t="s">
        <v>2364</v>
      </c>
      <c r="Z1" s="184" t="s">
        <v>2365</v>
      </c>
      <c r="AA1" s="185" t="s">
        <v>2366</v>
      </c>
      <c r="AB1" s="186" t="s">
        <v>2367</v>
      </c>
      <c r="AC1" s="187" t="s">
        <v>2368</v>
      </c>
    </row>
    <row r="2" spans="1:29">
      <c r="A2" s="188" t="s">
        <v>2369</v>
      </c>
      <c r="B2" s="189" t="s">
        <v>2370</v>
      </c>
      <c r="C2" s="188" t="s">
        <v>2371</v>
      </c>
      <c r="D2" s="188" t="s">
        <v>2372</v>
      </c>
      <c r="E2" s="190">
        <v>44600</v>
      </c>
      <c r="F2" s="190">
        <v>44694</v>
      </c>
      <c r="G2" s="191">
        <v>44694</v>
      </c>
      <c r="H2" s="192">
        <v>1019432</v>
      </c>
      <c r="I2" s="191"/>
      <c r="J2" s="192"/>
      <c r="K2" s="193" t="s">
        <v>2373</v>
      </c>
      <c r="L2" s="193" t="s">
        <v>2374</v>
      </c>
      <c r="M2" s="188"/>
      <c r="N2" s="194">
        <v>1</v>
      </c>
      <c r="O2" s="195">
        <v>1</v>
      </c>
      <c r="P2" s="194"/>
      <c r="Q2" s="194">
        <v>1</v>
      </c>
      <c r="R2" s="196" t="s">
        <v>168</v>
      </c>
      <c r="S2" s="197">
        <v>360.9</v>
      </c>
      <c r="T2" s="198" t="s">
        <v>2375</v>
      </c>
      <c r="U2" s="199">
        <v>360.9</v>
      </c>
      <c r="V2" s="198">
        <v>360.9</v>
      </c>
      <c r="W2" s="200" t="s">
        <v>2376</v>
      </c>
      <c r="X2" s="196" t="s">
        <v>2377</v>
      </c>
      <c r="Y2" s="201"/>
      <c r="Z2" s="194"/>
      <c r="AA2" s="194">
        <v>0</v>
      </c>
      <c r="AB2" s="194">
        <v>1</v>
      </c>
      <c r="AC2" s="198">
        <v>360.9</v>
      </c>
    </row>
    <row r="3" spans="1:29">
      <c r="A3" s="192" t="s">
        <v>2378</v>
      </c>
      <c r="B3" s="202" t="s">
        <v>2379</v>
      </c>
      <c r="C3" s="192" t="s">
        <v>2380</v>
      </c>
      <c r="D3" s="192" t="s">
        <v>2381</v>
      </c>
      <c r="E3" s="203">
        <v>44673</v>
      </c>
      <c r="F3" s="191">
        <v>44742</v>
      </c>
      <c r="G3" s="191">
        <v>44742</v>
      </c>
      <c r="H3" s="192" t="s">
        <v>2382</v>
      </c>
      <c r="I3" s="191">
        <v>44824</v>
      </c>
      <c r="J3" s="192"/>
      <c r="K3" s="192" t="s">
        <v>396</v>
      </c>
      <c r="L3" s="193" t="s">
        <v>2383</v>
      </c>
      <c r="M3" s="192"/>
      <c r="N3" s="194">
        <v>260000</v>
      </c>
      <c r="O3" s="194">
        <v>260000</v>
      </c>
      <c r="P3" s="194"/>
      <c r="Q3" s="194">
        <v>260000</v>
      </c>
      <c r="R3" s="196" t="s">
        <v>133</v>
      </c>
      <c r="S3" s="197">
        <v>4.3130000000000002E-2</v>
      </c>
      <c r="T3" s="198" t="s">
        <v>2375</v>
      </c>
      <c r="U3" s="204">
        <v>11213.800000000001</v>
      </c>
      <c r="V3" s="198">
        <v>11213.800000000001</v>
      </c>
      <c r="W3" s="196" t="s">
        <v>2384</v>
      </c>
      <c r="X3" s="196" t="s">
        <v>2385</v>
      </c>
      <c r="Y3" s="201"/>
      <c r="Z3" s="194">
        <v>260000</v>
      </c>
      <c r="AA3" s="194">
        <v>260000</v>
      </c>
      <c r="AB3" s="194">
        <v>0</v>
      </c>
      <c r="AC3" s="198">
        <v>0</v>
      </c>
    </row>
    <row r="4" spans="1:29">
      <c r="A4" s="192" t="s">
        <v>2378</v>
      </c>
      <c r="B4" s="202" t="s">
        <v>2379</v>
      </c>
      <c r="C4" s="192" t="s">
        <v>2380</v>
      </c>
      <c r="D4" s="192" t="s">
        <v>2381</v>
      </c>
      <c r="E4" s="203">
        <v>44673</v>
      </c>
      <c r="F4" s="191">
        <v>44742</v>
      </c>
      <c r="G4" s="191">
        <v>44742</v>
      </c>
      <c r="H4" s="192" t="s">
        <v>2382</v>
      </c>
      <c r="I4" s="191">
        <v>44824</v>
      </c>
      <c r="J4" s="192"/>
      <c r="K4" s="192" t="s">
        <v>1451</v>
      </c>
      <c r="L4" s="193" t="s">
        <v>2386</v>
      </c>
      <c r="M4" s="192"/>
      <c r="N4" s="194">
        <v>180000</v>
      </c>
      <c r="O4" s="194">
        <v>180000</v>
      </c>
      <c r="P4" s="194"/>
      <c r="Q4" s="194">
        <v>180000</v>
      </c>
      <c r="R4" s="196" t="s">
        <v>133</v>
      </c>
      <c r="S4" s="197">
        <v>4.3130000000000002E-2</v>
      </c>
      <c r="T4" s="198" t="s">
        <v>2375</v>
      </c>
      <c r="U4" s="204">
        <v>7763.4000000000005</v>
      </c>
      <c r="V4" s="198">
        <v>7763.4000000000005</v>
      </c>
      <c r="W4" s="196" t="s">
        <v>2384</v>
      </c>
      <c r="X4" s="196" t="s">
        <v>2385</v>
      </c>
      <c r="Y4" s="201"/>
      <c r="Z4" s="194">
        <v>180000</v>
      </c>
      <c r="AA4" s="194">
        <v>180000</v>
      </c>
      <c r="AB4" s="194">
        <v>0</v>
      </c>
      <c r="AC4" s="198">
        <v>0</v>
      </c>
    </row>
    <row r="5" spans="1:29">
      <c r="A5" s="188" t="s">
        <v>2369</v>
      </c>
      <c r="B5" s="205" t="s">
        <v>2387</v>
      </c>
      <c r="C5" s="188" t="s">
        <v>2388</v>
      </c>
      <c r="D5" s="188" t="s">
        <v>2372</v>
      </c>
      <c r="E5" s="190">
        <v>44706</v>
      </c>
      <c r="F5" s="190">
        <v>44732</v>
      </c>
      <c r="G5" s="191">
        <v>44732</v>
      </c>
      <c r="H5" s="192" t="s">
        <v>2389</v>
      </c>
      <c r="I5" s="192"/>
      <c r="J5" s="192"/>
      <c r="K5" s="193" t="s">
        <v>349</v>
      </c>
      <c r="L5" s="193" t="s">
        <v>2390</v>
      </c>
      <c r="M5" s="193" t="s">
        <v>1828</v>
      </c>
      <c r="N5" s="194">
        <v>45000</v>
      </c>
      <c r="O5" s="194">
        <v>45000</v>
      </c>
      <c r="P5" s="194"/>
      <c r="Q5" s="194">
        <v>45000</v>
      </c>
      <c r="R5" s="196" t="s">
        <v>168</v>
      </c>
      <c r="S5" s="197">
        <v>2.7E-2</v>
      </c>
      <c r="T5" s="198" t="s">
        <v>2375</v>
      </c>
      <c r="U5" s="199">
        <v>1215</v>
      </c>
      <c r="V5" s="206">
        <v>1215</v>
      </c>
      <c r="W5" s="200" t="s">
        <v>2376</v>
      </c>
      <c r="X5" s="196" t="s">
        <v>2391</v>
      </c>
      <c r="Y5" s="201"/>
      <c r="Z5" s="194"/>
      <c r="AA5" s="194">
        <v>0</v>
      </c>
      <c r="AB5" s="194">
        <v>45000</v>
      </c>
      <c r="AC5" s="198">
        <v>1215</v>
      </c>
    </row>
    <row r="6" spans="1:29">
      <c r="A6" s="188" t="s">
        <v>2369</v>
      </c>
      <c r="B6" s="207" t="s">
        <v>2387</v>
      </c>
      <c r="C6" s="188" t="s">
        <v>2392</v>
      </c>
      <c r="D6" s="188" t="s">
        <v>2381</v>
      </c>
      <c r="E6" s="190">
        <v>44742</v>
      </c>
      <c r="F6" s="190">
        <v>44760</v>
      </c>
      <c r="G6" s="191">
        <v>44777</v>
      </c>
      <c r="H6" s="192" t="s">
        <v>2393</v>
      </c>
      <c r="I6" s="191">
        <v>44827</v>
      </c>
      <c r="J6" s="191">
        <v>44838</v>
      </c>
      <c r="K6" s="208" t="s">
        <v>331</v>
      </c>
      <c r="L6" s="193" t="s">
        <v>2394</v>
      </c>
      <c r="M6" s="193" t="s">
        <v>1216</v>
      </c>
      <c r="N6" s="209">
        <v>96000</v>
      </c>
      <c r="O6" s="209">
        <v>104000</v>
      </c>
      <c r="P6" s="194">
        <v>25150</v>
      </c>
      <c r="Q6" s="194">
        <v>78850</v>
      </c>
      <c r="R6" s="196" t="s">
        <v>168</v>
      </c>
      <c r="S6" s="197">
        <v>2.7E-2</v>
      </c>
      <c r="T6" s="198" t="s">
        <v>2375</v>
      </c>
      <c r="U6" s="199">
        <v>2808</v>
      </c>
      <c r="V6" s="206">
        <v>2128.9499999999998</v>
      </c>
      <c r="W6" s="200" t="s">
        <v>2376</v>
      </c>
      <c r="X6" s="196" t="s">
        <v>2391</v>
      </c>
      <c r="Y6" s="201" t="s">
        <v>2395</v>
      </c>
      <c r="Z6" s="194"/>
      <c r="AA6" s="194">
        <v>25150</v>
      </c>
      <c r="AB6" s="194">
        <v>78850</v>
      </c>
      <c r="AC6" s="198">
        <v>2128.9499999999998</v>
      </c>
    </row>
    <row r="7" spans="1:29">
      <c r="A7" s="188" t="s">
        <v>2369</v>
      </c>
      <c r="B7" s="210" t="s">
        <v>2396</v>
      </c>
      <c r="C7" s="188" t="s">
        <v>2397</v>
      </c>
      <c r="D7" s="188" t="s">
        <v>2381</v>
      </c>
      <c r="E7" s="190">
        <v>44810</v>
      </c>
      <c r="F7" s="190">
        <v>44834</v>
      </c>
      <c r="G7" s="191">
        <v>44847</v>
      </c>
      <c r="H7" s="192" t="s">
        <v>2398</v>
      </c>
      <c r="I7" s="191">
        <v>44833</v>
      </c>
      <c r="J7" s="188"/>
      <c r="K7" s="188" t="s">
        <v>209</v>
      </c>
      <c r="L7" s="211" t="s">
        <v>2399</v>
      </c>
      <c r="M7" s="188" t="s">
        <v>2400</v>
      </c>
      <c r="N7" s="194">
        <v>59431</v>
      </c>
      <c r="O7" s="194">
        <v>59431</v>
      </c>
      <c r="P7" s="194"/>
      <c r="Q7" s="194">
        <v>59431</v>
      </c>
      <c r="R7" s="196" t="s">
        <v>2401</v>
      </c>
      <c r="S7" s="197">
        <v>0.64710000000000001</v>
      </c>
      <c r="T7" s="198" t="s">
        <v>2375</v>
      </c>
      <c r="U7" s="212">
        <v>38457.8001</v>
      </c>
      <c r="V7" s="206">
        <v>38457.8001</v>
      </c>
      <c r="W7" s="200" t="s">
        <v>2376</v>
      </c>
      <c r="X7" s="196" t="s">
        <v>2402</v>
      </c>
      <c r="Y7" s="196"/>
      <c r="Z7" s="194">
        <v>59431</v>
      </c>
      <c r="AA7" s="194">
        <v>59431</v>
      </c>
      <c r="AB7" s="194">
        <v>0</v>
      </c>
      <c r="AC7" s="198">
        <v>0</v>
      </c>
    </row>
    <row r="8" spans="1:29">
      <c r="A8" s="188" t="s">
        <v>2369</v>
      </c>
      <c r="B8" s="213" t="s">
        <v>2387</v>
      </c>
      <c r="C8" s="188" t="s">
        <v>2403</v>
      </c>
      <c r="D8" s="188" t="s">
        <v>2381</v>
      </c>
      <c r="E8" s="190">
        <v>44811</v>
      </c>
      <c r="F8" s="214">
        <v>44844</v>
      </c>
      <c r="G8" s="191">
        <v>44848</v>
      </c>
      <c r="H8" s="192" t="s">
        <v>2404</v>
      </c>
      <c r="I8" s="191">
        <v>44827</v>
      </c>
      <c r="J8" s="191">
        <v>44838</v>
      </c>
      <c r="K8" s="211" t="s">
        <v>1013</v>
      </c>
      <c r="L8" s="193" t="s">
        <v>2405</v>
      </c>
      <c r="M8" s="193" t="s">
        <v>2406</v>
      </c>
      <c r="N8" s="215">
        <v>756</v>
      </c>
      <c r="O8" s="216">
        <v>756</v>
      </c>
      <c r="P8" s="194">
        <v>504</v>
      </c>
      <c r="Q8" s="194">
        <v>252</v>
      </c>
      <c r="R8" s="196" t="s">
        <v>168</v>
      </c>
      <c r="S8" s="211">
        <v>3.5</v>
      </c>
      <c r="T8" s="198" t="s">
        <v>2375</v>
      </c>
      <c r="U8" s="212">
        <v>2646</v>
      </c>
      <c r="V8" s="206">
        <v>882</v>
      </c>
      <c r="W8" s="200" t="s">
        <v>2376</v>
      </c>
      <c r="X8" s="196" t="s">
        <v>2391</v>
      </c>
      <c r="Y8" s="196" t="s">
        <v>2395</v>
      </c>
      <c r="Z8" s="194"/>
      <c r="AA8" s="194">
        <v>504</v>
      </c>
      <c r="AB8" s="194">
        <v>252</v>
      </c>
      <c r="AC8" s="198">
        <v>882</v>
      </c>
    </row>
    <row r="9" spans="1:29">
      <c r="A9" s="188" t="s">
        <v>2369</v>
      </c>
      <c r="B9" s="213" t="s">
        <v>2387</v>
      </c>
      <c r="C9" s="188" t="s">
        <v>2403</v>
      </c>
      <c r="D9" s="188" t="s">
        <v>2372</v>
      </c>
      <c r="E9" s="190">
        <v>44811</v>
      </c>
      <c r="F9" s="214">
        <v>44844</v>
      </c>
      <c r="G9" s="191">
        <v>44848</v>
      </c>
      <c r="H9" s="192" t="s">
        <v>2404</v>
      </c>
      <c r="I9" s="192"/>
      <c r="J9" s="188"/>
      <c r="K9" s="211" t="s">
        <v>1027</v>
      </c>
      <c r="L9" s="193" t="s">
        <v>2407</v>
      </c>
      <c r="M9" s="193" t="s">
        <v>2408</v>
      </c>
      <c r="N9" s="215">
        <v>850</v>
      </c>
      <c r="O9" s="216">
        <v>850</v>
      </c>
      <c r="P9" s="194"/>
      <c r="Q9" s="194">
        <v>850</v>
      </c>
      <c r="R9" s="196" t="s">
        <v>168</v>
      </c>
      <c r="S9" s="211">
        <v>1.7</v>
      </c>
      <c r="T9" s="198" t="s">
        <v>2375</v>
      </c>
      <c r="U9" s="212">
        <v>1445</v>
      </c>
      <c r="V9" s="206">
        <v>1445</v>
      </c>
      <c r="W9" s="200" t="s">
        <v>2376</v>
      </c>
      <c r="X9" s="196" t="s">
        <v>2391</v>
      </c>
      <c r="Y9" s="196"/>
      <c r="Z9" s="194"/>
      <c r="AA9" s="194">
        <v>0</v>
      </c>
      <c r="AB9" s="194">
        <v>850</v>
      </c>
      <c r="AC9" s="198">
        <v>1445</v>
      </c>
    </row>
    <row r="10" spans="1:29">
      <c r="A10" s="188" t="s">
        <v>2369</v>
      </c>
      <c r="B10" s="213" t="s">
        <v>2387</v>
      </c>
      <c r="C10" s="188" t="s">
        <v>2403</v>
      </c>
      <c r="D10" s="188" t="s">
        <v>2372</v>
      </c>
      <c r="E10" s="190">
        <v>44811</v>
      </c>
      <c r="F10" s="214">
        <v>44844</v>
      </c>
      <c r="G10" s="191">
        <v>44848</v>
      </c>
      <c r="H10" s="192" t="s">
        <v>2404</v>
      </c>
      <c r="I10" s="192"/>
      <c r="J10" s="188"/>
      <c r="K10" s="211" t="s">
        <v>963</v>
      </c>
      <c r="L10" s="193" t="s">
        <v>2409</v>
      </c>
      <c r="M10" s="193" t="s">
        <v>1832</v>
      </c>
      <c r="N10" s="215">
        <v>1000</v>
      </c>
      <c r="O10" s="216">
        <v>1000</v>
      </c>
      <c r="P10" s="194"/>
      <c r="Q10" s="194">
        <v>1000</v>
      </c>
      <c r="R10" s="196" t="s">
        <v>168</v>
      </c>
      <c r="S10" s="211">
        <v>0.188</v>
      </c>
      <c r="T10" s="198" t="s">
        <v>2375</v>
      </c>
      <c r="U10" s="212">
        <v>188</v>
      </c>
      <c r="V10" s="206">
        <v>188</v>
      </c>
      <c r="W10" s="200" t="s">
        <v>2376</v>
      </c>
      <c r="X10" s="196" t="s">
        <v>2391</v>
      </c>
      <c r="Y10" s="196"/>
      <c r="Z10" s="194"/>
      <c r="AA10" s="194">
        <v>0</v>
      </c>
      <c r="AB10" s="194">
        <v>1000</v>
      </c>
      <c r="AC10" s="198">
        <v>188</v>
      </c>
    </row>
    <row r="11" spans="1:29">
      <c r="A11" s="188" t="s">
        <v>2369</v>
      </c>
      <c r="B11" s="213" t="s">
        <v>2387</v>
      </c>
      <c r="C11" s="188" t="s">
        <v>2403</v>
      </c>
      <c r="D11" s="188" t="s">
        <v>2372</v>
      </c>
      <c r="E11" s="190">
        <v>44811</v>
      </c>
      <c r="F11" s="214">
        <v>44837</v>
      </c>
      <c r="G11" s="191">
        <v>44848</v>
      </c>
      <c r="H11" s="192" t="s">
        <v>2404</v>
      </c>
      <c r="I11" s="192"/>
      <c r="J11" s="188"/>
      <c r="K11" s="211" t="s">
        <v>468</v>
      </c>
      <c r="L11" s="193" t="s">
        <v>2410</v>
      </c>
      <c r="M11" s="193" t="s">
        <v>1562</v>
      </c>
      <c r="N11" s="215">
        <v>1440</v>
      </c>
      <c r="O11" s="216">
        <v>1440</v>
      </c>
      <c r="P11" s="194"/>
      <c r="Q11" s="194">
        <v>1440</v>
      </c>
      <c r="R11" s="196" t="s">
        <v>168</v>
      </c>
      <c r="S11" s="211">
        <v>1.4</v>
      </c>
      <c r="T11" s="198" t="s">
        <v>2375</v>
      </c>
      <c r="U11" s="212">
        <v>2015.9999999999998</v>
      </c>
      <c r="V11" s="206">
        <v>2015.9999999999998</v>
      </c>
      <c r="W11" s="200" t="s">
        <v>2376</v>
      </c>
      <c r="X11" s="196" t="s">
        <v>2391</v>
      </c>
      <c r="Y11" s="196"/>
      <c r="Z11" s="194"/>
      <c r="AA11" s="194">
        <v>0</v>
      </c>
      <c r="AB11" s="194">
        <v>1440</v>
      </c>
      <c r="AC11" s="198">
        <v>2015.9999999999998</v>
      </c>
    </row>
    <row r="12" spans="1:29">
      <c r="A12" s="188" t="s">
        <v>2369</v>
      </c>
      <c r="B12" s="213" t="s">
        <v>2387</v>
      </c>
      <c r="C12" s="188" t="s">
        <v>2403</v>
      </c>
      <c r="D12" s="188" t="s">
        <v>2381</v>
      </c>
      <c r="E12" s="190">
        <v>44811</v>
      </c>
      <c r="F12" s="214">
        <v>44837</v>
      </c>
      <c r="G12" s="191">
        <v>44848</v>
      </c>
      <c r="H12" s="192" t="s">
        <v>2404</v>
      </c>
      <c r="I12" s="191">
        <v>44827</v>
      </c>
      <c r="J12" s="191">
        <v>44838</v>
      </c>
      <c r="K12" s="211" t="s">
        <v>120</v>
      </c>
      <c r="L12" s="193" t="s">
        <v>2411</v>
      </c>
      <c r="M12" s="193" t="s">
        <v>1159</v>
      </c>
      <c r="N12" s="215">
        <v>3080</v>
      </c>
      <c r="O12" s="217">
        <v>3120</v>
      </c>
      <c r="P12" s="194">
        <v>960</v>
      </c>
      <c r="Q12" s="194">
        <v>2160</v>
      </c>
      <c r="R12" s="196" t="s">
        <v>168</v>
      </c>
      <c r="S12" s="211">
        <v>1.43</v>
      </c>
      <c r="T12" s="198" t="s">
        <v>2375</v>
      </c>
      <c r="U12" s="212">
        <v>4461.5999999999995</v>
      </c>
      <c r="V12" s="206">
        <v>3088.7999999999997</v>
      </c>
      <c r="W12" s="200" t="s">
        <v>2376</v>
      </c>
      <c r="X12" s="196" t="s">
        <v>2391</v>
      </c>
      <c r="Y12" s="196" t="s">
        <v>2395</v>
      </c>
      <c r="Z12" s="194"/>
      <c r="AA12" s="194">
        <v>960</v>
      </c>
      <c r="AB12" s="194">
        <v>2160</v>
      </c>
      <c r="AC12" s="198">
        <v>3088.7999999999997</v>
      </c>
    </row>
    <row r="13" spans="1:29">
      <c r="A13" s="188" t="s">
        <v>2369</v>
      </c>
      <c r="B13" s="213" t="s">
        <v>2387</v>
      </c>
      <c r="C13" s="188" t="s">
        <v>2403</v>
      </c>
      <c r="D13" s="188" t="s">
        <v>2372</v>
      </c>
      <c r="E13" s="190">
        <v>44811</v>
      </c>
      <c r="F13" s="214">
        <v>44830</v>
      </c>
      <c r="G13" s="191">
        <v>44848</v>
      </c>
      <c r="H13" s="192" t="s">
        <v>2404</v>
      </c>
      <c r="I13" s="192"/>
      <c r="J13" s="188"/>
      <c r="K13" s="211" t="s">
        <v>121</v>
      </c>
      <c r="L13" s="193" t="s">
        <v>2412</v>
      </c>
      <c r="M13" s="193" t="s">
        <v>1829</v>
      </c>
      <c r="N13" s="215">
        <v>9306</v>
      </c>
      <c r="O13" s="217">
        <v>9504</v>
      </c>
      <c r="P13" s="194"/>
      <c r="Q13" s="194">
        <v>9504</v>
      </c>
      <c r="R13" s="196" t="s">
        <v>168</v>
      </c>
      <c r="S13" s="211">
        <v>1.496</v>
      </c>
      <c r="T13" s="198" t="s">
        <v>2375</v>
      </c>
      <c r="U13" s="212">
        <v>14217.984</v>
      </c>
      <c r="V13" s="206">
        <v>14217.984</v>
      </c>
      <c r="W13" s="200" t="s">
        <v>2376</v>
      </c>
      <c r="X13" s="196" t="s">
        <v>2391</v>
      </c>
      <c r="Y13" s="196"/>
      <c r="Z13" s="194"/>
      <c r="AA13" s="194">
        <v>0</v>
      </c>
      <c r="AB13" s="194">
        <v>9504</v>
      </c>
      <c r="AC13" s="198">
        <v>14217.984</v>
      </c>
    </row>
    <row r="14" spans="1:29">
      <c r="A14" s="188" t="s">
        <v>2369</v>
      </c>
      <c r="B14" s="213" t="s">
        <v>2387</v>
      </c>
      <c r="C14" s="188" t="s">
        <v>2403</v>
      </c>
      <c r="D14" s="188" t="s">
        <v>2381</v>
      </c>
      <c r="E14" s="190">
        <v>44811</v>
      </c>
      <c r="F14" s="214">
        <v>44830</v>
      </c>
      <c r="G14" s="191">
        <v>44848</v>
      </c>
      <c r="H14" s="192" t="s">
        <v>2404</v>
      </c>
      <c r="I14" s="191">
        <v>44827</v>
      </c>
      <c r="J14" s="191">
        <v>44838</v>
      </c>
      <c r="K14" s="211" t="s">
        <v>122</v>
      </c>
      <c r="L14" s="193" t="s">
        <v>2413</v>
      </c>
      <c r="M14" s="193" t="s">
        <v>1162</v>
      </c>
      <c r="N14" s="215">
        <v>12096</v>
      </c>
      <c r="O14" s="216">
        <v>12096</v>
      </c>
      <c r="P14" s="194">
        <v>1536</v>
      </c>
      <c r="Q14" s="194">
        <v>10560</v>
      </c>
      <c r="R14" s="196" t="s">
        <v>168</v>
      </c>
      <c r="S14" s="211">
        <v>1.611</v>
      </c>
      <c r="T14" s="198" t="s">
        <v>2375</v>
      </c>
      <c r="U14" s="212">
        <v>19486.655999999999</v>
      </c>
      <c r="V14" s="206">
        <v>17012.16</v>
      </c>
      <c r="W14" s="200" t="s">
        <v>2376</v>
      </c>
      <c r="X14" s="196" t="s">
        <v>2391</v>
      </c>
      <c r="Y14" s="196" t="s">
        <v>2395</v>
      </c>
      <c r="Z14" s="194"/>
      <c r="AA14" s="194">
        <v>1536</v>
      </c>
      <c r="AB14" s="194">
        <v>10560</v>
      </c>
      <c r="AC14" s="198">
        <v>17012.16</v>
      </c>
    </row>
    <row r="15" spans="1:29">
      <c r="A15" s="188" t="s">
        <v>2369</v>
      </c>
      <c r="B15" s="213" t="s">
        <v>2387</v>
      </c>
      <c r="C15" s="188" t="s">
        <v>2403</v>
      </c>
      <c r="D15" s="188" t="s">
        <v>2372</v>
      </c>
      <c r="E15" s="190">
        <v>44811</v>
      </c>
      <c r="F15" s="214">
        <v>44830</v>
      </c>
      <c r="G15" s="191">
        <v>44848</v>
      </c>
      <c r="H15" s="192" t="s">
        <v>2404</v>
      </c>
      <c r="I15" s="192"/>
      <c r="J15" s="188"/>
      <c r="K15" s="211" t="s">
        <v>358</v>
      </c>
      <c r="L15" s="193" t="s">
        <v>2414</v>
      </c>
      <c r="M15" s="193" t="s">
        <v>1831</v>
      </c>
      <c r="N15" s="215">
        <v>7938</v>
      </c>
      <c r="O15" s="216">
        <v>7938</v>
      </c>
      <c r="P15" s="194"/>
      <c r="Q15" s="194">
        <v>7938</v>
      </c>
      <c r="R15" s="196" t="s">
        <v>168</v>
      </c>
      <c r="S15" s="211">
        <v>2.2149999999999999</v>
      </c>
      <c r="T15" s="198" t="s">
        <v>2375</v>
      </c>
      <c r="U15" s="212">
        <v>17582.669999999998</v>
      </c>
      <c r="V15" s="206">
        <v>17582.669999999998</v>
      </c>
      <c r="W15" s="200" t="s">
        <v>2376</v>
      </c>
      <c r="X15" s="196" t="s">
        <v>2391</v>
      </c>
      <c r="Y15" s="196"/>
      <c r="Z15" s="194"/>
      <c r="AA15" s="194">
        <v>0</v>
      </c>
      <c r="AB15" s="194">
        <v>7938</v>
      </c>
      <c r="AC15" s="198">
        <v>17582.669999999998</v>
      </c>
    </row>
    <row r="16" spans="1:29">
      <c r="A16" s="188" t="s">
        <v>2369</v>
      </c>
      <c r="B16" s="213" t="s">
        <v>2387</v>
      </c>
      <c r="C16" s="188" t="s">
        <v>2403</v>
      </c>
      <c r="D16" s="188" t="s">
        <v>2372</v>
      </c>
      <c r="E16" s="190">
        <v>44811</v>
      </c>
      <c r="F16" s="214">
        <v>44830</v>
      </c>
      <c r="G16" s="191">
        <v>44848</v>
      </c>
      <c r="H16" s="192" t="s">
        <v>2404</v>
      </c>
      <c r="I16" s="192"/>
      <c r="J16" s="188"/>
      <c r="K16" s="211" t="s">
        <v>359</v>
      </c>
      <c r="L16" s="193" t="s">
        <v>2415</v>
      </c>
      <c r="M16" s="193" t="s">
        <v>1210</v>
      </c>
      <c r="N16" s="215">
        <v>8064</v>
      </c>
      <c r="O16" s="216">
        <v>8064</v>
      </c>
      <c r="P16" s="194"/>
      <c r="Q16" s="194">
        <v>8064</v>
      </c>
      <c r="R16" s="196" t="s">
        <v>168</v>
      </c>
      <c r="S16" s="211">
        <v>0.85</v>
      </c>
      <c r="T16" s="198" t="s">
        <v>2375</v>
      </c>
      <c r="U16" s="212">
        <v>6854.4</v>
      </c>
      <c r="V16" s="206">
        <v>6854.4</v>
      </c>
      <c r="W16" s="200" t="s">
        <v>2376</v>
      </c>
      <c r="X16" s="196" t="s">
        <v>2391</v>
      </c>
      <c r="Y16" s="196"/>
      <c r="Z16" s="194"/>
      <c r="AA16" s="194">
        <v>0</v>
      </c>
      <c r="AB16" s="194">
        <v>8064</v>
      </c>
      <c r="AC16" s="198">
        <v>6854.4</v>
      </c>
    </row>
    <row r="17" spans="1:29">
      <c r="A17" s="188" t="s">
        <v>2369</v>
      </c>
      <c r="B17" s="213" t="s">
        <v>2387</v>
      </c>
      <c r="C17" s="188" t="s">
        <v>2403</v>
      </c>
      <c r="D17" s="188" t="s">
        <v>2372</v>
      </c>
      <c r="E17" s="190">
        <v>44811</v>
      </c>
      <c r="F17" s="214">
        <v>44830</v>
      </c>
      <c r="G17" s="191">
        <v>44848</v>
      </c>
      <c r="H17" s="192" t="s">
        <v>2404</v>
      </c>
      <c r="I17" s="192"/>
      <c r="J17" s="188"/>
      <c r="K17" s="211" t="s">
        <v>361</v>
      </c>
      <c r="L17" s="193" t="s">
        <v>2416</v>
      </c>
      <c r="M17" s="193" t="s">
        <v>1438</v>
      </c>
      <c r="N17" s="215">
        <v>2898</v>
      </c>
      <c r="O17" s="216">
        <v>2898</v>
      </c>
      <c r="P17" s="194"/>
      <c r="Q17" s="194">
        <v>2898</v>
      </c>
      <c r="R17" s="196" t="s">
        <v>168</v>
      </c>
      <c r="S17" s="211">
        <v>2.278</v>
      </c>
      <c r="T17" s="198" t="s">
        <v>2375</v>
      </c>
      <c r="U17" s="212">
        <v>6601.6440000000002</v>
      </c>
      <c r="V17" s="206">
        <v>6601.6440000000002</v>
      </c>
      <c r="W17" s="200" t="s">
        <v>2376</v>
      </c>
      <c r="X17" s="196" t="s">
        <v>2391</v>
      </c>
      <c r="Y17" s="196"/>
      <c r="Z17" s="194"/>
      <c r="AA17" s="194">
        <v>0</v>
      </c>
      <c r="AB17" s="194">
        <v>2898</v>
      </c>
      <c r="AC17" s="198">
        <v>6601.6440000000002</v>
      </c>
    </row>
    <row r="18" spans="1:29">
      <c r="A18" s="188" t="s">
        <v>2369</v>
      </c>
      <c r="B18" s="213" t="s">
        <v>2387</v>
      </c>
      <c r="C18" s="188" t="s">
        <v>2403</v>
      </c>
      <c r="D18" s="188" t="s">
        <v>2372</v>
      </c>
      <c r="E18" s="190">
        <v>44811</v>
      </c>
      <c r="F18" s="214">
        <v>44830</v>
      </c>
      <c r="G18" s="191">
        <v>44848</v>
      </c>
      <c r="H18" s="192" t="s">
        <v>2404</v>
      </c>
      <c r="I18" s="192"/>
      <c r="J18" s="188"/>
      <c r="K18" s="211" t="s">
        <v>721</v>
      </c>
      <c r="L18" s="193" t="s">
        <v>2417</v>
      </c>
      <c r="M18" s="193" t="s">
        <v>1626</v>
      </c>
      <c r="N18" s="215">
        <v>2784</v>
      </c>
      <c r="O18" s="216">
        <v>2784</v>
      </c>
      <c r="P18" s="194"/>
      <c r="Q18" s="194">
        <v>2784</v>
      </c>
      <c r="R18" s="196" t="s">
        <v>168</v>
      </c>
      <c r="S18" s="211">
        <v>0.96</v>
      </c>
      <c r="T18" s="198" t="s">
        <v>2375</v>
      </c>
      <c r="U18" s="212">
        <v>2672.64</v>
      </c>
      <c r="V18" s="206">
        <v>2672.64</v>
      </c>
      <c r="W18" s="200" t="s">
        <v>2376</v>
      </c>
      <c r="X18" s="196" t="s">
        <v>2391</v>
      </c>
      <c r="Y18" s="196"/>
      <c r="Z18" s="194"/>
      <c r="AA18" s="194">
        <v>0</v>
      </c>
      <c r="AB18" s="194">
        <v>2784</v>
      </c>
      <c r="AC18" s="198">
        <v>2672.64</v>
      </c>
    </row>
    <row r="19" spans="1:29">
      <c r="A19" s="188" t="s">
        <v>2369</v>
      </c>
      <c r="B19" s="213" t="s">
        <v>2387</v>
      </c>
      <c r="C19" s="188" t="s">
        <v>2403</v>
      </c>
      <c r="D19" s="188" t="s">
        <v>2372</v>
      </c>
      <c r="E19" s="190">
        <v>44811</v>
      </c>
      <c r="F19" s="214">
        <v>44837</v>
      </c>
      <c r="G19" s="191">
        <v>44848</v>
      </c>
      <c r="H19" s="192" t="s">
        <v>2404</v>
      </c>
      <c r="I19" s="192"/>
      <c r="J19" s="188"/>
      <c r="K19" s="211" t="s">
        <v>723</v>
      </c>
      <c r="L19" s="193" t="s">
        <v>2418</v>
      </c>
      <c r="M19" s="193" t="s">
        <v>1627</v>
      </c>
      <c r="N19" s="215">
        <v>1160</v>
      </c>
      <c r="O19" s="216">
        <v>1160</v>
      </c>
      <c r="P19" s="194"/>
      <c r="Q19" s="194">
        <v>1160</v>
      </c>
      <c r="R19" s="196" t="s">
        <v>168</v>
      </c>
      <c r="S19" s="211">
        <v>0.96</v>
      </c>
      <c r="T19" s="198" t="s">
        <v>2375</v>
      </c>
      <c r="U19" s="212">
        <v>1113.5999999999999</v>
      </c>
      <c r="V19" s="206">
        <v>1113.5999999999999</v>
      </c>
      <c r="W19" s="200" t="s">
        <v>2376</v>
      </c>
      <c r="X19" s="196" t="s">
        <v>2391</v>
      </c>
      <c r="Y19" s="196"/>
      <c r="Z19" s="194"/>
      <c r="AA19" s="194">
        <v>0</v>
      </c>
      <c r="AB19" s="194">
        <v>1160</v>
      </c>
      <c r="AC19" s="198">
        <v>1113.5999999999999</v>
      </c>
    </row>
    <row r="20" spans="1:29">
      <c r="A20" s="188" t="s">
        <v>2369</v>
      </c>
      <c r="B20" s="213" t="s">
        <v>2387</v>
      </c>
      <c r="C20" s="188" t="s">
        <v>2403</v>
      </c>
      <c r="D20" s="188" t="s">
        <v>2381</v>
      </c>
      <c r="E20" s="190">
        <v>44811</v>
      </c>
      <c r="F20" s="214">
        <v>44837</v>
      </c>
      <c r="G20" s="191">
        <v>44848</v>
      </c>
      <c r="H20" s="192" t="s">
        <v>2404</v>
      </c>
      <c r="I20" s="191">
        <v>44827</v>
      </c>
      <c r="J20" s="191">
        <v>44838</v>
      </c>
      <c r="K20" s="211" t="s">
        <v>340</v>
      </c>
      <c r="L20" s="193" t="s">
        <v>2419</v>
      </c>
      <c r="M20" s="193" t="s">
        <v>1193</v>
      </c>
      <c r="N20" s="215">
        <v>720</v>
      </c>
      <c r="O20" s="216">
        <v>720</v>
      </c>
      <c r="P20" s="194">
        <v>480</v>
      </c>
      <c r="Q20" s="194">
        <v>240</v>
      </c>
      <c r="R20" s="196" t="s">
        <v>168</v>
      </c>
      <c r="S20" s="211">
        <v>3.25</v>
      </c>
      <c r="T20" s="198" t="s">
        <v>2375</v>
      </c>
      <c r="U20" s="212">
        <v>2340</v>
      </c>
      <c r="V20" s="206">
        <v>780</v>
      </c>
      <c r="W20" s="200" t="s">
        <v>2376</v>
      </c>
      <c r="X20" s="196" t="s">
        <v>2391</v>
      </c>
      <c r="Y20" s="196" t="s">
        <v>2395</v>
      </c>
      <c r="Z20" s="194"/>
      <c r="AA20" s="194">
        <v>480</v>
      </c>
      <c r="AB20" s="194">
        <v>240</v>
      </c>
      <c r="AC20" s="198">
        <v>780</v>
      </c>
    </row>
    <row r="21" spans="1:29">
      <c r="A21" s="188" t="s">
        <v>2369</v>
      </c>
      <c r="B21" s="213" t="s">
        <v>2387</v>
      </c>
      <c r="C21" s="188" t="s">
        <v>2403</v>
      </c>
      <c r="D21" s="188" t="s">
        <v>2372</v>
      </c>
      <c r="E21" s="190">
        <v>44811</v>
      </c>
      <c r="F21" s="214">
        <v>44837</v>
      </c>
      <c r="G21" s="191">
        <v>44848</v>
      </c>
      <c r="H21" s="192" t="s">
        <v>2404</v>
      </c>
      <c r="I21" s="191">
        <v>44827</v>
      </c>
      <c r="J21" s="188"/>
      <c r="K21" s="211" t="s">
        <v>341</v>
      </c>
      <c r="L21" s="193" t="s">
        <v>2420</v>
      </c>
      <c r="M21" s="193" t="s">
        <v>1165</v>
      </c>
      <c r="N21" s="215">
        <v>1089</v>
      </c>
      <c r="O21" s="216">
        <v>1089</v>
      </c>
      <c r="P21" s="194"/>
      <c r="Q21" s="194">
        <v>1089</v>
      </c>
      <c r="R21" s="196" t="s">
        <v>168</v>
      </c>
      <c r="S21" s="211">
        <v>4.82</v>
      </c>
      <c r="T21" s="198" t="s">
        <v>2375</v>
      </c>
      <c r="U21" s="212">
        <v>5248.9800000000005</v>
      </c>
      <c r="V21" s="206">
        <v>5248.9800000000005</v>
      </c>
      <c r="W21" s="200" t="s">
        <v>2376</v>
      </c>
      <c r="X21" s="196" t="s">
        <v>2391</v>
      </c>
      <c r="Y21" s="196"/>
      <c r="Z21" s="194"/>
      <c r="AA21" s="194">
        <v>0</v>
      </c>
      <c r="AB21" s="194">
        <v>1089</v>
      </c>
      <c r="AC21" s="198">
        <v>5248.9800000000005</v>
      </c>
    </row>
    <row r="22" spans="1:29">
      <c r="A22" s="188" t="s">
        <v>2369</v>
      </c>
      <c r="B22" s="213" t="s">
        <v>2387</v>
      </c>
      <c r="C22" s="188" t="s">
        <v>2403</v>
      </c>
      <c r="D22" s="188" t="s">
        <v>2372</v>
      </c>
      <c r="E22" s="190">
        <v>44811</v>
      </c>
      <c r="F22" s="214">
        <v>44837</v>
      </c>
      <c r="G22" s="191">
        <v>44848</v>
      </c>
      <c r="H22" s="192" t="s">
        <v>2404</v>
      </c>
      <c r="I22" s="192"/>
      <c r="J22" s="188"/>
      <c r="K22" s="211" t="s">
        <v>346</v>
      </c>
      <c r="L22" s="193" t="s">
        <v>2421</v>
      </c>
      <c r="M22" s="193" t="s">
        <v>1168</v>
      </c>
      <c r="N22" s="215">
        <v>1536</v>
      </c>
      <c r="O22" s="216">
        <v>1536</v>
      </c>
      <c r="P22" s="194"/>
      <c r="Q22" s="194">
        <v>1536</v>
      </c>
      <c r="R22" s="196" t="s">
        <v>168</v>
      </c>
      <c r="S22" s="211">
        <v>1.887</v>
      </c>
      <c r="T22" s="198" t="s">
        <v>2375</v>
      </c>
      <c r="U22" s="212">
        <v>2898.4319999999998</v>
      </c>
      <c r="V22" s="206">
        <v>2898.4319999999998</v>
      </c>
      <c r="W22" s="200" t="s">
        <v>2376</v>
      </c>
      <c r="X22" s="196" t="s">
        <v>2391</v>
      </c>
      <c r="Y22" s="196"/>
      <c r="Z22" s="194"/>
      <c r="AA22" s="194">
        <v>0</v>
      </c>
      <c r="AB22" s="194">
        <v>1536</v>
      </c>
      <c r="AC22" s="198">
        <v>2898.4319999999998</v>
      </c>
    </row>
    <row r="23" spans="1:29">
      <c r="A23" s="188" t="s">
        <v>2369</v>
      </c>
      <c r="B23" s="213" t="s">
        <v>2387</v>
      </c>
      <c r="C23" s="188" t="s">
        <v>2403</v>
      </c>
      <c r="D23" s="188" t="s">
        <v>2372</v>
      </c>
      <c r="E23" s="190">
        <v>44811</v>
      </c>
      <c r="F23" s="214">
        <v>44830</v>
      </c>
      <c r="G23" s="191">
        <v>44848</v>
      </c>
      <c r="H23" s="192" t="s">
        <v>2404</v>
      </c>
      <c r="I23" s="192"/>
      <c r="J23" s="188"/>
      <c r="K23" s="211" t="s">
        <v>366</v>
      </c>
      <c r="L23" s="193" t="s">
        <v>2422</v>
      </c>
      <c r="M23" s="193" t="s">
        <v>1166</v>
      </c>
      <c r="N23" s="215">
        <v>4235</v>
      </c>
      <c r="O23" s="216">
        <v>4235</v>
      </c>
      <c r="P23" s="194"/>
      <c r="Q23" s="194">
        <v>4235</v>
      </c>
      <c r="R23" s="196" t="s">
        <v>168</v>
      </c>
      <c r="S23" s="211">
        <v>5.0999999999999996</v>
      </c>
      <c r="T23" s="198" t="s">
        <v>2375</v>
      </c>
      <c r="U23" s="212">
        <v>21598.5</v>
      </c>
      <c r="V23" s="206">
        <v>21598.5</v>
      </c>
      <c r="W23" s="200" t="s">
        <v>2376</v>
      </c>
      <c r="X23" s="196" t="s">
        <v>2391</v>
      </c>
      <c r="Y23" s="196"/>
      <c r="Z23" s="194"/>
      <c r="AA23" s="194">
        <v>0</v>
      </c>
      <c r="AB23" s="194">
        <v>4235</v>
      </c>
      <c r="AC23" s="198">
        <v>21598.5</v>
      </c>
    </row>
    <row r="24" spans="1:29">
      <c r="A24" s="188" t="s">
        <v>2369</v>
      </c>
      <c r="B24" s="213" t="s">
        <v>2387</v>
      </c>
      <c r="C24" s="188" t="s">
        <v>2403</v>
      </c>
      <c r="D24" s="188" t="s">
        <v>2372</v>
      </c>
      <c r="E24" s="190">
        <v>44811</v>
      </c>
      <c r="F24" s="214">
        <v>44830</v>
      </c>
      <c r="G24" s="191">
        <v>44848</v>
      </c>
      <c r="H24" s="192" t="s">
        <v>2404</v>
      </c>
      <c r="I24" s="192"/>
      <c r="J24" s="188"/>
      <c r="K24" s="211" t="s">
        <v>800</v>
      </c>
      <c r="L24" s="193" t="s">
        <v>2423</v>
      </c>
      <c r="M24" s="193" t="s">
        <v>1653</v>
      </c>
      <c r="N24" s="215">
        <v>1400</v>
      </c>
      <c r="O24" s="216">
        <v>1400</v>
      </c>
      <c r="P24" s="194"/>
      <c r="Q24" s="194">
        <v>1400</v>
      </c>
      <c r="R24" s="196" t="s">
        <v>168</v>
      </c>
      <c r="S24" s="211">
        <v>1.78</v>
      </c>
      <c r="T24" s="198" t="s">
        <v>2375</v>
      </c>
      <c r="U24" s="212">
        <v>2492</v>
      </c>
      <c r="V24" s="206">
        <v>2492</v>
      </c>
      <c r="W24" s="200" t="s">
        <v>2376</v>
      </c>
      <c r="X24" s="196" t="s">
        <v>2391</v>
      </c>
      <c r="Y24" s="196"/>
      <c r="Z24" s="194"/>
      <c r="AA24" s="194">
        <v>0</v>
      </c>
      <c r="AB24" s="194">
        <v>1400</v>
      </c>
      <c r="AC24" s="198">
        <v>2492</v>
      </c>
    </row>
    <row r="25" spans="1:29">
      <c r="A25" s="188" t="s">
        <v>2369</v>
      </c>
      <c r="B25" s="213" t="s">
        <v>2387</v>
      </c>
      <c r="C25" s="188" t="s">
        <v>2403</v>
      </c>
      <c r="D25" s="188" t="s">
        <v>2372</v>
      </c>
      <c r="E25" s="190">
        <v>44811</v>
      </c>
      <c r="F25" s="214">
        <v>44830</v>
      </c>
      <c r="G25" s="191">
        <v>44848</v>
      </c>
      <c r="H25" s="192" t="s">
        <v>2404</v>
      </c>
      <c r="I25" s="192"/>
      <c r="J25" s="188"/>
      <c r="K25" s="211" t="s">
        <v>367</v>
      </c>
      <c r="L25" s="193" t="s">
        <v>2424</v>
      </c>
      <c r="M25" s="193" t="s">
        <v>1654</v>
      </c>
      <c r="N25" s="215">
        <v>3500</v>
      </c>
      <c r="O25" s="216">
        <v>3500</v>
      </c>
      <c r="P25" s="194"/>
      <c r="Q25" s="194">
        <v>3500</v>
      </c>
      <c r="R25" s="196" t="s">
        <v>168</v>
      </c>
      <c r="S25" s="211">
        <v>1.972</v>
      </c>
      <c r="T25" s="198" t="s">
        <v>2375</v>
      </c>
      <c r="U25" s="212">
        <v>6902</v>
      </c>
      <c r="V25" s="206">
        <v>6902</v>
      </c>
      <c r="W25" s="200" t="s">
        <v>2376</v>
      </c>
      <c r="X25" s="196" t="s">
        <v>2391</v>
      </c>
      <c r="Y25" s="196"/>
      <c r="Z25" s="194"/>
      <c r="AA25" s="194">
        <v>0</v>
      </c>
      <c r="AB25" s="194">
        <v>3500</v>
      </c>
      <c r="AC25" s="198">
        <v>6902</v>
      </c>
    </row>
    <row r="26" spans="1:29">
      <c r="A26" s="218" t="s">
        <v>2378</v>
      </c>
      <c r="B26" s="219" t="s">
        <v>2425</v>
      </c>
      <c r="C26" s="218" t="s">
        <v>2426</v>
      </c>
      <c r="D26" s="218" t="s">
        <v>2381</v>
      </c>
      <c r="E26" s="220">
        <v>44820</v>
      </c>
      <c r="F26" s="218"/>
      <c r="G26" s="221"/>
      <c r="H26" s="221"/>
      <c r="I26" s="222">
        <v>44829</v>
      </c>
      <c r="J26" s="218"/>
      <c r="K26" s="218" t="s">
        <v>1522</v>
      </c>
      <c r="L26" s="218" t="s">
        <v>1523</v>
      </c>
      <c r="M26" s="188"/>
      <c r="N26" s="223">
        <v>44210</v>
      </c>
      <c r="O26" s="223">
        <v>44210</v>
      </c>
      <c r="P26" s="224"/>
      <c r="Q26" s="194">
        <v>44210</v>
      </c>
      <c r="R26" s="225" t="s">
        <v>214</v>
      </c>
      <c r="S26" s="226">
        <v>0.434</v>
      </c>
      <c r="T26" s="198" t="s">
        <v>2375</v>
      </c>
      <c r="U26" s="212">
        <v>19187.14</v>
      </c>
      <c r="V26" s="206">
        <v>19187.14</v>
      </c>
      <c r="W26" s="225" t="s">
        <v>2427</v>
      </c>
      <c r="X26" s="225" t="s">
        <v>2385</v>
      </c>
      <c r="Y26" s="225"/>
      <c r="Z26" s="223">
        <v>44210</v>
      </c>
      <c r="AA26" s="194">
        <v>44210</v>
      </c>
      <c r="AB26" s="194">
        <v>0</v>
      </c>
      <c r="AC26" s="198">
        <v>0</v>
      </c>
    </row>
    <row r="27" spans="1:29">
      <c r="A27" s="188" t="s">
        <v>2369</v>
      </c>
      <c r="B27" s="227" t="s">
        <v>2370</v>
      </c>
      <c r="C27" s="188" t="s">
        <v>2428</v>
      </c>
      <c r="D27" s="188" t="s">
        <v>2372</v>
      </c>
      <c r="E27" s="190">
        <v>44832</v>
      </c>
      <c r="F27" s="190">
        <v>44865</v>
      </c>
      <c r="G27" s="191">
        <v>44862</v>
      </c>
      <c r="H27" s="192">
        <v>1020460</v>
      </c>
      <c r="I27" s="192"/>
      <c r="J27" s="188"/>
      <c r="K27" s="211" t="s">
        <v>2429</v>
      </c>
      <c r="L27" s="211" t="s">
        <v>2430</v>
      </c>
      <c r="M27" s="188"/>
      <c r="N27" s="215">
        <v>4</v>
      </c>
      <c r="O27" s="215">
        <v>4</v>
      </c>
      <c r="P27" s="228"/>
      <c r="Q27" s="194">
        <v>4</v>
      </c>
      <c r="R27" s="196" t="s">
        <v>168</v>
      </c>
      <c r="S27" s="211">
        <v>71.38</v>
      </c>
      <c r="T27" s="198" t="s">
        <v>2375</v>
      </c>
      <c r="U27" s="212">
        <v>285.52</v>
      </c>
      <c r="V27" s="206">
        <v>285.52</v>
      </c>
      <c r="W27" s="196" t="s">
        <v>2384</v>
      </c>
      <c r="X27" s="196" t="s">
        <v>2402</v>
      </c>
      <c r="Y27" s="196"/>
      <c r="Z27" s="194"/>
      <c r="AA27" s="194">
        <v>0</v>
      </c>
      <c r="AB27" s="194">
        <v>4</v>
      </c>
      <c r="AC27" s="198">
        <v>285.52</v>
      </c>
    </row>
    <row r="28" spans="1:29">
      <c r="A28" s="188" t="s">
        <v>2369</v>
      </c>
      <c r="B28" s="227" t="s">
        <v>2370</v>
      </c>
      <c r="C28" s="188" t="s">
        <v>2428</v>
      </c>
      <c r="D28" s="188" t="s">
        <v>2372</v>
      </c>
      <c r="E28" s="190">
        <v>44832</v>
      </c>
      <c r="F28" s="190">
        <v>44865</v>
      </c>
      <c r="G28" s="191">
        <v>44862</v>
      </c>
      <c r="H28" s="192">
        <v>1020460</v>
      </c>
      <c r="I28" s="192"/>
      <c r="J28" s="188"/>
      <c r="K28" s="211" t="s">
        <v>2431</v>
      </c>
      <c r="L28" s="211" t="s">
        <v>2432</v>
      </c>
      <c r="M28" s="188"/>
      <c r="N28" s="215">
        <v>2</v>
      </c>
      <c r="O28" s="215">
        <v>2</v>
      </c>
      <c r="P28" s="228"/>
      <c r="Q28" s="194">
        <v>2</v>
      </c>
      <c r="R28" s="196" t="s">
        <v>168</v>
      </c>
      <c r="S28" s="211">
        <v>818</v>
      </c>
      <c r="T28" s="198" t="s">
        <v>2375</v>
      </c>
      <c r="U28" s="212">
        <v>1636</v>
      </c>
      <c r="V28" s="206">
        <v>1636</v>
      </c>
      <c r="W28" s="196" t="s">
        <v>2384</v>
      </c>
      <c r="X28" s="196" t="s">
        <v>2402</v>
      </c>
      <c r="Y28" s="196"/>
      <c r="Z28" s="194"/>
      <c r="AA28" s="194">
        <v>0</v>
      </c>
      <c r="AB28" s="194">
        <v>2</v>
      </c>
      <c r="AC28" s="198">
        <v>1636</v>
      </c>
    </row>
    <row r="29" spans="1:29">
      <c r="A29" s="188" t="s">
        <v>2369</v>
      </c>
      <c r="B29" s="227" t="s">
        <v>2370</v>
      </c>
      <c r="C29" s="188" t="s">
        <v>2428</v>
      </c>
      <c r="D29" s="188" t="s">
        <v>2372</v>
      </c>
      <c r="E29" s="190">
        <v>44832</v>
      </c>
      <c r="F29" s="190">
        <v>44865</v>
      </c>
      <c r="G29" s="191">
        <v>44862</v>
      </c>
      <c r="H29" s="192">
        <v>1020460</v>
      </c>
      <c r="I29" s="192"/>
      <c r="J29" s="188"/>
      <c r="K29" s="211" t="s">
        <v>2433</v>
      </c>
      <c r="L29" s="211" t="s">
        <v>2434</v>
      </c>
      <c r="M29" s="188"/>
      <c r="N29" s="215">
        <v>20</v>
      </c>
      <c r="O29" s="215">
        <v>20</v>
      </c>
      <c r="P29" s="228"/>
      <c r="Q29" s="194">
        <v>20</v>
      </c>
      <c r="R29" s="196" t="s">
        <v>168</v>
      </c>
      <c r="S29" s="211">
        <v>26.87</v>
      </c>
      <c r="T29" s="198" t="s">
        <v>2375</v>
      </c>
      <c r="U29" s="212">
        <v>537.4</v>
      </c>
      <c r="V29" s="206">
        <v>537.4</v>
      </c>
      <c r="W29" s="196" t="s">
        <v>2384</v>
      </c>
      <c r="X29" s="196" t="s">
        <v>2402</v>
      </c>
      <c r="Y29" s="196"/>
      <c r="Z29" s="194"/>
      <c r="AA29" s="194">
        <v>0</v>
      </c>
      <c r="AB29" s="194">
        <v>20</v>
      </c>
      <c r="AC29" s="198">
        <v>537.4</v>
      </c>
    </row>
    <row r="30" spans="1:29">
      <c r="A30" s="188" t="s">
        <v>2369</v>
      </c>
      <c r="B30" s="227" t="s">
        <v>2370</v>
      </c>
      <c r="C30" s="188" t="s">
        <v>2428</v>
      </c>
      <c r="D30" s="188" t="s">
        <v>2372</v>
      </c>
      <c r="E30" s="190">
        <v>44832</v>
      </c>
      <c r="F30" s="190">
        <v>44865</v>
      </c>
      <c r="G30" s="191">
        <v>44862</v>
      </c>
      <c r="H30" s="192">
        <v>1020460</v>
      </c>
      <c r="I30" s="192"/>
      <c r="J30" s="188"/>
      <c r="K30" s="211" t="s">
        <v>2435</v>
      </c>
      <c r="L30" s="211" t="s">
        <v>2436</v>
      </c>
      <c r="M30" s="188"/>
      <c r="N30" s="215">
        <v>8</v>
      </c>
      <c r="O30" s="215">
        <v>8</v>
      </c>
      <c r="P30" s="228"/>
      <c r="Q30" s="194">
        <v>8</v>
      </c>
      <c r="R30" s="196" t="e">
        <v>#N/A</v>
      </c>
      <c r="S30" s="211">
        <v>29.3</v>
      </c>
      <c r="T30" s="198" t="s">
        <v>2375</v>
      </c>
      <c r="U30" s="212">
        <v>234.4</v>
      </c>
      <c r="V30" s="206">
        <v>234.4</v>
      </c>
      <c r="W30" s="196" t="s">
        <v>2384</v>
      </c>
      <c r="X30" s="196" t="s">
        <v>2402</v>
      </c>
      <c r="Y30" s="196"/>
      <c r="Z30" s="194"/>
      <c r="AA30" s="194">
        <v>0</v>
      </c>
      <c r="AB30" s="194">
        <v>8</v>
      </c>
      <c r="AC30" s="198">
        <v>234.4</v>
      </c>
    </row>
    <row r="31" spans="1:29">
      <c r="A31" s="188" t="s">
        <v>2369</v>
      </c>
      <c r="B31" s="227" t="s">
        <v>2370</v>
      </c>
      <c r="C31" s="188" t="s">
        <v>2428</v>
      </c>
      <c r="D31" s="188" t="s">
        <v>2372</v>
      </c>
      <c r="E31" s="190">
        <v>44832</v>
      </c>
      <c r="F31" s="190">
        <v>44865</v>
      </c>
      <c r="G31" s="191">
        <v>44862</v>
      </c>
      <c r="H31" s="192">
        <v>1020460</v>
      </c>
      <c r="I31" s="192"/>
      <c r="J31" s="188"/>
      <c r="K31" s="211" t="s">
        <v>2437</v>
      </c>
      <c r="L31" s="211" t="s">
        <v>2438</v>
      </c>
      <c r="M31" s="188"/>
      <c r="N31" s="215">
        <v>4</v>
      </c>
      <c r="O31" s="215">
        <v>4</v>
      </c>
      <c r="P31" s="228"/>
      <c r="Q31" s="194">
        <v>4</v>
      </c>
      <c r="R31" s="196" t="s">
        <v>168</v>
      </c>
      <c r="S31" s="211">
        <v>170.8</v>
      </c>
      <c r="T31" s="198" t="s">
        <v>2375</v>
      </c>
      <c r="U31" s="212">
        <v>683.2</v>
      </c>
      <c r="V31" s="206">
        <v>683.2</v>
      </c>
      <c r="W31" s="196" t="s">
        <v>2384</v>
      </c>
      <c r="X31" s="196" t="s">
        <v>2402</v>
      </c>
      <c r="Y31" s="196"/>
      <c r="Z31" s="194"/>
      <c r="AA31" s="194">
        <v>0</v>
      </c>
      <c r="AB31" s="194">
        <v>4</v>
      </c>
      <c r="AC31" s="198">
        <v>683.2</v>
      </c>
    </row>
    <row r="32" spans="1:29">
      <c r="A32" s="188" t="s">
        <v>2369</v>
      </c>
      <c r="B32" s="229" t="s">
        <v>190</v>
      </c>
      <c r="C32" s="188" t="s">
        <v>2439</v>
      </c>
      <c r="D32" s="188" t="s">
        <v>2372</v>
      </c>
      <c r="E32" s="190">
        <v>44833</v>
      </c>
      <c r="F32" s="190">
        <v>44865</v>
      </c>
      <c r="G32" s="190">
        <v>44855</v>
      </c>
      <c r="H32" s="192">
        <v>2199</v>
      </c>
      <c r="I32" s="192"/>
      <c r="J32" s="188"/>
      <c r="K32" s="230" t="s">
        <v>1023</v>
      </c>
      <c r="L32" s="211" t="s">
        <v>2440</v>
      </c>
      <c r="M32" s="188"/>
      <c r="N32" s="216">
        <v>1960</v>
      </c>
      <c r="O32" s="216">
        <v>1960</v>
      </c>
      <c r="P32" s="228"/>
      <c r="Q32" s="194">
        <v>1960</v>
      </c>
      <c r="R32" s="196" t="s">
        <v>168</v>
      </c>
      <c r="S32" s="231">
        <v>2.0754999999999999</v>
      </c>
      <c r="T32" s="198" t="s">
        <v>2375</v>
      </c>
      <c r="U32" s="212">
        <v>4067.98</v>
      </c>
      <c r="V32" s="206">
        <v>4067.98</v>
      </c>
      <c r="W32" s="196" t="s">
        <v>2384</v>
      </c>
      <c r="X32" s="196" t="s">
        <v>2402</v>
      </c>
      <c r="Y32" s="196"/>
      <c r="Z32" s="194"/>
      <c r="AA32" s="194">
        <v>0</v>
      </c>
      <c r="AB32" s="194">
        <v>1960</v>
      </c>
      <c r="AC32" s="198">
        <v>4067.98</v>
      </c>
    </row>
    <row r="33" spans="1:29">
      <c r="A33" s="188" t="s">
        <v>2369</v>
      </c>
      <c r="B33" s="229" t="s">
        <v>190</v>
      </c>
      <c r="C33" s="188" t="s">
        <v>2439</v>
      </c>
      <c r="D33" s="188" t="s">
        <v>2372</v>
      </c>
      <c r="E33" s="190">
        <v>44833</v>
      </c>
      <c r="F33" s="190">
        <v>44865</v>
      </c>
      <c r="G33" s="190">
        <v>44855</v>
      </c>
      <c r="H33" s="192">
        <v>2199</v>
      </c>
      <c r="I33" s="192"/>
      <c r="J33" s="188"/>
      <c r="K33" s="230" t="s">
        <v>147</v>
      </c>
      <c r="L33" s="211" t="s">
        <v>2441</v>
      </c>
      <c r="M33" s="188"/>
      <c r="N33" s="216">
        <v>138</v>
      </c>
      <c r="O33" s="216">
        <v>138</v>
      </c>
      <c r="P33" s="228"/>
      <c r="Q33" s="194">
        <v>138</v>
      </c>
      <c r="R33" s="196" t="s">
        <v>168</v>
      </c>
      <c r="S33" s="231">
        <v>1.0849</v>
      </c>
      <c r="T33" s="198" t="s">
        <v>2375</v>
      </c>
      <c r="U33" s="212">
        <v>149.71619999999999</v>
      </c>
      <c r="V33" s="206">
        <v>149.71619999999999</v>
      </c>
      <c r="W33" s="196" t="s">
        <v>2384</v>
      </c>
      <c r="X33" s="196" t="s">
        <v>2402</v>
      </c>
      <c r="Y33" s="196"/>
      <c r="Z33" s="194"/>
      <c r="AA33" s="194">
        <v>0</v>
      </c>
      <c r="AB33" s="194">
        <v>138</v>
      </c>
      <c r="AC33" s="198">
        <v>149.71619999999999</v>
      </c>
    </row>
    <row r="34" spans="1:29">
      <c r="A34" s="188" t="s">
        <v>2369</v>
      </c>
      <c r="B34" s="229" t="s">
        <v>190</v>
      </c>
      <c r="C34" s="188" t="s">
        <v>2439</v>
      </c>
      <c r="D34" s="188" t="s">
        <v>2372</v>
      </c>
      <c r="E34" s="190">
        <v>44833</v>
      </c>
      <c r="F34" s="190">
        <v>44865</v>
      </c>
      <c r="G34" s="190">
        <v>44855</v>
      </c>
      <c r="H34" s="192">
        <v>2199</v>
      </c>
      <c r="I34" s="192"/>
      <c r="J34" s="188"/>
      <c r="K34" s="230" t="s">
        <v>148</v>
      </c>
      <c r="L34" s="211" t="s">
        <v>2442</v>
      </c>
      <c r="M34" s="188"/>
      <c r="N34" s="216">
        <v>2392</v>
      </c>
      <c r="O34" s="216">
        <v>2392</v>
      </c>
      <c r="P34" s="228"/>
      <c r="Q34" s="194">
        <v>2392</v>
      </c>
      <c r="R34" s="196" t="s">
        <v>168</v>
      </c>
      <c r="S34" s="231">
        <v>1.0849</v>
      </c>
      <c r="T34" s="198" t="s">
        <v>2375</v>
      </c>
      <c r="U34" s="212">
        <v>2595.0807999999997</v>
      </c>
      <c r="V34" s="206">
        <v>2595.0807999999997</v>
      </c>
      <c r="W34" s="196" t="s">
        <v>2384</v>
      </c>
      <c r="X34" s="196" t="s">
        <v>2402</v>
      </c>
      <c r="Y34" s="196"/>
      <c r="Z34" s="194"/>
      <c r="AA34" s="194">
        <v>0</v>
      </c>
      <c r="AB34" s="194">
        <v>2392</v>
      </c>
      <c r="AC34" s="198">
        <v>2595.0807999999997</v>
      </c>
    </row>
    <row r="35" spans="1:29">
      <c r="A35" s="188" t="s">
        <v>2369</v>
      </c>
      <c r="B35" s="229" t="s">
        <v>190</v>
      </c>
      <c r="C35" s="188" t="s">
        <v>2439</v>
      </c>
      <c r="D35" s="188" t="s">
        <v>2372</v>
      </c>
      <c r="E35" s="190">
        <v>44833</v>
      </c>
      <c r="F35" s="190">
        <v>44865</v>
      </c>
      <c r="G35" s="190">
        <v>44855</v>
      </c>
      <c r="H35" s="192">
        <v>2199</v>
      </c>
      <c r="I35" s="192"/>
      <c r="J35" s="188"/>
      <c r="K35" s="230" t="s">
        <v>1059</v>
      </c>
      <c r="L35" s="211" t="s">
        <v>2443</v>
      </c>
      <c r="M35" s="188"/>
      <c r="N35" s="216">
        <v>2400</v>
      </c>
      <c r="O35" s="216">
        <v>2400</v>
      </c>
      <c r="P35" s="228"/>
      <c r="Q35" s="194">
        <v>2400</v>
      </c>
      <c r="R35" s="196" t="s">
        <v>168</v>
      </c>
      <c r="S35" s="231">
        <v>0.43509999999999999</v>
      </c>
      <c r="T35" s="198" t="s">
        <v>2375</v>
      </c>
      <c r="U35" s="212">
        <v>1044.24</v>
      </c>
      <c r="V35" s="206">
        <v>1044.24</v>
      </c>
      <c r="W35" s="196" t="s">
        <v>2384</v>
      </c>
      <c r="X35" s="196" t="s">
        <v>2402</v>
      </c>
      <c r="Y35" s="196"/>
      <c r="Z35" s="194"/>
      <c r="AA35" s="194">
        <v>0</v>
      </c>
      <c r="AB35" s="194">
        <v>2400</v>
      </c>
      <c r="AC35" s="198">
        <v>1044.24</v>
      </c>
    </row>
    <row r="36" spans="1:29">
      <c r="A36" s="188" t="s">
        <v>2369</v>
      </c>
      <c r="B36" s="229" t="s">
        <v>190</v>
      </c>
      <c r="C36" s="188" t="s">
        <v>2439</v>
      </c>
      <c r="D36" s="188" t="s">
        <v>2372</v>
      </c>
      <c r="E36" s="190">
        <v>44833</v>
      </c>
      <c r="F36" s="190">
        <v>44865</v>
      </c>
      <c r="G36" s="190">
        <v>44855</v>
      </c>
      <c r="H36" s="192">
        <v>2199</v>
      </c>
      <c r="I36" s="192"/>
      <c r="J36" s="188"/>
      <c r="K36" s="230" t="s">
        <v>137</v>
      </c>
      <c r="L36" s="211" t="s">
        <v>2444</v>
      </c>
      <c r="M36" s="188"/>
      <c r="N36" s="216">
        <v>1440</v>
      </c>
      <c r="O36" s="216">
        <v>1440</v>
      </c>
      <c r="P36" s="228"/>
      <c r="Q36" s="194">
        <v>1440</v>
      </c>
      <c r="R36" s="196" t="s">
        <v>168</v>
      </c>
      <c r="S36" s="231">
        <v>2.0470000000000002</v>
      </c>
      <c r="T36" s="198" t="s">
        <v>2375</v>
      </c>
      <c r="U36" s="212">
        <v>2947.6800000000003</v>
      </c>
      <c r="V36" s="206">
        <v>2947.6800000000003</v>
      </c>
      <c r="W36" s="196" t="s">
        <v>2384</v>
      </c>
      <c r="X36" s="196" t="s">
        <v>2402</v>
      </c>
      <c r="Y36" s="196"/>
      <c r="Z36" s="194"/>
      <c r="AA36" s="194">
        <v>0</v>
      </c>
      <c r="AB36" s="194">
        <v>1440</v>
      </c>
      <c r="AC36" s="198">
        <v>2947.6800000000003</v>
      </c>
    </row>
    <row r="37" spans="1:29">
      <c r="A37" s="188" t="s">
        <v>2369</v>
      </c>
      <c r="B37" s="229" t="s">
        <v>190</v>
      </c>
      <c r="C37" s="188" t="s">
        <v>2439</v>
      </c>
      <c r="D37" s="188" t="s">
        <v>2372</v>
      </c>
      <c r="E37" s="190">
        <v>44833</v>
      </c>
      <c r="F37" s="190">
        <v>44865</v>
      </c>
      <c r="G37" s="190">
        <v>44855</v>
      </c>
      <c r="H37" s="192">
        <v>2199</v>
      </c>
      <c r="I37" s="192"/>
      <c r="J37" s="188"/>
      <c r="K37" s="230" t="s">
        <v>149</v>
      </c>
      <c r="L37" s="211" t="s">
        <v>2445</v>
      </c>
      <c r="M37" s="188"/>
      <c r="N37" s="216">
        <v>504</v>
      </c>
      <c r="O37" s="216">
        <v>504</v>
      </c>
      <c r="P37" s="228"/>
      <c r="Q37" s="194">
        <v>504</v>
      </c>
      <c r="R37" s="196" t="s">
        <v>168</v>
      </c>
      <c r="S37" s="231">
        <v>1.1322000000000001</v>
      </c>
      <c r="T37" s="198" t="s">
        <v>2375</v>
      </c>
      <c r="U37" s="212">
        <v>570.62880000000007</v>
      </c>
      <c r="V37" s="206">
        <v>570.62880000000007</v>
      </c>
      <c r="W37" s="196" t="s">
        <v>2384</v>
      </c>
      <c r="X37" s="196" t="s">
        <v>2402</v>
      </c>
      <c r="Y37" s="196"/>
      <c r="Z37" s="194"/>
      <c r="AA37" s="194">
        <v>0</v>
      </c>
      <c r="AB37" s="194">
        <v>504</v>
      </c>
      <c r="AC37" s="198">
        <v>570.62880000000007</v>
      </c>
    </row>
    <row r="38" spans="1:29">
      <c r="A38" s="188" t="s">
        <v>2369</v>
      </c>
      <c r="B38" s="229" t="s">
        <v>190</v>
      </c>
      <c r="C38" s="188" t="s">
        <v>2439</v>
      </c>
      <c r="D38" s="188" t="s">
        <v>2372</v>
      </c>
      <c r="E38" s="190">
        <v>44833</v>
      </c>
      <c r="F38" s="190">
        <v>44865</v>
      </c>
      <c r="G38" s="190">
        <v>44855</v>
      </c>
      <c r="H38" s="192">
        <v>2199</v>
      </c>
      <c r="I38" s="192"/>
      <c r="J38" s="188"/>
      <c r="K38" s="230" t="s">
        <v>150</v>
      </c>
      <c r="L38" s="211" t="s">
        <v>2446</v>
      </c>
      <c r="M38" s="188"/>
      <c r="N38" s="216">
        <v>1188</v>
      </c>
      <c r="O38" s="216">
        <v>1188</v>
      </c>
      <c r="P38" s="228"/>
      <c r="Q38" s="194">
        <v>1188</v>
      </c>
      <c r="R38" s="196" t="s">
        <v>168</v>
      </c>
      <c r="S38" s="231">
        <v>1.1322000000000001</v>
      </c>
      <c r="T38" s="198" t="s">
        <v>2375</v>
      </c>
      <c r="U38" s="212">
        <v>1345.0536000000002</v>
      </c>
      <c r="V38" s="206">
        <v>1345.0536000000002</v>
      </c>
      <c r="W38" s="196" t="s">
        <v>2384</v>
      </c>
      <c r="X38" s="196" t="s">
        <v>2402</v>
      </c>
      <c r="Y38" s="196"/>
      <c r="Z38" s="194"/>
      <c r="AA38" s="194">
        <v>0</v>
      </c>
      <c r="AB38" s="194">
        <v>1188</v>
      </c>
      <c r="AC38" s="198">
        <v>1345.0536000000002</v>
      </c>
    </row>
    <row r="39" spans="1:29" ht="15.75" thickBot="1">
      <c r="A39" s="188" t="s">
        <v>2369</v>
      </c>
      <c r="B39" s="229" t="s">
        <v>190</v>
      </c>
      <c r="C39" s="188" t="s">
        <v>2439</v>
      </c>
      <c r="D39" s="188" t="s">
        <v>2372</v>
      </c>
      <c r="E39" s="190">
        <v>44833</v>
      </c>
      <c r="F39" s="190">
        <v>44865</v>
      </c>
      <c r="G39" s="190">
        <v>44855</v>
      </c>
      <c r="H39" s="192">
        <v>2199</v>
      </c>
      <c r="I39" s="192"/>
      <c r="J39" s="188"/>
      <c r="K39" s="230" t="s">
        <v>1061</v>
      </c>
      <c r="L39" s="211" t="s">
        <v>2447</v>
      </c>
      <c r="M39" s="188"/>
      <c r="N39" s="216">
        <v>1536</v>
      </c>
      <c r="O39" s="216">
        <v>1536</v>
      </c>
      <c r="P39" s="228"/>
      <c r="Q39" s="194">
        <v>1536</v>
      </c>
      <c r="R39" s="196" t="s">
        <v>168</v>
      </c>
      <c r="S39" s="231">
        <v>0.45639999999999997</v>
      </c>
      <c r="T39" s="198" t="s">
        <v>2375</v>
      </c>
      <c r="U39" s="212">
        <v>701.03039999999999</v>
      </c>
      <c r="V39" s="206">
        <v>701.03039999999999</v>
      </c>
      <c r="W39" s="196" t="s">
        <v>2384</v>
      </c>
      <c r="X39" s="196" t="s">
        <v>2402</v>
      </c>
      <c r="Y39" s="196"/>
      <c r="Z39" s="194"/>
      <c r="AA39" s="194">
        <v>0</v>
      </c>
      <c r="AB39" s="194">
        <v>1536</v>
      </c>
      <c r="AC39" s="198">
        <v>701.03039999999999</v>
      </c>
    </row>
    <row r="40" spans="1:29">
      <c r="K40" s="211" t="s">
        <v>135</v>
      </c>
      <c r="L40" t="s">
        <v>2448</v>
      </c>
      <c r="M40">
        <v>221296</v>
      </c>
      <c r="N40">
        <v>1320</v>
      </c>
      <c r="O40">
        <v>1320</v>
      </c>
      <c r="Q40">
        <v>1320</v>
      </c>
      <c r="R40" s="196" t="s">
        <v>168</v>
      </c>
      <c r="S40" s="232">
        <v>2.0676999999999999</v>
      </c>
      <c r="T40" s="198" t="s">
        <v>2375</v>
      </c>
      <c r="U40">
        <v>2729.364</v>
      </c>
      <c r="V40">
        <v>2729.364</v>
      </c>
      <c r="W40" s="196" t="s">
        <v>2384</v>
      </c>
      <c r="X40" s="196" t="s">
        <v>2402</v>
      </c>
    </row>
    <row r="41" spans="1:29">
      <c r="K41" t="s">
        <v>145</v>
      </c>
      <c r="L41" t="s">
        <v>2449</v>
      </c>
      <c r="M41">
        <v>322274</v>
      </c>
      <c r="N41">
        <v>1150</v>
      </c>
      <c r="O41">
        <v>1150</v>
      </c>
      <c r="Q41">
        <v>1150</v>
      </c>
      <c r="R41" s="196" t="s">
        <v>168</v>
      </c>
      <c r="S41" s="233">
        <v>1.1459999999999999</v>
      </c>
      <c r="T41" s="198" t="s">
        <v>2375</v>
      </c>
      <c r="U41">
        <v>1317.8999999999999</v>
      </c>
      <c r="V41">
        <v>1317.8999999999999</v>
      </c>
      <c r="W41" s="196" t="s">
        <v>2384</v>
      </c>
      <c r="X41" s="196" t="s">
        <v>2402</v>
      </c>
    </row>
    <row r="42" spans="1:29">
      <c r="K42" t="s">
        <v>146</v>
      </c>
      <c r="L42" t="s">
        <v>2450</v>
      </c>
      <c r="M42">
        <v>322278</v>
      </c>
      <c r="N42">
        <v>350</v>
      </c>
      <c r="O42">
        <v>350</v>
      </c>
      <c r="Q42">
        <v>350</v>
      </c>
      <c r="R42" s="196" t="s">
        <v>168</v>
      </c>
      <c r="S42" s="233">
        <v>1.1459999999999999</v>
      </c>
      <c r="T42" s="198" t="s">
        <v>2375</v>
      </c>
      <c r="U42">
        <v>401.09999999999997</v>
      </c>
      <c r="V42">
        <v>401.09999999999997</v>
      </c>
      <c r="W42" s="196" t="s">
        <v>2384</v>
      </c>
      <c r="X42" s="196" t="s">
        <v>2402</v>
      </c>
    </row>
    <row r="43" spans="1:29" ht="15.75" thickBot="1">
      <c r="K43" t="s">
        <v>1056</v>
      </c>
      <c r="L43" t="s">
        <v>2451</v>
      </c>
      <c r="M43">
        <v>710302</v>
      </c>
      <c r="N43">
        <v>1440</v>
      </c>
      <c r="O43">
        <v>1440</v>
      </c>
      <c r="Q43">
        <v>1440</v>
      </c>
      <c r="R43" s="196" t="s">
        <v>168</v>
      </c>
      <c r="S43" s="234">
        <v>0.4556</v>
      </c>
      <c r="T43" s="198" t="s">
        <v>2375</v>
      </c>
      <c r="U43">
        <v>656.06399999999996</v>
      </c>
      <c r="V43">
        <v>656.06399999999996</v>
      </c>
      <c r="W43" s="196" t="s">
        <v>2384</v>
      </c>
      <c r="X43" s="196" t="s">
        <v>2402</v>
      </c>
    </row>
    <row r="44" spans="1:29">
      <c r="K44" t="s">
        <v>140</v>
      </c>
      <c r="L44" t="s">
        <v>2452</v>
      </c>
      <c r="M44">
        <v>322177</v>
      </c>
      <c r="N44">
        <v>1350</v>
      </c>
      <c r="O44">
        <v>1350</v>
      </c>
      <c r="Q44">
        <v>1350</v>
      </c>
      <c r="R44" s="196" t="s">
        <v>168</v>
      </c>
      <c r="S44" s="232">
        <v>1.2034</v>
      </c>
      <c r="T44" s="198" t="s">
        <v>2375</v>
      </c>
      <c r="U44">
        <v>1624.5900000000001</v>
      </c>
      <c r="V44">
        <v>1624.5900000000001</v>
      </c>
      <c r="W44" s="196" t="s">
        <v>2384</v>
      </c>
      <c r="X44" s="196" t="s">
        <v>2402</v>
      </c>
    </row>
    <row r="45" spans="1:29" ht="15.75" thickBot="1">
      <c r="K45" t="s">
        <v>1713</v>
      </c>
      <c r="L45" t="s">
        <v>2453</v>
      </c>
      <c r="M45">
        <v>710319</v>
      </c>
      <c r="N45">
        <v>1152</v>
      </c>
      <c r="O45">
        <v>1152</v>
      </c>
      <c r="Q45">
        <v>1152</v>
      </c>
      <c r="R45" s="196" t="s">
        <v>168</v>
      </c>
      <c r="S45" s="234">
        <v>0.37980000000000003</v>
      </c>
      <c r="T45" s="198" t="s">
        <v>2375</v>
      </c>
      <c r="U45">
        <v>437.52960000000002</v>
      </c>
      <c r="V45">
        <v>437.52960000000002</v>
      </c>
      <c r="W45" s="196" t="s">
        <v>2384</v>
      </c>
      <c r="X45" s="196" t="s">
        <v>2402</v>
      </c>
    </row>
    <row r="46" spans="1:29">
      <c r="K46" t="s">
        <v>141</v>
      </c>
      <c r="L46" t="s">
        <v>2454</v>
      </c>
      <c r="M46">
        <v>322197</v>
      </c>
      <c r="N46">
        <v>1584</v>
      </c>
      <c r="O46">
        <v>1584</v>
      </c>
      <c r="Q46">
        <v>1584</v>
      </c>
      <c r="R46" s="196" t="s">
        <v>168</v>
      </c>
      <c r="S46" s="232">
        <v>1.2526999999999999</v>
      </c>
      <c r="T46" s="198" t="s">
        <v>2375</v>
      </c>
      <c r="U46">
        <v>1984.2767999999999</v>
      </c>
      <c r="V46">
        <v>1984.2767999999999</v>
      </c>
      <c r="W46" s="196" t="s">
        <v>2384</v>
      </c>
      <c r="X46" s="196" t="s">
        <v>2402</v>
      </c>
    </row>
    <row r="47" spans="1:29" ht="15.75" thickBot="1">
      <c r="K47" t="s">
        <v>1717</v>
      </c>
      <c r="L47" t="s">
        <v>2455</v>
      </c>
      <c r="M47">
        <v>710303</v>
      </c>
      <c r="N47">
        <v>1344</v>
      </c>
      <c r="O47">
        <v>1344</v>
      </c>
      <c r="Q47">
        <v>1344</v>
      </c>
      <c r="R47" s="196" t="s">
        <v>168</v>
      </c>
      <c r="S47" s="234">
        <v>0.42230000000000001</v>
      </c>
      <c r="T47" s="198" t="s">
        <v>2375</v>
      </c>
      <c r="U47">
        <v>567.57119999999998</v>
      </c>
      <c r="V47">
        <v>567.57119999999998</v>
      </c>
      <c r="W47" s="196" t="s">
        <v>2384</v>
      </c>
      <c r="X47" s="196" t="s">
        <v>2402</v>
      </c>
    </row>
    <row r="48" spans="1:29">
      <c r="K48" t="s">
        <v>142</v>
      </c>
      <c r="L48" t="s">
        <v>2456</v>
      </c>
      <c r="M48">
        <v>322198</v>
      </c>
      <c r="N48">
        <v>2024</v>
      </c>
      <c r="O48">
        <v>2024</v>
      </c>
      <c r="Q48">
        <v>2024</v>
      </c>
      <c r="R48" s="196" t="s">
        <v>168</v>
      </c>
      <c r="S48" s="232">
        <v>1.3177000000000001</v>
      </c>
      <c r="T48" s="198" t="s">
        <v>2375</v>
      </c>
      <c r="U48">
        <v>2667.0248000000001</v>
      </c>
      <c r="V48">
        <v>2667.0248000000001</v>
      </c>
      <c r="W48" s="196" t="s">
        <v>2384</v>
      </c>
      <c r="X48" s="196" t="s">
        <v>2402</v>
      </c>
    </row>
    <row r="49" spans="11:24" ht="15.75" thickBot="1">
      <c r="K49" t="s">
        <v>1721</v>
      </c>
      <c r="L49" t="s">
        <v>2457</v>
      </c>
      <c r="M49">
        <v>710304</v>
      </c>
      <c r="N49">
        <v>1728</v>
      </c>
      <c r="O49">
        <v>1728</v>
      </c>
      <c r="Q49">
        <v>1728</v>
      </c>
      <c r="R49" s="196" t="s">
        <v>168</v>
      </c>
      <c r="S49" s="234">
        <v>0.4723</v>
      </c>
      <c r="T49" s="198" t="s">
        <v>2375</v>
      </c>
      <c r="U49">
        <v>816.13440000000003</v>
      </c>
      <c r="V49">
        <v>816.13440000000003</v>
      </c>
      <c r="W49" s="196" t="s">
        <v>2384</v>
      </c>
      <c r="X49" s="196" t="s">
        <v>2402</v>
      </c>
    </row>
    <row r="50" spans="11:24">
      <c r="K50" t="s">
        <v>143</v>
      </c>
      <c r="L50" t="s">
        <v>2458</v>
      </c>
      <c r="M50">
        <v>322179</v>
      </c>
      <c r="N50">
        <v>800</v>
      </c>
      <c r="O50">
        <v>800</v>
      </c>
      <c r="Q50">
        <v>800</v>
      </c>
      <c r="R50" s="196" t="s">
        <v>168</v>
      </c>
      <c r="S50" s="232">
        <v>1.4044000000000001</v>
      </c>
      <c r="T50" s="198" t="s">
        <v>2375</v>
      </c>
      <c r="U50">
        <v>1123.52</v>
      </c>
      <c r="V50">
        <v>1123.52</v>
      </c>
      <c r="W50" s="196" t="s">
        <v>2384</v>
      </c>
      <c r="X50" s="196" t="s">
        <v>2402</v>
      </c>
    </row>
    <row r="51" spans="11:24" ht="15.75" thickBot="1">
      <c r="K51" t="s">
        <v>1725</v>
      </c>
      <c r="L51" t="s">
        <v>2459</v>
      </c>
      <c r="M51">
        <v>710305</v>
      </c>
      <c r="N51">
        <v>756</v>
      </c>
      <c r="O51">
        <v>756</v>
      </c>
      <c r="Q51">
        <v>756</v>
      </c>
      <c r="R51" s="196" t="s">
        <v>168</v>
      </c>
      <c r="S51" s="234">
        <v>0.52869999999999995</v>
      </c>
      <c r="T51" s="198" t="s">
        <v>2375</v>
      </c>
      <c r="U51">
        <v>399.69719999999995</v>
      </c>
      <c r="V51">
        <v>399.69719999999995</v>
      </c>
      <c r="W51" s="196" t="s">
        <v>2384</v>
      </c>
      <c r="X51" s="196" t="s">
        <v>2402</v>
      </c>
    </row>
    <row r="52" spans="11:24">
      <c r="K52" t="s">
        <v>136</v>
      </c>
      <c r="L52" t="s">
        <v>2460</v>
      </c>
      <c r="M52">
        <v>220507</v>
      </c>
      <c r="N52">
        <v>1120</v>
      </c>
      <c r="O52">
        <v>1120</v>
      </c>
      <c r="Q52">
        <v>1120</v>
      </c>
      <c r="R52" s="196" t="s">
        <v>168</v>
      </c>
      <c r="S52" s="232">
        <v>2.1560999999999999</v>
      </c>
      <c r="T52" s="198" t="s">
        <v>2375</v>
      </c>
      <c r="U52">
        <v>2414.8319999999999</v>
      </c>
      <c r="V52">
        <v>2414.8319999999999</v>
      </c>
      <c r="W52" s="196" t="s">
        <v>2384</v>
      </c>
      <c r="X52" s="196" t="s">
        <v>2402</v>
      </c>
    </row>
    <row r="53" spans="11:24">
      <c r="K53" t="s">
        <v>147</v>
      </c>
      <c r="L53" t="s">
        <v>2461</v>
      </c>
      <c r="M53">
        <v>322262</v>
      </c>
      <c r="N53">
        <v>1196</v>
      </c>
      <c r="O53">
        <v>1196</v>
      </c>
      <c r="Q53">
        <v>1196</v>
      </c>
      <c r="R53" s="196" t="s">
        <v>168</v>
      </c>
      <c r="S53" s="233">
        <v>1.1609</v>
      </c>
      <c r="T53" s="198" t="s">
        <v>2375</v>
      </c>
      <c r="U53">
        <v>1388.4364</v>
      </c>
      <c r="V53">
        <v>1388.4364</v>
      </c>
      <c r="W53" s="196" t="s">
        <v>2384</v>
      </c>
      <c r="X53" s="196" t="s">
        <v>2402</v>
      </c>
    </row>
    <row r="54" spans="11:24">
      <c r="K54" t="s">
        <v>148</v>
      </c>
      <c r="L54" t="s">
        <v>2462</v>
      </c>
      <c r="M54">
        <v>322249</v>
      </c>
      <c r="N54">
        <v>0</v>
      </c>
      <c r="O54">
        <v>0</v>
      </c>
      <c r="Q54">
        <v>0</v>
      </c>
      <c r="R54" s="196" t="s">
        <v>168</v>
      </c>
      <c r="S54" s="233">
        <v>1.1609</v>
      </c>
      <c r="T54" s="198" t="s">
        <v>2375</v>
      </c>
      <c r="U54">
        <v>0</v>
      </c>
      <c r="V54">
        <v>0</v>
      </c>
      <c r="W54" s="196" t="s">
        <v>2384</v>
      </c>
      <c r="X54" s="196" t="s">
        <v>2402</v>
      </c>
    </row>
    <row r="55" spans="11:24" ht="15.75" thickBot="1">
      <c r="K55" t="s">
        <v>1059</v>
      </c>
      <c r="L55" t="s">
        <v>2463</v>
      </c>
      <c r="M55">
        <v>710299</v>
      </c>
      <c r="N55">
        <v>960</v>
      </c>
      <c r="O55">
        <v>960</v>
      </c>
      <c r="Q55">
        <v>960</v>
      </c>
      <c r="R55" s="196" t="s">
        <v>168</v>
      </c>
      <c r="S55" s="234">
        <v>0.46550000000000002</v>
      </c>
      <c r="T55" s="198" t="s">
        <v>2375</v>
      </c>
      <c r="U55">
        <v>446.88</v>
      </c>
      <c r="V55">
        <v>446.88</v>
      </c>
      <c r="W55" s="196" t="s">
        <v>2384</v>
      </c>
      <c r="X55" s="196" t="s">
        <v>2402</v>
      </c>
    </row>
    <row r="56" spans="11:24">
      <c r="K56" t="s">
        <v>137</v>
      </c>
      <c r="L56" s="211" t="s">
        <v>2444</v>
      </c>
      <c r="M56">
        <v>220541</v>
      </c>
      <c r="N56">
        <v>1440</v>
      </c>
      <c r="O56">
        <v>1440</v>
      </c>
      <c r="Q56">
        <v>1440</v>
      </c>
      <c r="R56" s="196" t="s">
        <v>168</v>
      </c>
      <c r="S56" s="233">
        <v>2.1903000000000001</v>
      </c>
      <c r="T56" s="198" t="s">
        <v>2375</v>
      </c>
      <c r="U56">
        <v>3154.0320000000002</v>
      </c>
      <c r="V56">
        <v>3154.0320000000002</v>
      </c>
      <c r="W56" s="196" t="s">
        <v>2384</v>
      </c>
      <c r="X56" s="196" t="s">
        <v>2402</v>
      </c>
    </row>
    <row r="57" spans="11:24">
      <c r="K57" t="s">
        <v>149</v>
      </c>
      <c r="L57" t="s">
        <v>2464</v>
      </c>
      <c r="M57">
        <v>322209</v>
      </c>
      <c r="N57">
        <v>792</v>
      </c>
      <c r="O57">
        <v>792</v>
      </c>
      <c r="Q57">
        <v>792</v>
      </c>
      <c r="R57" s="196" t="s">
        <v>168</v>
      </c>
      <c r="S57" s="233">
        <v>1.2115</v>
      </c>
      <c r="T57" s="198" t="s">
        <v>2375</v>
      </c>
      <c r="U57">
        <v>959.50800000000004</v>
      </c>
      <c r="V57">
        <v>959.50800000000004</v>
      </c>
      <c r="W57" s="196" t="s">
        <v>2384</v>
      </c>
      <c r="X57" s="196" t="s">
        <v>2402</v>
      </c>
    </row>
    <row r="58" spans="11:24">
      <c r="K58" t="s">
        <v>150</v>
      </c>
      <c r="L58" s="211" t="s">
        <v>2446</v>
      </c>
      <c r="M58">
        <v>322202</v>
      </c>
      <c r="N58">
        <v>612</v>
      </c>
      <c r="O58">
        <v>612</v>
      </c>
      <c r="Q58">
        <v>612</v>
      </c>
      <c r="R58" s="196" t="s">
        <v>168</v>
      </c>
      <c r="S58" s="233">
        <v>1.2115</v>
      </c>
      <c r="T58" s="198" t="s">
        <v>2375</v>
      </c>
      <c r="U58">
        <v>741.43799999999999</v>
      </c>
      <c r="V58">
        <v>741.43799999999999</v>
      </c>
      <c r="W58" s="196" t="s">
        <v>2384</v>
      </c>
      <c r="X58" s="196" t="s">
        <v>2402</v>
      </c>
    </row>
    <row r="59" spans="11:24" ht="15.75" thickBot="1">
      <c r="K59" t="s">
        <v>1061</v>
      </c>
      <c r="L59" t="s">
        <v>2465</v>
      </c>
      <c r="M59">
        <v>710300</v>
      </c>
      <c r="N59">
        <v>1152</v>
      </c>
      <c r="O59">
        <v>1152</v>
      </c>
      <c r="Q59">
        <v>1152</v>
      </c>
      <c r="R59" s="196" t="s">
        <v>168</v>
      </c>
      <c r="S59" s="234">
        <v>0.4884</v>
      </c>
      <c r="T59" s="198" t="s">
        <v>2375</v>
      </c>
      <c r="U59">
        <v>562.63679999999999</v>
      </c>
      <c r="V59">
        <v>562.63679999999999</v>
      </c>
      <c r="W59" s="196" t="s">
        <v>2384</v>
      </c>
      <c r="X59" s="196" t="s">
        <v>2402</v>
      </c>
    </row>
    <row r="60" spans="11:24">
      <c r="W60" s="196"/>
      <c r="X60" s="196"/>
    </row>
  </sheetData>
  <conditionalFormatting sqref="K6">
    <cfRule type="duplicateValues" dxfId="1" priority="2"/>
  </conditionalFormatting>
  <conditionalFormatting sqref="K1:K1048576">
    <cfRule type="duplicateValues" dxfId="0" priority="1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CC0A6-EEE6-4BE8-94DF-51B7DFC3E680}">
  <dimension ref="A1:C52"/>
  <sheetViews>
    <sheetView workbookViewId="0">
      <selection activeCell="A6" sqref="A6:XFD6"/>
    </sheetView>
  </sheetViews>
  <sheetFormatPr baseColWidth="10" defaultRowHeight="15"/>
  <cols>
    <col min="1" max="1" width="13.28515625" bestFit="1" customWidth="1"/>
    <col min="2" max="2" width="49.140625" bestFit="1" customWidth="1"/>
    <col min="3" max="3" width="34.85546875" bestFit="1" customWidth="1"/>
  </cols>
  <sheetData>
    <row r="1" spans="1:3">
      <c r="A1" s="235" t="s">
        <v>165</v>
      </c>
      <c r="B1" s="235" t="s">
        <v>2351</v>
      </c>
      <c r="C1" t="s">
        <v>2466</v>
      </c>
    </row>
    <row r="2" spans="1:3">
      <c r="A2" t="s">
        <v>1013</v>
      </c>
      <c r="B2" t="s">
        <v>2405</v>
      </c>
      <c r="C2" s="236">
        <v>252</v>
      </c>
    </row>
    <row r="3" spans="1:3">
      <c r="A3" t="s">
        <v>135</v>
      </c>
      <c r="B3" t="s">
        <v>2448</v>
      </c>
      <c r="C3" s="236">
        <v>1320</v>
      </c>
    </row>
    <row r="4" spans="1:3">
      <c r="A4" t="s">
        <v>468</v>
      </c>
      <c r="B4" t="s">
        <v>2410</v>
      </c>
      <c r="C4" s="236">
        <v>1440</v>
      </c>
    </row>
    <row r="5" spans="1:3">
      <c r="A5" t="s">
        <v>120</v>
      </c>
      <c r="B5" t="s">
        <v>2411</v>
      </c>
      <c r="C5" s="236">
        <v>2160</v>
      </c>
    </row>
    <row r="6" spans="1:3">
      <c r="A6" t="s">
        <v>121</v>
      </c>
      <c r="B6" t="s">
        <v>2412</v>
      </c>
      <c r="C6" s="236">
        <v>9504</v>
      </c>
    </row>
    <row r="7" spans="1:3">
      <c r="A7" t="s">
        <v>122</v>
      </c>
      <c r="B7" t="s">
        <v>2413</v>
      </c>
      <c r="C7" s="236">
        <v>10560</v>
      </c>
    </row>
    <row r="8" spans="1:3">
      <c r="A8" t="s">
        <v>358</v>
      </c>
      <c r="B8" t="s">
        <v>2414</v>
      </c>
      <c r="C8" s="236">
        <v>7938</v>
      </c>
    </row>
    <row r="9" spans="1:3">
      <c r="A9" t="s">
        <v>361</v>
      </c>
      <c r="B9" t="s">
        <v>2416</v>
      </c>
      <c r="C9" s="236">
        <v>2898</v>
      </c>
    </row>
    <row r="10" spans="1:3">
      <c r="A10" t="s">
        <v>340</v>
      </c>
      <c r="B10" t="s">
        <v>2419</v>
      </c>
      <c r="C10" s="236">
        <v>240</v>
      </c>
    </row>
    <row r="11" spans="1:3">
      <c r="A11" t="s">
        <v>341</v>
      </c>
      <c r="B11" t="s">
        <v>2420</v>
      </c>
      <c r="C11" s="236">
        <v>1089</v>
      </c>
    </row>
    <row r="12" spans="1:3">
      <c r="A12" t="s">
        <v>366</v>
      </c>
      <c r="B12" t="s">
        <v>2422</v>
      </c>
      <c r="C12" s="236">
        <v>4235</v>
      </c>
    </row>
    <row r="13" spans="1:3">
      <c r="A13" t="s">
        <v>1023</v>
      </c>
      <c r="B13" t="s">
        <v>2440</v>
      </c>
      <c r="C13" s="236">
        <v>1960</v>
      </c>
    </row>
    <row r="14" spans="1:3">
      <c r="A14" t="s">
        <v>136</v>
      </c>
      <c r="B14" t="s">
        <v>2460</v>
      </c>
      <c r="C14" s="236">
        <v>1120</v>
      </c>
    </row>
    <row r="15" spans="1:3">
      <c r="A15" t="s">
        <v>137</v>
      </c>
      <c r="B15" t="s">
        <v>2444</v>
      </c>
      <c r="C15" s="236">
        <v>2880</v>
      </c>
    </row>
    <row r="16" spans="1:3">
      <c r="A16" t="s">
        <v>1027</v>
      </c>
      <c r="B16" t="s">
        <v>2407</v>
      </c>
      <c r="C16" s="236">
        <v>850</v>
      </c>
    </row>
    <row r="17" spans="1:3">
      <c r="A17" t="s">
        <v>145</v>
      </c>
      <c r="B17" t="s">
        <v>2449</v>
      </c>
      <c r="C17" s="236">
        <v>1150</v>
      </c>
    </row>
    <row r="18" spans="1:3">
      <c r="A18" t="s">
        <v>146</v>
      </c>
      <c r="B18" t="s">
        <v>2450</v>
      </c>
      <c r="C18" s="236">
        <v>350</v>
      </c>
    </row>
    <row r="19" spans="1:3">
      <c r="A19" t="s">
        <v>140</v>
      </c>
      <c r="B19" t="s">
        <v>2452</v>
      </c>
      <c r="C19" s="236">
        <v>1350</v>
      </c>
    </row>
    <row r="20" spans="1:3">
      <c r="A20" t="s">
        <v>141</v>
      </c>
      <c r="B20" t="s">
        <v>2454</v>
      </c>
      <c r="C20" s="236">
        <v>1584</v>
      </c>
    </row>
    <row r="21" spans="1:3">
      <c r="A21" t="s">
        <v>142</v>
      </c>
      <c r="B21" t="s">
        <v>2456</v>
      </c>
      <c r="C21" s="236">
        <v>2024</v>
      </c>
    </row>
    <row r="22" spans="1:3">
      <c r="A22" t="s">
        <v>143</v>
      </c>
      <c r="B22" t="s">
        <v>2458</v>
      </c>
      <c r="C22" s="236">
        <v>800</v>
      </c>
    </row>
    <row r="23" spans="1:3">
      <c r="A23" t="s">
        <v>359</v>
      </c>
      <c r="B23" t="s">
        <v>2415</v>
      </c>
      <c r="C23" s="236">
        <v>8064</v>
      </c>
    </row>
    <row r="24" spans="1:3">
      <c r="A24" t="s">
        <v>721</v>
      </c>
      <c r="B24" t="s">
        <v>2417</v>
      </c>
      <c r="C24" s="236">
        <v>2784</v>
      </c>
    </row>
    <row r="25" spans="1:3">
      <c r="A25" t="s">
        <v>723</v>
      </c>
      <c r="B25" t="s">
        <v>2418</v>
      </c>
      <c r="C25" s="236">
        <v>1160</v>
      </c>
    </row>
    <row r="26" spans="1:3">
      <c r="A26" t="s">
        <v>346</v>
      </c>
      <c r="B26" t="s">
        <v>2421</v>
      </c>
      <c r="C26" s="236">
        <v>1536</v>
      </c>
    </row>
    <row r="27" spans="1:3">
      <c r="A27" t="s">
        <v>800</v>
      </c>
      <c r="B27" t="s">
        <v>2423</v>
      </c>
      <c r="C27" s="236">
        <v>1400</v>
      </c>
    </row>
    <row r="28" spans="1:3">
      <c r="A28" t="s">
        <v>367</v>
      </c>
      <c r="B28" t="s">
        <v>2424</v>
      </c>
      <c r="C28" s="236">
        <v>3500</v>
      </c>
    </row>
    <row r="29" spans="1:3">
      <c r="A29" t="s">
        <v>147</v>
      </c>
      <c r="B29" t="s">
        <v>2441</v>
      </c>
      <c r="C29" s="236">
        <v>1334</v>
      </c>
    </row>
    <row r="30" spans="1:3">
      <c r="A30" t="s">
        <v>148</v>
      </c>
      <c r="B30" t="s">
        <v>2442</v>
      </c>
      <c r="C30" s="236">
        <v>2392</v>
      </c>
    </row>
    <row r="31" spans="1:3">
      <c r="A31" t="s">
        <v>149</v>
      </c>
      <c r="B31" t="s">
        <v>2445</v>
      </c>
      <c r="C31" s="236">
        <v>1296</v>
      </c>
    </row>
    <row r="32" spans="1:3">
      <c r="A32" t="s">
        <v>150</v>
      </c>
      <c r="B32" t="s">
        <v>2446</v>
      </c>
      <c r="C32" s="236">
        <v>1800</v>
      </c>
    </row>
    <row r="33" spans="1:3">
      <c r="A33" t="s">
        <v>209</v>
      </c>
      <c r="B33" t="s">
        <v>2399</v>
      </c>
      <c r="C33" s="236">
        <v>59431</v>
      </c>
    </row>
    <row r="34" spans="1:3">
      <c r="A34" t="s">
        <v>396</v>
      </c>
      <c r="B34" t="s">
        <v>2383</v>
      </c>
      <c r="C34" s="236">
        <v>260000</v>
      </c>
    </row>
    <row r="35" spans="1:3">
      <c r="A35" t="s">
        <v>1451</v>
      </c>
      <c r="B35" t="s">
        <v>2386</v>
      </c>
      <c r="C35" s="236">
        <v>180000</v>
      </c>
    </row>
    <row r="36" spans="1:3">
      <c r="A36" t="s">
        <v>963</v>
      </c>
      <c r="B36" t="s">
        <v>2409</v>
      </c>
      <c r="C36" s="236">
        <v>1000</v>
      </c>
    </row>
    <row r="37" spans="1:3">
      <c r="A37" t="s">
        <v>331</v>
      </c>
      <c r="B37" t="s">
        <v>2394</v>
      </c>
      <c r="C37" s="236">
        <v>78850</v>
      </c>
    </row>
    <row r="38" spans="1:3">
      <c r="A38" t="s">
        <v>349</v>
      </c>
      <c r="B38" t="s">
        <v>2390</v>
      </c>
      <c r="C38" s="236">
        <v>45000</v>
      </c>
    </row>
    <row r="39" spans="1:3">
      <c r="A39" t="s">
        <v>1056</v>
      </c>
      <c r="B39" t="s">
        <v>2451</v>
      </c>
      <c r="C39" s="236">
        <v>1440</v>
      </c>
    </row>
    <row r="40" spans="1:3">
      <c r="A40" t="s">
        <v>1059</v>
      </c>
      <c r="B40" t="s">
        <v>2443</v>
      </c>
      <c r="C40" s="236">
        <v>3360</v>
      </c>
    </row>
    <row r="41" spans="1:3">
      <c r="A41" t="s">
        <v>1061</v>
      </c>
      <c r="B41" t="s">
        <v>2447</v>
      </c>
      <c r="C41" s="236">
        <v>2688</v>
      </c>
    </row>
    <row r="42" spans="1:3">
      <c r="A42" t="s">
        <v>1713</v>
      </c>
      <c r="B42" t="s">
        <v>2453</v>
      </c>
      <c r="C42" s="236">
        <v>1152</v>
      </c>
    </row>
    <row r="43" spans="1:3">
      <c r="A43" t="s">
        <v>1717</v>
      </c>
      <c r="B43" t="s">
        <v>2455</v>
      </c>
      <c r="C43" s="236">
        <v>1344</v>
      </c>
    </row>
    <row r="44" spans="1:3">
      <c r="A44" t="s">
        <v>1721</v>
      </c>
      <c r="B44" t="s">
        <v>2457</v>
      </c>
      <c r="C44" s="236">
        <v>1728</v>
      </c>
    </row>
    <row r="45" spans="1:3">
      <c r="A45" t="s">
        <v>1725</v>
      </c>
      <c r="B45" t="s">
        <v>2459</v>
      </c>
      <c r="C45" s="236">
        <v>756</v>
      </c>
    </row>
    <row r="46" spans="1:3">
      <c r="A46" t="s">
        <v>1522</v>
      </c>
      <c r="B46" t="s">
        <v>1523</v>
      </c>
      <c r="C46" s="236">
        <v>44210</v>
      </c>
    </row>
    <row r="47" spans="1:3">
      <c r="A47" t="s">
        <v>2373</v>
      </c>
      <c r="B47" t="s">
        <v>2374</v>
      </c>
      <c r="C47" s="236">
        <v>1</v>
      </c>
    </row>
    <row r="48" spans="1:3">
      <c r="A48" t="s">
        <v>2433</v>
      </c>
      <c r="B48" t="s">
        <v>2434</v>
      </c>
      <c r="C48" s="236">
        <v>20</v>
      </c>
    </row>
    <row r="49" spans="1:3">
      <c r="A49" t="s">
        <v>2437</v>
      </c>
      <c r="B49" t="s">
        <v>2438</v>
      </c>
      <c r="C49" s="236">
        <v>4</v>
      </c>
    </row>
    <row r="50" spans="1:3">
      <c r="A50" t="s">
        <v>2435</v>
      </c>
      <c r="B50" t="s">
        <v>2436</v>
      </c>
      <c r="C50" s="236">
        <v>8</v>
      </c>
    </row>
    <row r="51" spans="1:3">
      <c r="A51" t="s">
        <v>2431</v>
      </c>
      <c r="B51" t="s">
        <v>2432</v>
      </c>
      <c r="C51" s="236">
        <v>2</v>
      </c>
    </row>
    <row r="52" spans="1:3">
      <c r="A52" t="s">
        <v>2429</v>
      </c>
      <c r="B52" t="s">
        <v>2430</v>
      </c>
      <c r="C52" s="236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Sheet1</vt:lpstr>
      <vt:lpstr>Feuil1</vt:lpstr>
      <vt:lpstr>Feuil2</vt:lpstr>
      <vt:lpstr>Bin Shihon</vt:lpstr>
      <vt:lpstr>Bahrein</vt:lpstr>
      <vt:lpstr>Need of material</vt:lpstr>
      <vt:lpstr>SOTCK</vt:lpstr>
      <vt:lpstr>CMD</vt:lpstr>
      <vt:lpstr>Recap CMD</vt:lpstr>
      <vt:lpstr>Bahrein!Zone_d_impression</vt:lpstr>
      <vt:lpstr>'Bin Shihon'!Zone_d_impression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Staci</dc:creator>
  <cp:lastModifiedBy>Achref Riahi</cp:lastModifiedBy>
  <cp:lastPrinted>2018-08-28T12:04:30Z</cp:lastPrinted>
  <dcterms:created xsi:type="dcterms:W3CDTF">2011-07-08T12:52:14Z</dcterms:created>
  <dcterms:modified xsi:type="dcterms:W3CDTF">2022-10-14T10:19:46Z</dcterms:modified>
</cp:coreProperties>
</file>