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H_IT\"/>
    </mc:Choice>
  </mc:AlternateContent>
  <xr:revisionPtr revIDLastSave="0" documentId="13_ncr:1_{44096569-CCCA-486B-9A13-BE2E6390384D}" xr6:coauthVersionLast="47" xr6:coauthVersionMax="47" xr10:uidLastSave="{00000000-0000-0000-0000-000000000000}"/>
  <bookViews>
    <workbookView xWindow="0" yWindow="300" windowWidth="29040" windowHeight="15840" xr2:uid="{00000000-000D-0000-FFFF-FFFF00000000}"/>
  </bookViews>
  <sheets>
    <sheet name="JPSNR09-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70" i="1" l="1"/>
  <c r="K67" i="1"/>
  <c r="E67" i="1"/>
  <c r="F67" i="1"/>
  <c r="G67" i="1"/>
  <c r="H67" i="1"/>
  <c r="I67" i="1"/>
  <c r="J67" i="1"/>
  <c r="L67" i="1"/>
  <c r="M67" i="1"/>
  <c r="N67" i="1"/>
  <c r="O67" i="1"/>
  <c r="P67" i="1"/>
  <c r="Q67" i="1"/>
  <c r="R67" i="1"/>
  <c r="S67" i="1"/>
  <c r="T67" i="1"/>
  <c r="U67" i="1"/>
  <c r="D67" i="1"/>
  <c r="A1" i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A2" i="1"/>
  <c r="B2" i="1"/>
  <c r="C2" i="1"/>
  <c r="A3" i="1"/>
  <c r="B3" i="1"/>
  <c r="C3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42" i="1"/>
  <c r="B42" i="1"/>
  <c r="C42" i="1"/>
  <c r="A43" i="1"/>
  <c r="B43" i="1"/>
  <c r="C43" i="1"/>
  <c r="A44" i="1"/>
  <c r="B44" i="1"/>
  <c r="C44" i="1"/>
  <c r="A45" i="1"/>
  <c r="B45" i="1"/>
  <c r="C45" i="1"/>
  <c r="A46" i="1"/>
  <c r="B46" i="1"/>
  <c r="C46" i="1"/>
  <c r="A47" i="1"/>
  <c r="B47" i="1"/>
  <c r="C47" i="1"/>
  <c r="A48" i="1"/>
  <c r="B48" i="1"/>
  <c r="C48" i="1"/>
  <c r="A49" i="1"/>
  <c r="B49" i="1"/>
  <c r="C49" i="1"/>
  <c r="A50" i="1"/>
  <c r="B50" i="1"/>
  <c r="C50" i="1"/>
  <c r="A51" i="1"/>
  <c r="B51" i="1"/>
  <c r="C51" i="1"/>
  <c r="A52" i="1"/>
  <c r="B52" i="1"/>
  <c r="C52" i="1"/>
  <c r="A53" i="1"/>
  <c r="B53" i="1"/>
  <c r="C53" i="1"/>
  <c r="A54" i="1"/>
  <c r="B54" i="1"/>
  <c r="C54" i="1"/>
  <c r="A55" i="1"/>
  <c r="B55" i="1"/>
  <c r="C55" i="1"/>
  <c r="A56" i="1"/>
  <c r="B56" i="1"/>
  <c r="C56" i="1"/>
  <c r="A57" i="1"/>
  <c r="B57" i="1"/>
  <c r="C57" i="1"/>
  <c r="A58" i="1"/>
  <c r="B58" i="1"/>
  <c r="C58" i="1"/>
  <c r="A59" i="1"/>
  <c r="B59" i="1"/>
  <c r="C59" i="1"/>
  <c r="A60" i="1"/>
  <c r="B60" i="1"/>
  <c r="C60" i="1"/>
  <c r="A61" i="1"/>
  <c r="B61" i="1"/>
  <c r="C61" i="1"/>
  <c r="A62" i="1"/>
  <c r="B62" i="1"/>
  <c r="C62" i="1"/>
  <c r="A63" i="1"/>
  <c r="B63" i="1"/>
  <c r="C63" i="1"/>
  <c r="A64" i="1"/>
  <c r="B64" i="1"/>
  <c r="C64" i="1"/>
  <c r="A65" i="1"/>
  <c r="B65" i="1"/>
  <c r="C65" i="1"/>
  <c r="A66" i="1"/>
  <c r="B66" i="1"/>
  <c r="C66" i="1"/>
  <c r="B67" i="1"/>
  <c r="C6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0"/>
  <sheetViews>
    <sheetView tabSelected="1" workbookViewId="0">
      <pane ySplit="1" topLeftCell="A42" activePane="bottomLeft" state="frozen"/>
      <selection pane="bottomLeft" activeCell="U71" sqref="U71"/>
    </sheetView>
  </sheetViews>
  <sheetFormatPr baseColWidth="10" defaultRowHeight="15" x14ac:dyDescent="0.25"/>
  <sheetData>
    <row r="1" spans="1:21" x14ac:dyDescent="0.25">
      <c r="A1" t="str">
        <f>"Matr"</f>
        <v>Matr</v>
      </c>
      <c r="B1" t="str">
        <f>"Nom"</f>
        <v>Nom</v>
      </c>
      <c r="C1" t="str">
        <f>"Prénom"</f>
        <v>Prénom</v>
      </c>
      <c r="D1" t="str">
        <f>"S.Base"</f>
        <v>S.Base</v>
      </c>
      <c r="E1" t="str">
        <f>"Primes"</f>
        <v>Primes</v>
      </c>
      <c r="F1" t="str">
        <f>"H SUP"</f>
        <v>H SUP</v>
      </c>
      <c r="G1" t="str">
        <f>"Rappel"</f>
        <v>Rappel</v>
      </c>
      <c r="H1" t="str">
        <f>"Brut"</f>
        <v>Brut</v>
      </c>
      <c r="I1" t="str">
        <f>"SIVP"</f>
        <v>SIVP</v>
      </c>
      <c r="J1" t="str">
        <f>"CNSS"</f>
        <v>CNSS</v>
      </c>
      <c r="K1" t="str">
        <f>"CAVIS"</f>
        <v>CAVIS</v>
      </c>
      <c r="L1" t="str">
        <f>"Non.Imp"</f>
        <v>Non.Imp</v>
      </c>
      <c r="M1" t="str">
        <f>"S.impo"</f>
        <v>S.impo</v>
      </c>
      <c r="N1" t="str">
        <f>"IRPP"</f>
        <v>IRPP</v>
      </c>
      <c r="O1" t="str">
        <f>"Avance"</f>
        <v>Avance</v>
      </c>
      <c r="P1" t="str">
        <f>"PRIME SCOLARITE"</f>
        <v>PRIME SCOLARITE</v>
      </c>
      <c r="Q1" t="str">
        <f>"Prêt CNSS"</f>
        <v>Prêt CNSS</v>
      </c>
      <c r="R1" t="str">
        <f>"Prêt STE"</f>
        <v>Prêt STE</v>
      </c>
      <c r="S1" t="str">
        <f>"Pret AID"</f>
        <v>Pret AID</v>
      </c>
      <c r="T1" t="str">
        <f>"RET 1%"</f>
        <v>RET 1%</v>
      </c>
      <c r="U1" t="str">
        <f>"Net à payer"</f>
        <v>Net à payer</v>
      </c>
    </row>
    <row r="2" spans="1:21" x14ac:dyDescent="0.25">
      <c r="A2" t="str">
        <f>"70002"</f>
        <v>70002</v>
      </c>
      <c r="B2" t="str">
        <f>"BEN SAAD"</f>
        <v>BEN SAAD</v>
      </c>
      <c r="C2" t="str">
        <f>"HECHMI"</f>
        <v>HECHMI</v>
      </c>
      <c r="D2">
        <v>617.25400000000002</v>
      </c>
      <c r="E2">
        <v>598.28099999999995</v>
      </c>
      <c r="F2">
        <v>0</v>
      </c>
      <c r="G2">
        <v>0</v>
      </c>
      <c r="H2">
        <v>1215.5350000000001</v>
      </c>
      <c r="I2">
        <v>0</v>
      </c>
      <c r="J2">
        <v>103.14400000000001</v>
      </c>
      <c r="L2">
        <v>16.603000000000002</v>
      </c>
      <c r="M2">
        <v>1095.788</v>
      </c>
      <c r="N2">
        <v>90.313000000000002</v>
      </c>
      <c r="O2">
        <v>0</v>
      </c>
      <c r="P2">
        <v>150</v>
      </c>
      <c r="Q2">
        <v>0</v>
      </c>
      <c r="R2">
        <v>0</v>
      </c>
      <c r="S2">
        <v>85</v>
      </c>
      <c r="T2">
        <v>4.7229999999999999</v>
      </c>
      <c r="U2">
        <v>932.35500000000002</v>
      </c>
    </row>
    <row r="3" spans="1:21" x14ac:dyDescent="0.25">
      <c r="A3" t="str">
        <f>"70004"</f>
        <v>70004</v>
      </c>
      <c r="B3" t="str">
        <f>"OMAR"</f>
        <v>OMAR</v>
      </c>
      <c r="C3" t="str">
        <f>"BILEL"</f>
        <v>BILEL</v>
      </c>
      <c r="D3">
        <v>954.68600000000004</v>
      </c>
      <c r="E3">
        <v>1329.9749999999999</v>
      </c>
      <c r="F3">
        <v>0</v>
      </c>
      <c r="G3">
        <v>0</v>
      </c>
      <c r="H3">
        <v>2284.6610000000001</v>
      </c>
      <c r="I3">
        <v>0</v>
      </c>
      <c r="J3">
        <v>206.63499999999999</v>
      </c>
      <c r="L3">
        <v>14.048</v>
      </c>
      <c r="M3">
        <v>2063.9780000000001</v>
      </c>
      <c r="N3">
        <v>327.53300000000002</v>
      </c>
      <c r="O3">
        <v>0</v>
      </c>
      <c r="P3">
        <v>150</v>
      </c>
      <c r="Q3">
        <v>0</v>
      </c>
      <c r="R3">
        <v>0</v>
      </c>
      <c r="S3">
        <v>0</v>
      </c>
      <c r="T3">
        <v>9.2780000000000005</v>
      </c>
      <c r="U3">
        <v>1741.2149999999999</v>
      </c>
    </row>
    <row r="4" spans="1:21" x14ac:dyDescent="0.25">
      <c r="A4" s="1" t="str">
        <f>"70007"</f>
        <v>70007</v>
      </c>
      <c r="B4" s="1" t="str">
        <f>"BOUCHRIT"</f>
        <v>BOUCHRIT</v>
      </c>
      <c r="C4" s="1" t="str">
        <f>"FAOUZI"</f>
        <v>FAOUZI</v>
      </c>
      <c r="D4" s="1">
        <v>228.846</v>
      </c>
      <c r="E4" s="1">
        <v>2534.9360000000001</v>
      </c>
      <c r="F4" s="1">
        <v>22.052</v>
      </c>
      <c r="G4" s="1">
        <v>0</v>
      </c>
      <c r="H4" s="1">
        <v>2785.8339999999998</v>
      </c>
      <c r="I4" s="1">
        <v>0</v>
      </c>
      <c r="J4" s="1">
        <v>269.66899999999998</v>
      </c>
      <c r="K4" s="1"/>
      <c r="L4" s="1">
        <v>14.048</v>
      </c>
      <c r="M4" s="1">
        <v>2502.1170000000002</v>
      </c>
      <c r="N4" s="1">
        <v>458.983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11.468999999999999</v>
      </c>
      <c r="U4" s="1">
        <v>2045.713</v>
      </c>
    </row>
    <row r="5" spans="1:21" x14ac:dyDescent="0.25">
      <c r="A5" t="str">
        <f>"70009"</f>
        <v>70009</v>
      </c>
      <c r="B5" t="str">
        <f>"IBN HAJ "</f>
        <v xml:space="preserve">IBN HAJ </v>
      </c>
      <c r="C5" t="str">
        <f>"SABRI"</f>
        <v>SABRI</v>
      </c>
      <c r="D5">
        <v>603.39200000000005</v>
      </c>
      <c r="E5">
        <v>696.42899999999997</v>
      </c>
      <c r="F5">
        <v>242.28399999999999</v>
      </c>
      <c r="G5">
        <v>0</v>
      </c>
      <c r="H5">
        <v>1542.106</v>
      </c>
      <c r="I5">
        <v>0</v>
      </c>
      <c r="J5">
        <v>149.27600000000001</v>
      </c>
      <c r="L5">
        <v>12.132999999999999</v>
      </c>
      <c r="M5">
        <v>1380.6969999999999</v>
      </c>
      <c r="N5">
        <v>164.833</v>
      </c>
      <c r="O5">
        <v>0</v>
      </c>
      <c r="P5">
        <v>0</v>
      </c>
      <c r="Q5">
        <v>0</v>
      </c>
      <c r="R5">
        <v>0</v>
      </c>
      <c r="S5">
        <v>85</v>
      </c>
      <c r="T5">
        <v>6.2130000000000001</v>
      </c>
      <c r="U5">
        <v>1136.7840000000001</v>
      </c>
    </row>
    <row r="6" spans="1:21" x14ac:dyDescent="0.25">
      <c r="A6" t="str">
        <f>"70012"</f>
        <v>70012</v>
      </c>
      <c r="B6" t="str">
        <f>"KASSIR"</f>
        <v>KASSIR</v>
      </c>
      <c r="C6" t="str">
        <f>"MOHAMED"</f>
        <v>MOHAMED</v>
      </c>
      <c r="D6">
        <v>1575.277</v>
      </c>
      <c r="E6">
        <v>17618.566999999999</v>
      </c>
      <c r="F6">
        <v>0</v>
      </c>
      <c r="G6">
        <v>0</v>
      </c>
      <c r="H6">
        <v>19193.844000000001</v>
      </c>
      <c r="I6">
        <v>0</v>
      </c>
      <c r="J6">
        <v>1857.9639999999999</v>
      </c>
      <c r="L6">
        <v>0</v>
      </c>
      <c r="M6">
        <v>17335.88</v>
      </c>
      <c r="N6">
        <v>6250.2</v>
      </c>
      <c r="O6">
        <v>0</v>
      </c>
      <c r="P6">
        <v>0</v>
      </c>
      <c r="Q6">
        <v>0</v>
      </c>
      <c r="R6">
        <v>0</v>
      </c>
      <c r="S6">
        <v>0</v>
      </c>
      <c r="T6">
        <v>85.68</v>
      </c>
      <c r="U6">
        <v>11000</v>
      </c>
    </row>
    <row r="7" spans="1:21" x14ac:dyDescent="0.25">
      <c r="A7" t="str">
        <f>"70017"</f>
        <v>70017</v>
      </c>
      <c r="B7" t="str">
        <f>"CHERIF"</f>
        <v>CHERIF</v>
      </c>
      <c r="C7" t="str">
        <f>"MOHAMED "</f>
        <v xml:space="preserve">MOHAMED </v>
      </c>
      <c r="D7">
        <v>1450.269</v>
      </c>
      <c r="E7">
        <v>3828.7069999999999</v>
      </c>
      <c r="F7">
        <v>0</v>
      </c>
      <c r="G7">
        <v>0</v>
      </c>
      <c r="H7">
        <v>5278.9759999999997</v>
      </c>
      <c r="I7">
        <v>0</v>
      </c>
      <c r="J7">
        <v>511.005</v>
      </c>
      <c r="L7">
        <v>0</v>
      </c>
      <c r="M7">
        <v>4767.9709999999995</v>
      </c>
      <c r="N7">
        <v>1245.173</v>
      </c>
      <c r="O7">
        <v>0</v>
      </c>
      <c r="P7">
        <v>0</v>
      </c>
      <c r="Q7">
        <v>0</v>
      </c>
      <c r="R7">
        <v>0</v>
      </c>
      <c r="S7">
        <v>0</v>
      </c>
      <c r="T7">
        <v>22.797999999999998</v>
      </c>
      <c r="U7">
        <v>3500</v>
      </c>
    </row>
    <row r="8" spans="1:21" x14ac:dyDescent="0.25">
      <c r="A8" t="str">
        <f>"70023"</f>
        <v>70023</v>
      </c>
      <c r="B8" t="str">
        <f>"BOUKHRIS"</f>
        <v>BOUKHRIS</v>
      </c>
      <c r="C8" t="str">
        <f>"KHALED"</f>
        <v>KHALED</v>
      </c>
      <c r="D8">
        <v>845.91600000000005</v>
      </c>
      <c r="E8">
        <v>1203.742</v>
      </c>
      <c r="F8">
        <v>0</v>
      </c>
      <c r="G8">
        <v>0</v>
      </c>
      <c r="H8">
        <v>2049.6579999999999</v>
      </c>
      <c r="I8">
        <v>0</v>
      </c>
      <c r="J8">
        <v>198.40700000000001</v>
      </c>
      <c r="L8">
        <v>14.048</v>
      </c>
      <c r="M8">
        <v>1837.203</v>
      </c>
      <c r="N8">
        <v>272.00799999999998</v>
      </c>
      <c r="O8">
        <v>0</v>
      </c>
      <c r="P8">
        <v>0</v>
      </c>
      <c r="Q8">
        <v>0</v>
      </c>
      <c r="R8">
        <v>0</v>
      </c>
      <c r="S8">
        <v>85</v>
      </c>
      <c r="T8">
        <v>8.3529999999999998</v>
      </c>
      <c r="U8">
        <v>1485.89</v>
      </c>
    </row>
    <row r="9" spans="1:21" x14ac:dyDescent="0.25">
      <c r="A9" t="str">
        <f>"70024"</f>
        <v>70024</v>
      </c>
      <c r="B9" t="str">
        <f>"AMOR"</f>
        <v>AMOR</v>
      </c>
      <c r="C9" t="str">
        <f>"SAIED"</f>
        <v>SAIED</v>
      </c>
      <c r="D9">
        <v>617.25400000000002</v>
      </c>
      <c r="E9">
        <v>713.21900000000005</v>
      </c>
      <c r="F9">
        <v>0</v>
      </c>
      <c r="G9">
        <v>0</v>
      </c>
      <c r="H9">
        <v>1330.473</v>
      </c>
      <c r="I9">
        <v>0</v>
      </c>
      <c r="J9">
        <v>128.79</v>
      </c>
      <c r="L9">
        <v>14.048</v>
      </c>
      <c r="M9">
        <v>1187.635</v>
      </c>
      <c r="N9">
        <v>121.396</v>
      </c>
      <c r="O9">
        <v>0</v>
      </c>
      <c r="P9">
        <v>0</v>
      </c>
      <c r="Q9">
        <v>0</v>
      </c>
      <c r="R9">
        <v>0</v>
      </c>
      <c r="S9">
        <v>85</v>
      </c>
      <c r="T9">
        <v>5.3449999999999998</v>
      </c>
      <c r="U9">
        <v>989.94200000000001</v>
      </c>
    </row>
    <row r="10" spans="1:21" x14ac:dyDescent="0.25">
      <c r="A10" t="str">
        <f>"70029"</f>
        <v>70029</v>
      </c>
      <c r="B10" t="str">
        <f>"FERCHICH"</f>
        <v>FERCHICH</v>
      </c>
      <c r="C10" t="str">
        <f>"NIZAR"</f>
        <v>NIZAR</v>
      </c>
      <c r="D10">
        <v>1109.723</v>
      </c>
      <c r="E10">
        <v>2306.0830000000001</v>
      </c>
      <c r="F10">
        <v>0</v>
      </c>
      <c r="G10">
        <v>0</v>
      </c>
      <c r="H10">
        <v>3415.806</v>
      </c>
      <c r="I10">
        <v>0</v>
      </c>
      <c r="J10">
        <v>330.65</v>
      </c>
      <c r="L10">
        <v>0</v>
      </c>
      <c r="M10">
        <v>3085.1559999999999</v>
      </c>
      <c r="N10">
        <v>650.68799999999999</v>
      </c>
      <c r="O10">
        <v>0</v>
      </c>
      <c r="P10">
        <v>0</v>
      </c>
      <c r="Q10">
        <v>0</v>
      </c>
      <c r="R10">
        <v>0</v>
      </c>
      <c r="S10">
        <v>85</v>
      </c>
      <c r="T10">
        <v>14.468</v>
      </c>
      <c r="U10">
        <v>2335</v>
      </c>
    </row>
    <row r="11" spans="1:21" x14ac:dyDescent="0.25">
      <c r="A11" t="str">
        <f>"70034"</f>
        <v>70034</v>
      </c>
      <c r="B11" t="str">
        <f>"BEN AMAR"</f>
        <v>BEN AMAR</v>
      </c>
      <c r="C11" t="str">
        <f>"SAMI"</f>
        <v>SAMI</v>
      </c>
      <c r="D11">
        <v>448.91199999999998</v>
      </c>
      <c r="E11">
        <v>486.72399999999999</v>
      </c>
      <c r="F11">
        <v>0</v>
      </c>
      <c r="G11">
        <v>0</v>
      </c>
      <c r="H11">
        <v>935.63599999999997</v>
      </c>
      <c r="I11">
        <v>0</v>
      </c>
      <c r="J11">
        <v>83.31</v>
      </c>
      <c r="L11">
        <v>10.217000000000001</v>
      </c>
      <c r="M11">
        <v>842.10900000000004</v>
      </c>
      <c r="N11">
        <v>46.188000000000002</v>
      </c>
      <c r="O11">
        <v>0</v>
      </c>
      <c r="P11">
        <v>75</v>
      </c>
      <c r="Q11">
        <v>0</v>
      </c>
      <c r="R11">
        <v>0</v>
      </c>
      <c r="S11">
        <v>85</v>
      </c>
      <c r="T11">
        <v>3.6230000000000002</v>
      </c>
      <c r="U11">
        <v>717.51499999999999</v>
      </c>
    </row>
    <row r="12" spans="1:21" x14ac:dyDescent="0.25">
      <c r="A12" t="str">
        <f>"70036"</f>
        <v>70036</v>
      </c>
      <c r="B12" t="str">
        <f>"BEN HASS"</f>
        <v>BEN HASS</v>
      </c>
      <c r="C12" t="str">
        <f>"RABIAA"</f>
        <v>RABIAA</v>
      </c>
      <c r="D12">
        <v>617.25400000000002</v>
      </c>
      <c r="E12">
        <v>445.85599999999999</v>
      </c>
      <c r="F12">
        <v>0</v>
      </c>
      <c r="G12">
        <v>0</v>
      </c>
      <c r="H12">
        <v>1063.1099999999999</v>
      </c>
      <c r="I12">
        <v>0</v>
      </c>
      <c r="J12">
        <v>102.90900000000001</v>
      </c>
      <c r="L12">
        <v>16.603000000000002</v>
      </c>
      <c r="M12">
        <v>943.59799999999996</v>
      </c>
      <c r="N12">
        <v>66.478999999999999</v>
      </c>
      <c r="O12">
        <v>0</v>
      </c>
      <c r="P12">
        <v>0</v>
      </c>
      <c r="Q12">
        <v>0</v>
      </c>
      <c r="R12">
        <v>0</v>
      </c>
      <c r="S12">
        <v>85</v>
      </c>
      <c r="T12">
        <v>4.2460000000000004</v>
      </c>
      <c r="U12">
        <v>804.476</v>
      </c>
    </row>
    <row r="13" spans="1:21" x14ac:dyDescent="0.25">
      <c r="A13" t="str">
        <f>"70037"</f>
        <v>70037</v>
      </c>
      <c r="B13" t="str">
        <f>"BEN SASS"</f>
        <v>BEN SASS</v>
      </c>
      <c r="C13" t="str">
        <f>"FAOUZI"</f>
        <v>FAOUZI</v>
      </c>
      <c r="D13">
        <v>617.25400000000002</v>
      </c>
      <c r="E13">
        <v>712.87900000000002</v>
      </c>
      <c r="F13">
        <v>0</v>
      </c>
      <c r="G13">
        <v>0</v>
      </c>
      <c r="H13">
        <v>1330.133</v>
      </c>
      <c r="I13">
        <v>0</v>
      </c>
      <c r="J13">
        <v>114.23699999999999</v>
      </c>
      <c r="L13">
        <v>14.048</v>
      </c>
      <c r="M13">
        <v>1201.848</v>
      </c>
      <c r="N13">
        <v>114.167</v>
      </c>
      <c r="O13">
        <v>0</v>
      </c>
      <c r="P13">
        <v>150</v>
      </c>
      <c r="Q13">
        <v>0</v>
      </c>
      <c r="R13">
        <v>0</v>
      </c>
      <c r="S13">
        <v>85</v>
      </c>
      <c r="T13">
        <v>5.2</v>
      </c>
      <c r="U13">
        <v>1011.529</v>
      </c>
    </row>
    <row r="14" spans="1:21" x14ac:dyDescent="0.25">
      <c r="A14" t="str">
        <f>"70038"</f>
        <v>70038</v>
      </c>
      <c r="B14" t="str">
        <f>"SOUDA"</f>
        <v>SOUDA</v>
      </c>
      <c r="C14" t="str">
        <f>"ABDELKAD"</f>
        <v>ABDELKAD</v>
      </c>
      <c r="D14">
        <v>519.05499999999995</v>
      </c>
      <c r="E14">
        <v>486.45299999999997</v>
      </c>
      <c r="F14">
        <v>0</v>
      </c>
      <c r="G14">
        <v>0</v>
      </c>
      <c r="H14">
        <v>1005.508</v>
      </c>
      <c r="I14">
        <v>0</v>
      </c>
      <c r="J14">
        <v>97.332999999999998</v>
      </c>
      <c r="L14">
        <v>11.494</v>
      </c>
      <c r="M14">
        <v>896.68100000000004</v>
      </c>
      <c r="N14">
        <v>58.563000000000002</v>
      </c>
      <c r="O14">
        <v>0</v>
      </c>
      <c r="P14">
        <v>0</v>
      </c>
      <c r="Q14">
        <v>0</v>
      </c>
      <c r="R14">
        <v>0</v>
      </c>
      <c r="S14">
        <v>85</v>
      </c>
      <c r="T14">
        <v>4.0350000000000001</v>
      </c>
      <c r="U14">
        <v>760.577</v>
      </c>
    </row>
    <row r="15" spans="1:21" x14ac:dyDescent="0.25">
      <c r="A15" t="str">
        <f>"70040"</f>
        <v>70040</v>
      </c>
      <c r="B15" t="str">
        <f>"DRIDI"</f>
        <v>DRIDI</v>
      </c>
      <c r="C15" t="str">
        <f>"MOHAMED"</f>
        <v>MOHAMED</v>
      </c>
      <c r="D15">
        <v>617.25400000000002</v>
      </c>
      <c r="E15">
        <v>566.12</v>
      </c>
      <c r="F15">
        <v>15.058</v>
      </c>
      <c r="G15">
        <v>0</v>
      </c>
      <c r="H15">
        <v>1198.432</v>
      </c>
      <c r="I15">
        <v>0</v>
      </c>
      <c r="J15">
        <v>116.008</v>
      </c>
      <c r="L15">
        <v>14.048</v>
      </c>
      <c r="M15">
        <v>1068.376</v>
      </c>
      <c r="N15">
        <v>86.228999999999999</v>
      </c>
      <c r="O15">
        <v>0</v>
      </c>
      <c r="P15">
        <v>0</v>
      </c>
      <c r="Q15">
        <v>0</v>
      </c>
      <c r="R15">
        <v>0</v>
      </c>
      <c r="S15">
        <v>0</v>
      </c>
      <c r="T15">
        <v>4.641</v>
      </c>
      <c r="U15">
        <v>991.55399999999997</v>
      </c>
    </row>
    <row r="16" spans="1:21" x14ac:dyDescent="0.25">
      <c r="A16" t="str">
        <f>"70041"</f>
        <v>70041</v>
      </c>
      <c r="B16" t="str">
        <f>"CHAIEB"</f>
        <v>CHAIEB</v>
      </c>
      <c r="C16" t="str">
        <f>"MOHAMED "</f>
        <v xml:space="preserve">MOHAMED </v>
      </c>
      <c r="D16">
        <v>845.91600000000005</v>
      </c>
      <c r="E16">
        <v>1155.7059999999999</v>
      </c>
      <c r="F16">
        <v>0</v>
      </c>
      <c r="G16">
        <v>0</v>
      </c>
      <c r="H16">
        <v>2001.6220000000001</v>
      </c>
      <c r="I16">
        <v>0</v>
      </c>
      <c r="J16">
        <v>193.75700000000001</v>
      </c>
      <c r="L16">
        <v>14.048</v>
      </c>
      <c r="M16">
        <v>1793.817</v>
      </c>
      <c r="N16">
        <v>260.95800000000003</v>
      </c>
      <c r="O16">
        <v>0</v>
      </c>
      <c r="P16">
        <v>0</v>
      </c>
      <c r="Q16">
        <v>0</v>
      </c>
      <c r="R16">
        <v>0</v>
      </c>
      <c r="S16">
        <v>85</v>
      </c>
      <c r="T16">
        <v>8.1359999999999992</v>
      </c>
      <c r="U16">
        <v>1453.771</v>
      </c>
    </row>
    <row r="17" spans="1:21" x14ac:dyDescent="0.25">
      <c r="A17" t="str">
        <f>"70044"</f>
        <v>70044</v>
      </c>
      <c r="B17" t="str">
        <f>"BEN YAHY"</f>
        <v>BEN YAHY</v>
      </c>
      <c r="C17" t="str">
        <f>"JILANI"</f>
        <v>JILANI</v>
      </c>
      <c r="D17">
        <v>476.96899999999999</v>
      </c>
      <c r="E17">
        <v>509.97</v>
      </c>
      <c r="F17">
        <v>0</v>
      </c>
      <c r="G17">
        <v>0</v>
      </c>
      <c r="H17">
        <v>986.93899999999996</v>
      </c>
      <c r="I17">
        <v>0</v>
      </c>
      <c r="J17">
        <v>88.275999999999996</v>
      </c>
      <c r="L17">
        <v>10.856</v>
      </c>
      <c r="M17">
        <v>887.80700000000002</v>
      </c>
      <c r="N17">
        <v>51.113</v>
      </c>
      <c r="O17">
        <v>0</v>
      </c>
      <c r="P17">
        <v>75</v>
      </c>
      <c r="Q17">
        <v>0</v>
      </c>
      <c r="R17">
        <v>0</v>
      </c>
      <c r="S17">
        <v>85</v>
      </c>
      <c r="T17">
        <v>3.7869999999999999</v>
      </c>
      <c r="U17">
        <v>758.76300000000003</v>
      </c>
    </row>
    <row r="18" spans="1:21" x14ac:dyDescent="0.25">
      <c r="A18" t="str">
        <f>"70046"</f>
        <v>70046</v>
      </c>
      <c r="B18" t="str">
        <f>"RYAHI"</f>
        <v>RYAHI</v>
      </c>
      <c r="C18" t="str">
        <f>"SEIFALLA"</f>
        <v>SEIFALLA</v>
      </c>
      <c r="D18">
        <v>617.25400000000002</v>
      </c>
      <c r="E18">
        <v>445.85500000000002</v>
      </c>
      <c r="F18">
        <v>0</v>
      </c>
      <c r="G18">
        <v>0</v>
      </c>
      <c r="H18">
        <v>1063.1089999999999</v>
      </c>
      <c r="I18">
        <v>0</v>
      </c>
      <c r="J18">
        <v>102.90900000000001</v>
      </c>
      <c r="L18">
        <v>16.603000000000002</v>
      </c>
      <c r="M18">
        <v>943.59699999999998</v>
      </c>
      <c r="N18">
        <v>66.478999999999999</v>
      </c>
      <c r="O18">
        <v>0</v>
      </c>
      <c r="P18">
        <v>0</v>
      </c>
      <c r="Q18">
        <v>0</v>
      </c>
      <c r="R18">
        <v>100</v>
      </c>
      <c r="S18">
        <v>170</v>
      </c>
      <c r="T18">
        <v>4.2460000000000004</v>
      </c>
      <c r="U18">
        <v>619.47500000000002</v>
      </c>
    </row>
    <row r="19" spans="1:21" x14ac:dyDescent="0.25">
      <c r="A19" t="str">
        <f>"70048"</f>
        <v>70048</v>
      </c>
      <c r="B19" t="str">
        <f>"CHEHAB"</f>
        <v>CHEHAB</v>
      </c>
      <c r="C19" t="str">
        <f>"ADNENE"</f>
        <v>ADNENE</v>
      </c>
      <c r="D19">
        <v>1293.231</v>
      </c>
      <c r="E19">
        <v>1371.972</v>
      </c>
      <c r="F19">
        <v>0</v>
      </c>
      <c r="G19">
        <v>0</v>
      </c>
      <c r="H19">
        <v>2665.203</v>
      </c>
      <c r="I19">
        <v>0</v>
      </c>
      <c r="J19">
        <v>257.99200000000002</v>
      </c>
      <c r="L19">
        <v>0</v>
      </c>
      <c r="M19">
        <v>2407.2109999999998</v>
      </c>
      <c r="N19">
        <v>443.00799999999998</v>
      </c>
      <c r="O19">
        <v>0</v>
      </c>
      <c r="P19">
        <v>0</v>
      </c>
      <c r="Q19">
        <v>0</v>
      </c>
      <c r="R19">
        <v>0</v>
      </c>
      <c r="S19">
        <v>85</v>
      </c>
      <c r="T19">
        <v>11.202999999999999</v>
      </c>
      <c r="U19">
        <v>1868</v>
      </c>
    </row>
    <row r="20" spans="1:21" x14ac:dyDescent="0.25">
      <c r="A20" t="str">
        <f>"70050"</f>
        <v>70050</v>
      </c>
      <c r="B20" t="str">
        <f>"TOUMI"</f>
        <v>TOUMI</v>
      </c>
      <c r="C20" t="str">
        <f>"ABDELFAT"</f>
        <v>ABDELFAT</v>
      </c>
      <c r="D20">
        <v>561.14</v>
      </c>
      <c r="E20">
        <v>594.173</v>
      </c>
      <c r="F20">
        <v>0</v>
      </c>
      <c r="G20">
        <v>0</v>
      </c>
      <c r="H20">
        <v>1155.3130000000001</v>
      </c>
      <c r="I20">
        <v>0</v>
      </c>
      <c r="J20">
        <v>97.313999999999993</v>
      </c>
      <c r="L20">
        <v>12.771000000000001</v>
      </c>
      <c r="M20">
        <v>1045.2280000000001</v>
      </c>
      <c r="N20">
        <v>76.853999999999999</v>
      </c>
      <c r="O20">
        <v>0</v>
      </c>
      <c r="P20">
        <v>150</v>
      </c>
      <c r="Q20">
        <v>0</v>
      </c>
      <c r="R20">
        <v>0</v>
      </c>
      <c r="S20">
        <v>85</v>
      </c>
      <c r="T20">
        <v>4.4539999999999997</v>
      </c>
      <c r="U20">
        <v>891.69100000000003</v>
      </c>
    </row>
    <row r="21" spans="1:21" x14ac:dyDescent="0.25">
      <c r="A21" t="str">
        <f>"70051"</f>
        <v>70051</v>
      </c>
      <c r="B21" t="str">
        <f>"HAJ ALI"</f>
        <v>HAJ ALI</v>
      </c>
      <c r="C21" t="str">
        <f>"FAOUZI"</f>
        <v>FAOUZI</v>
      </c>
      <c r="D21">
        <v>617.25400000000002</v>
      </c>
      <c r="E21">
        <v>503.10700000000003</v>
      </c>
      <c r="F21">
        <v>0</v>
      </c>
      <c r="G21">
        <v>0</v>
      </c>
      <c r="H21">
        <v>1120.3610000000001</v>
      </c>
      <c r="I21">
        <v>0</v>
      </c>
      <c r="J21">
        <v>108.45099999999999</v>
      </c>
      <c r="L21">
        <v>14.048</v>
      </c>
      <c r="M21">
        <v>997.86199999999997</v>
      </c>
      <c r="N21">
        <v>72.438000000000002</v>
      </c>
      <c r="O21">
        <v>0</v>
      </c>
      <c r="P21">
        <v>0</v>
      </c>
      <c r="Q21">
        <v>0</v>
      </c>
      <c r="R21">
        <v>0</v>
      </c>
      <c r="S21">
        <v>85</v>
      </c>
      <c r="T21">
        <v>4.3650000000000002</v>
      </c>
      <c r="U21">
        <v>850.10699999999997</v>
      </c>
    </row>
    <row r="22" spans="1:21" x14ac:dyDescent="0.25">
      <c r="A22" t="str">
        <f>"70052"</f>
        <v>70052</v>
      </c>
      <c r="B22" t="str">
        <f>"MEJRI"</f>
        <v>MEJRI</v>
      </c>
      <c r="C22" t="str">
        <f>"MANEL"</f>
        <v>MANEL</v>
      </c>
      <c r="D22">
        <v>1293.231</v>
      </c>
      <c r="E22">
        <v>1375.171</v>
      </c>
      <c r="F22">
        <v>0</v>
      </c>
      <c r="G22">
        <v>0</v>
      </c>
      <c r="H22">
        <v>2668.402</v>
      </c>
      <c r="I22">
        <v>0</v>
      </c>
      <c r="J22">
        <v>258.30099999999999</v>
      </c>
      <c r="L22">
        <v>0</v>
      </c>
      <c r="M22">
        <v>2410.1010000000001</v>
      </c>
      <c r="N22">
        <v>443.88299999999998</v>
      </c>
      <c r="O22">
        <v>0</v>
      </c>
      <c r="P22">
        <v>0</v>
      </c>
      <c r="Q22">
        <v>0</v>
      </c>
      <c r="R22">
        <v>0</v>
      </c>
      <c r="S22">
        <v>0</v>
      </c>
      <c r="T22">
        <v>11.218</v>
      </c>
      <c r="U22">
        <v>1955</v>
      </c>
    </row>
    <row r="23" spans="1:21" x14ac:dyDescent="0.25">
      <c r="A23" t="str">
        <f>"70054"</f>
        <v>70054</v>
      </c>
      <c r="B23" t="str">
        <f>"HMIDI"</f>
        <v>HMIDI</v>
      </c>
      <c r="C23" t="str">
        <f>"HAMED"</f>
        <v>HAMED</v>
      </c>
      <c r="D23">
        <v>954.68600000000004</v>
      </c>
      <c r="E23">
        <v>1697.5070000000001</v>
      </c>
      <c r="F23">
        <v>0</v>
      </c>
      <c r="G23">
        <v>0</v>
      </c>
      <c r="H23">
        <v>2652.1930000000002</v>
      </c>
      <c r="I23">
        <v>0</v>
      </c>
      <c r="J23">
        <v>256.73200000000003</v>
      </c>
      <c r="L23">
        <v>0</v>
      </c>
      <c r="M23">
        <v>2395.4609999999998</v>
      </c>
      <c r="N23">
        <v>429.483</v>
      </c>
      <c r="O23">
        <v>170</v>
      </c>
      <c r="P23">
        <v>0</v>
      </c>
      <c r="Q23">
        <v>0</v>
      </c>
      <c r="R23">
        <v>0</v>
      </c>
      <c r="S23">
        <v>0</v>
      </c>
      <c r="T23">
        <v>10.978</v>
      </c>
      <c r="U23">
        <v>1785</v>
      </c>
    </row>
    <row r="24" spans="1:21" x14ac:dyDescent="0.25">
      <c r="A24" t="str">
        <f>"70057"</f>
        <v>70057</v>
      </c>
      <c r="B24" t="str">
        <f>"ENNOURI"</f>
        <v>ENNOURI</v>
      </c>
      <c r="C24" t="str">
        <f>"IMED"</f>
        <v>IMED</v>
      </c>
      <c r="D24">
        <v>845.91600000000005</v>
      </c>
      <c r="E24">
        <v>1053.4760000000001</v>
      </c>
      <c r="F24">
        <v>0</v>
      </c>
      <c r="G24">
        <v>0</v>
      </c>
      <c r="H24">
        <v>1899.3920000000001</v>
      </c>
      <c r="I24">
        <v>0</v>
      </c>
      <c r="J24">
        <v>169.34100000000001</v>
      </c>
      <c r="L24">
        <v>14.048</v>
      </c>
      <c r="M24">
        <v>1716.0029999999999</v>
      </c>
      <c r="N24">
        <v>231.10400000000001</v>
      </c>
      <c r="O24">
        <v>0</v>
      </c>
      <c r="P24">
        <v>150</v>
      </c>
      <c r="Q24">
        <v>0</v>
      </c>
      <c r="R24">
        <v>0</v>
      </c>
      <c r="S24">
        <v>85</v>
      </c>
      <c r="T24">
        <v>7.5389999999999997</v>
      </c>
      <c r="U24">
        <v>1406.4079999999999</v>
      </c>
    </row>
    <row r="25" spans="1:21" x14ac:dyDescent="0.25">
      <c r="A25" t="str">
        <f>"70060"</f>
        <v>70060</v>
      </c>
      <c r="B25" t="str">
        <f>"BEN AHME"</f>
        <v>BEN AHME</v>
      </c>
      <c r="C25" t="str">
        <f>"MOHSN"</f>
        <v>MOHSN</v>
      </c>
      <c r="D25">
        <v>617.25400000000002</v>
      </c>
      <c r="E25">
        <v>638.59</v>
      </c>
      <c r="F25">
        <v>13.94</v>
      </c>
      <c r="G25">
        <v>0</v>
      </c>
      <c r="H25">
        <v>1269.7840000000001</v>
      </c>
      <c r="I25">
        <v>0</v>
      </c>
      <c r="J25">
        <v>108.395</v>
      </c>
      <c r="L25">
        <v>14.048</v>
      </c>
      <c r="M25">
        <v>1147.3409999999999</v>
      </c>
      <c r="N25">
        <v>99.832999999999998</v>
      </c>
      <c r="O25">
        <v>0</v>
      </c>
      <c r="P25">
        <v>150</v>
      </c>
      <c r="Q25">
        <v>0</v>
      </c>
      <c r="R25">
        <v>0</v>
      </c>
      <c r="S25">
        <v>85</v>
      </c>
      <c r="T25">
        <v>4.9130000000000003</v>
      </c>
      <c r="U25">
        <v>971.64300000000003</v>
      </c>
    </row>
    <row r="26" spans="1:21" x14ac:dyDescent="0.25">
      <c r="A26" t="str">
        <f>"70062"</f>
        <v>70062</v>
      </c>
      <c r="B26" t="str">
        <f>"ENNOURI"</f>
        <v>ENNOURI</v>
      </c>
      <c r="C26" t="str">
        <f>"CHOKRI"</f>
        <v>CHOKRI</v>
      </c>
      <c r="D26">
        <v>719.12900000000002</v>
      </c>
      <c r="E26">
        <v>925.779</v>
      </c>
      <c r="F26">
        <v>563.05399999999997</v>
      </c>
      <c r="G26">
        <v>0</v>
      </c>
      <c r="H26">
        <v>2207.962</v>
      </c>
      <c r="I26">
        <v>0</v>
      </c>
      <c r="J26">
        <v>199.21100000000001</v>
      </c>
      <c r="L26">
        <v>14.048</v>
      </c>
      <c r="M26">
        <v>1994.703</v>
      </c>
      <c r="N26">
        <v>306.75799999999998</v>
      </c>
      <c r="O26">
        <v>0</v>
      </c>
      <c r="P26">
        <v>150</v>
      </c>
      <c r="Q26">
        <v>0</v>
      </c>
      <c r="R26">
        <v>0</v>
      </c>
      <c r="S26">
        <v>85</v>
      </c>
      <c r="T26">
        <v>8.9320000000000004</v>
      </c>
      <c r="U26">
        <v>1608.0609999999999</v>
      </c>
    </row>
    <row r="27" spans="1:21" x14ac:dyDescent="0.25">
      <c r="A27" s="1" t="str">
        <f>"70064"</f>
        <v>70064</v>
      </c>
      <c r="B27" s="1" t="str">
        <f>"AKILI"</f>
        <v>AKILI</v>
      </c>
      <c r="C27" s="1" t="str">
        <f>"KHALIL"</f>
        <v>KHALIL</v>
      </c>
      <c r="D27" s="1">
        <v>719.12900000000002</v>
      </c>
      <c r="E27" s="1">
        <v>3035.4870000000001</v>
      </c>
      <c r="F27" s="1">
        <v>411.69400000000002</v>
      </c>
      <c r="G27" s="1">
        <v>0</v>
      </c>
      <c r="H27" s="1">
        <v>4166.3100000000004</v>
      </c>
      <c r="I27" s="1">
        <v>0</v>
      </c>
      <c r="J27" s="1">
        <v>403.29899999999998</v>
      </c>
      <c r="K27" s="1"/>
      <c r="L27" s="1">
        <v>14.048</v>
      </c>
      <c r="M27" s="1">
        <v>3748.9630000000002</v>
      </c>
      <c r="N27" s="1">
        <v>885.47299999999996</v>
      </c>
      <c r="O27" s="1">
        <v>0</v>
      </c>
      <c r="P27" s="1">
        <v>0</v>
      </c>
      <c r="Q27" s="1">
        <v>0</v>
      </c>
      <c r="R27" s="1">
        <v>0</v>
      </c>
      <c r="S27" s="1">
        <v>425</v>
      </c>
      <c r="T27" s="1">
        <v>17.972000000000001</v>
      </c>
      <c r="U27" s="1">
        <v>2434.6260000000002</v>
      </c>
    </row>
    <row r="28" spans="1:21" x14ac:dyDescent="0.25">
      <c r="A28" t="str">
        <f>"70065"</f>
        <v>70065</v>
      </c>
      <c r="B28" t="str">
        <f>"BEN MBAR"</f>
        <v>BEN MBAR</v>
      </c>
      <c r="C28" t="str">
        <f>"WALID"</f>
        <v>WALID</v>
      </c>
      <c r="D28">
        <v>653.75400000000002</v>
      </c>
      <c r="E28">
        <v>1101.4870000000001</v>
      </c>
      <c r="F28">
        <v>0</v>
      </c>
      <c r="G28">
        <v>0</v>
      </c>
      <c r="H28">
        <v>1755.241</v>
      </c>
      <c r="I28">
        <v>0</v>
      </c>
      <c r="J28">
        <v>169.90700000000001</v>
      </c>
      <c r="L28">
        <v>0</v>
      </c>
      <c r="M28">
        <v>1585.3340000000001</v>
      </c>
      <c r="N28">
        <v>202.542</v>
      </c>
      <c r="O28">
        <v>400</v>
      </c>
      <c r="P28">
        <v>0</v>
      </c>
      <c r="Q28">
        <v>0</v>
      </c>
      <c r="R28">
        <v>0</v>
      </c>
      <c r="S28">
        <v>85</v>
      </c>
      <c r="T28">
        <v>6.968</v>
      </c>
      <c r="U28">
        <v>890.82399999999996</v>
      </c>
    </row>
    <row r="29" spans="1:21" x14ac:dyDescent="0.25">
      <c r="A29" t="str">
        <f>"70069"</f>
        <v>70069</v>
      </c>
      <c r="B29" t="str">
        <f>"CHOUAIKH"</f>
        <v>CHOUAIKH</v>
      </c>
      <c r="C29" t="str">
        <f>"LAID"</f>
        <v>LAID</v>
      </c>
      <c r="D29">
        <v>954.68600000000004</v>
      </c>
      <c r="E29">
        <v>1301.933</v>
      </c>
      <c r="F29">
        <v>0</v>
      </c>
      <c r="G29">
        <v>0</v>
      </c>
      <c r="H29">
        <v>2256.6190000000001</v>
      </c>
      <c r="I29">
        <v>0</v>
      </c>
      <c r="J29">
        <v>211.18100000000001</v>
      </c>
      <c r="L29">
        <v>14.048</v>
      </c>
      <c r="M29">
        <v>2031.39</v>
      </c>
      <c r="N29">
        <v>317.75799999999998</v>
      </c>
      <c r="O29">
        <v>0</v>
      </c>
      <c r="P29">
        <v>75</v>
      </c>
      <c r="Q29">
        <v>0</v>
      </c>
      <c r="R29">
        <v>0</v>
      </c>
      <c r="S29">
        <v>0</v>
      </c>
      <c r="T29">
        <v>9.1150000000000002</v>
      </c>
      <c r="U29">
        <v>1718.5650000000001</v>
      </c>
    </row>
    <row r="30" spans="1:21" x14ac:dyDescent="0.25">
      <c r="A30" t="str">
        <f>"70070"</f>
        <v>70070</v>
      </c>
      <c r="B30" t="str">
        <f>"SLIMANE"</f>
        <v>SLIMANE</v>
      </c>
      <c r="C30" t="str">
        <f>"EL HOUSS"</f>
        <v>EL HOUSS</v>
      </c>
      <c r="D30">
        <v>954.68600000000004</v>
      </c>
      <c r="E30">
        <v>1198.4929999999999</v>
      </c>
      <c r="F30">
        <v>80.646000000000001</v>
      </c>
      <c r="G30">
        <v>0</v>
      </c>
      <c r="H30">
        <v>2233.8249999999998</v>
      </c>
      <c r="I30">
        <v>0</v>
      </c>
      <c r="J30">
        <v>201.714</v>
      </c>
      <c r="L30">
        <v>14.048</v>
      </c>
      <c r="M30">
        <v>2018.0630000000001</v>
      </c>
      <c r="N30">
        <v>313.75799999999998</v>
      </c>
      <c r="O30">
        <v>0</v>
      </c>
      <c r="P30">
        <v>150</v>
      </c>
      <c r="Q30">
        <v>0</v>
      </c>
      <c r="R30">
        <v>0</v>
      </c>
      <c r="S30">
        <v>0</v>
      </c>
      <c r="T30">
        <v>9.0489999999999995</v>
      </c>
      <c r="U30">
        <v>1709.3040000000001</v>
      </c>
    </row>
    <row r="31" spans="1:21" x14ac:dyDescent="0.25">
      <c r="A31" t="str">
        <f>"70071"</f>
        <v>70071</v>
      </c>
      <c r="B31" t="str">
        <f>"BENKHADM"</f>
        <v>BENKHADM</v>
      </c>
      <c r="C31" t="str">
        <f>"WAEL"</f>
        <v>WAEL</v>
      </c>
      <c r="D31">
        <v>617.25400000000002</v>
      </c>
      <c r="E31">
        <v>487.69600000000003</v>
      </c>
      <c r="F31">
        <v>0</v>
      </c>
      <c r="G31">
        <v>0</v>
      </c>
      <c r="H31">
        <v>1104.95</v>
      </c>
      <c r="I31">
        <v>0</v>
      </c>
      <c r="J31">
        <v>106.959</v>
      </c>
      <c r="L31">
        <v>14.048</v>
      </c>
      <c r="M31">
        <v>983.94299999999998</v>
      </c>
      <c r="N31">
        <v>75.563000000000002</v>
      </c>
      <c r="O31">
        <v>0</v>
      </c>
      <c r="P31">
        <v>0</v>
      </c>
      <c r="Q31">
        <v>0</v>
      </c>
      <c r="R31">
        <v>0</v>
      </c>
      <c r="S31">
        <v>0</v>
      </c>
      <c r="T31">
        <v>4.4279999999999999</v>
      </c>
      <c r="U31">
        <v>918</v>
      </c>
    </row>
    <row r="32" spans="1:21" x14ac:dyDescent="0.25">
      <c r="A32" t="str">
        <f>"70072"</f>
        <v>70072</v>
      </c>
      <c r="B32" t="str">
        <f>"RIAHI"</f>
        <v>RIAHI</v>
      </c>
      <c r="C32" t="str">
        <f>"ABDERRAZ"</f>
        <v>ABDERRAZ</v>
      </c>
      <c r="D32">
        <v>0</v>
      </c>
      <c r="E32">
        <v>150</v>
      </c>
      <c r="F32">
        <v>0</v>
      </c>
      <c r="G32">
        <v>0</v>
      </c>
      <c r="H32">
        <v>150</v>
      </c>
      <c r="I32">
        <v>0</v>
      </c>
      <c r="J32">
        <v>0</v>
      </c>
      <c r="L32">
        <v>0</v>
      </c>
      <c r="M32">
        <v>150</v>
      </c>
      <c r="N32">
        <v>0</v>
      </c>
      <c r="O32">
        <v>0</v>
      </c>
      <c r="P32">
        <v>150</v>
      </c>
      <c r="Q32">
        <v>0</v>
      </c>
      <c r="R32">
        <v>0</v>
      </c>
      <c r="S32">
        <v>0</v>
      </c>
      <c r="T32">
        <v>0</v>
      </c>
      <c r="U32">
        <v>150</v>
      </c>
    </row>
    <row r="33" spans="1:21" x14ac:dyDescent="0.25">
      <c r="A33" t="str">
        <f>"70074"</f>
        <v>70074</v>
      </c>
      <c r="B33" t="str">
        <f>"YAHYA"</f>
        <v>YAHYA</v>
      </c>
      <c r="C33" t="str">
        <f>"EL KILAN"</f>
        <v>EL KILAN</v>
      </c>
      <c r="D33">
        <v>589.197</v>
      </c>
      <c r="E33">
        <v>430.56</v>
      </c>
      <c r="F33">
        <v>0</v>
      </c>
      <c r="G33">
        <v>0</v>
      </c>
      <c r="H33">
        <v>1019.7569999999999</v>
      </c>
      <c r="I33">
        <v>0</v>
      </c>
      <c r="J33">
        <v>98.712000000000003</v>
      </c>
      <c r="L33">
        <v>13.41</v>
      </c>
      <c r="M33">
        <v>907.63499999999999</v>
      </c>
      <c r="N33">
        <v>60.037999999999997</v>
      </c>
      <c r="O33">
        <v>0</v>
      </c>
      <c r="P33">
        <v>0</v>
      </c>
      <c r="Q33">
        <v>0</v>
      </c>
      <c r="R33">
        <v>0</v>
      </c>
      <c r="S33">
        <v>85</v>
      </c>
      <c r="T33">
        <v>4.085</v>
      </c>
      <c r="U33">
        <v>771.92200000000003</v>
      </c>
    </row>
    <row r="34" spans="1:21" x14ac:dyDescent="0.25">
      <c r="A34" t="str">
        <f>"70075"</f>
        <v>70075</v>
      </c>
      <c r="B34" t="str">
        <f>"ABIDI"</f>
        <v>ABIDI</v>
      </c>
      <c r="C34" t="str">
        <f>"ADEL"</f>
        <v>ADEL</v>
      </c>
      <c r="D34">
        <v>561.14</v>
      </c>
      <c r="E34">
        <v>399.863</v>
      </c>
      <c r="F34">
        <v>0</v>
      </c>
      <c r="G34">
        <v>0</v>
      </c>
      <c r="H34">
        <v>961.00300000000004</v>
      </c>
      <c r="I34">
        <v>0</v>
      </c>
      <c r="J34">
        <v>93.025000000000006</v>
      </c>
      <c r="L34">
        <v>12.771000000000001</v>
      </c>
      <c r="M34">
        <v>855.20699999999999</v>
      </c>
      <c r="N34">
        <v>46.713000000000001</v>
      </c>
      <c r="O34">
        <v>0</v>
      </c>
      <c r="P34">
        <v>0</v>
      </c>
      <c r="Q34">
        <v>0</v>
      </c>
      <c r="R34">
        <v>0</v>
      </c>
      <c r="S34">
        <v>85</v>
      </c>
      <c r="T34">
        <v>3.64</v>
      </c>
      <c r="U34">
        <v>732.625</v>
      </c>
    </row>
    <row r="35" spans="1:21" x14ac:dyDescent="0.25">
      <c r="A35" t="str">
        <f>"70076"</f>
        <v>70076</v>
      </c>
      <c r="B35" t="str">
        <f>"TLILI"</f>
        <v>TLILI</v>
      </c>
      <c r="C35" t="str">
        <f>"FAOUZI"</f>
        <v>FAOUZI</v>
      </c>
      <c r="D35">
        <v>656.625</v>
      </c>
      <c r="E35">
        <v>916.54499999999996</v>
      </c>
      <c r="F35">
        <v>615.41700000000003</v>
      </c>
      <c r="G35">
        <v>0</v>
      </c>
      <c r="H35">
        <v>2188.587</v>
      </c>
      <c r="I35">
        <v>0</v>
      </c>
      <c r="J35">
        <v>190.07499999999999</v>
      </c>
      <c r="L35">
        <v>14.048</v>
      </c>
      <c r="M35">
        <v>1984.4639999999999</v>
      </c>
      <c r="N35">
        <v>301.18299999999999</v>
      </c>
      <c r="O35">
        <v>0</v>
      </c>
      <c r="P35">
        <v>225</v>
      </c>
      <c r="Q35">
        <v>0</v>
      </c>
      <c r="R35">
        <v>0</v>
      </c>
      <c r="S35">
        <v>85</v>
      </c>
      <c r="T35">
        <v>8.8390000000000004</v>
      </c>
      <c r="U35">
        <v>1603.49</v>
      </c>
    </row>
    <row r="36" spans="1:21" x14ac:dyDescent="0.25">
      <c r="A36" t="str">
        <f>"70079"</f>
        <v>70079</v>
      </c>
      <c r="B36" t="str">
        <f>"SALEM"</f>
        <v>SALEM</v>
      </c>
      <c r="C36" t="str">
        <f>"HADHEMI"</f>
        <v>HADHEMI</v>
      </c>
      <c r="D36">
        <v>954.68600000000004</v>
      </c>
      <c r="E36">
        <v>1291.5429999999999</v>
      </c>
      <c r="F36">
        <v>0</v>
      </c>
      <c r="G36">
        <v>0</v>
      </c>
      <c r="H36">
        <v>2246.2289999999998</v>
      </c>
      <c r="I36">
        <v>0</v>
      </c>
      <c r="J36">
        <v>217.435</v>
      </c>
      <c r="L36">
        <v>0</v>
      </c>
      <c r="M36">
        <v>2028.7940000000001</v>
      </c>
      <c r="N36">
        <v>329.483</v>
      </c>
      <c r="O36">
        <v>0</v>
      </c>
      <c r="P36">
        <v>0</v>
      </c>
      <c r="Q36">
        <v>0</v>
      </c>
      <c r="R36">
        <v>0</v>
      </c>
      <c r="S36">
        <v>0</v>
      </c>
      <c r="T36">
        <v>9.3109999999999999</v>
      </c>
      <c r="U36">
        <v>1690</v>
      </c>
    </row>
    <row r="37" spans="1:21" x14ac:dyDescent="0.25">
      <c r="A37" t="str">
        <f>"70082"</f>
        <v>70082</v>
      </c>
      <c r="B37" t="str">
        <f>"RIAHI"</f>
        <v>RIAHI</v>
      </c>
      <c r="C37" t="str">
        <f>"MOHAMED"</f>
        <v>MOHAMED</v>
      </c>
      <c r="D37">
        <v>719.12900000000002</v>
      </c>
      <c r="E37">
        <v>940.14499999999998</v>
      </c>
      <c r="F37">
        <v>205.48400000000001</v>
      </c>
      <c r="G37">
        <v>0</v>
      </c>
      <c r="H37">
        <v>1864.758</v>
      </c>
      <c r="I37">
        <v>0</v>
      </c>
      <c r="J37">
        <v>165.989</v>
      </c>
      <c r="L37">
        <v>14.048</v>
      </c>
      <c r="M37">
        <v>1684.721</v>
      </c>
      <c r="N37">
        <v>225.35400000000001</v>
      </c>
      <c r="O37">
        <v>0</v>
      </c>
      <c r="P37">
        <v>150</v>
      </c>
      <c r="Q37">
        <v>0</v>
      </c>
      <c r="R37">
        <v>0</v>
      </c>
      <c r="S37">
        <v>85</v>
      </c>
      <c r="T37">
        <v>7.4240000000000004</v>
      </c>
      <c r="U37">
        <v>1380.991</v>
      </c>
    </row>
    <row r="38" spans="1:21" x14ac:dyDescent="0.25">
      <c r="A38" t="str">
        <f>"70085"</f>
        <v>70085</v>
      </c>
      <c r="B38" t="str">
        <f>"BEN AMEU"</f>
        <v>BEN AMEU</v>
      </c>
      <c r="C38" t="str">
        <f>"EZEDDINE"</f>
        <v>EZEDDINE</v>
      </c>
      <c r="D38">
        <v>617.25400000000002</v>
      </c>
      <c r="E38">
        <v>331.04899999999998</v>
      </c>
      <c r="F38">
        <v>0</v>
      </c>
      <c r="G38">
        <v>0</v>
      </c>
      <c r="H38">
        <v>948.303</v>
      </c>
      <c r="I38">
        <v>0</v>
      </c>
      <c r="J38">
        <v>84.536000000000001</v>
      </c>
      <c r="L38">
        <v>16.603000000000002</v>
      </c>
      <c r="M38">
        <v>847.16399999999999</v>
      </c>
      <c r="N38">
        <v>45.625</v>
      </c>
      <c r="O38">
        <v>0</v>
      </c>
      <c r="P38">
        <v>75</v>
      </c>
      <c r="Q38">
        <v>0</v>
      </c>
      <c r="R38">
        <v>0</v>
      </c>
      <c r="S38">
        <v>85</v>
      </c>
      <c r="T38">
        <v>3.6040000000000001</v>
      </c>
      <c r="U38">
        <v>729.53800000000001</v>
      </c>
    </row>
    <row r="39" spans="1:21" x14ac:dyDescent="0.25">
      <c r="A39" t="str">
        <f>"70086"</f>
        <v>70086</v>
      </c>
      <c r="B39" t="str">
        <f>"HAMADI"</f>
        <v>HAMADI</v>
      </c>
      <c r="C39" t="str">
        <f>"JALEL"</f>
        <v>JALEL</v>
      </c>
      <c r="D39">
        <v>1293.231</v>
      </c>
      <c r="E39">
        <v>2255.7800000000002</v>
      </c>
      <c r="F39">
        <v>0</v>
      </c>
      <c r="G39">
        <v>0</v>
      </c>
      <c r="H39">
        <v>3549.011</v>
      </c>
      <c r="I39">
        <v>0</v>
      </c>
      <c r="J39">
        <v>343.54399999999998</v>
      </c>
      <c r="L39">
        <v>0</v>
      </c>
      <c r="M39">
        <v>3205.4670000000001</v>
      </c>
      <c r="N39">
        <v>690.39800000000002</v>
      </c>
      <c r="O39">
        <v>0</v>
      </c>
      <c r="P39">
        <v>0</v>
      </c>
      <c r="Q39">
        <v>0</v>
      </c>
      <c r="R39">
        <v>0</v>
      </c>
      <c r="S39">
        <v>0</v>
      </c>
      <c r="T39">
        <v>15.069000000000001</v>
      </c>
      <c r="U39">
        <v>2500</v>
      </c>
    </row>
    <row r="40" spans="1:21" x14ac:dyDescent="0.25">
      <c r="A40" t="str">
        <f>"70087"</f>
        <v>70087</v>
      </c>
      <c r="B40" t="str">
        <f>"ELAYEB"</f>
        <v>ELAYEB</v>
      </c>
      <c r="C40" t="str">
        <f>"MOHAMED"</f>
        <v>MOHAMED</v>
      </c>
      <c r="D40">
        <v>1000</v>
      </c>
      <c r="E40">
        <v>0</v>
      </c>
      <c r="F40">
        <v>0</v>
      </c>
      <c r="G40">
        <v>0</v>
      </c>
      <c r="H40">
        <v>1000</v>
      </c>
      <c r="I40">
        <v>1000</v>
      </c>
      <c r="J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85</v>
      </c>
      <c r="T40">
        <v>0</v>
      </c>
      <c r="U40">
        <v>915</v>
      </c>
    </row>
    <row r="41" spans="1:21" x14ac:dyDescent="0.25">
      <c r="A41" t="str">
        <f>"70088"</f>
        <v>70088</v>
      </c>
      <c r="B41" t="str">
        <f>"BENALI"</f>
        <v>BENALI</v>
      </c>
      <c r="C41" t="str">
        <f>"ACHREF"</f>
        <v>ACHREF</v>
      </c>
      <c r="D41">
        <v>719.12900000000002</v>
      </c>
      <c r="E41">
        <v>364.59800000000001</v>
      </c>
      <c r="F41">
        <v>65.759</v>
      </c>
      <c r="G41">
        <v>0</v>
      </c>
      <c r="H41">
        <v>1149.4860000000001</v>
      </c>
      <c r="I41">
        <v>0</v>
      </c>
      <c r="J41">
        <v>111.27</v>
      </c>
      <c r="L41">
        <v>0</v>
      </c>
      <c r="M41">
        <v>1038.2159999999999</v>
      </c>
      <c r="N41">
        <v>87.771000000000001</v>
      </c>
      <c r="O41">
        <v>0</v>
      </c>
      <c r="P41">
        <v>0</v>
      </c>
      <c r="Q41">
        <v>0</v>
      </c>
      <c r="R41">
        <v>0</v>
      </c>
      <c r="S41">
        <v>85</v>
      </c>
      <c r="T41">
        <v>4.6719999999999997</v>
      </c>
      <c r="U41">
        <v>860.77300000000002</v>
      </c>
    </row>
    <row r="42" spans="1:21" x14ac:dyDescent="0.25">
      <c r="A42" t="str">
        <f>"70089"</f>
        <v>70089</v>
      </c>
      <c r="B42" t="str">
        <f>"SLIMANE"</f>
        <v>SLIMANE</v>
      </c>
      <c r="C42" t="str">
        <f>"FAYCEL"</f>
        <v>FAYCEL</v>
      </c>
      <c r="D42">
        <v>617.25400000000002</v>
      </c>
      <c r="E42">
        <v>461.83</v>
      </c>
      <c r="F42">
        <v>0</v>
      </c>
      <c r="G42">
        <v>0</v>
      </c>
      <c r="H42">
        <v>1079.0840000000001</v>
      </c>
      <c r="I42">
        <v>0</v>
      </c>
      <c r="J42">
        <v>97.194999999999993</v>
      </c>
      <c r="L42">
        <v>14.048</v>
      </c>
      <c r="M42">
        <v>967.84100000000001</v>
      </c>
      <c r="N42">
        <v>63.603999999999999</v>
      </c>
      <c r="O42">
        <v>0</v>
      </c>
      <c r="P42">
        <v>75</v>
      </c>
      <c r="Q42">
        <v>0</v>
      </c>
      <c r="R42">
        <v>0</v>
      </c>
      <c r="S42">
        <v>85</v>
      </c>
      <c r="T42">
        <v>4.1890000000000001</v>
      </c>
      <c r="U42">
        <v>829.096</v>
      </c>
    </row>
    <row r="43" spans="1:21" x14ac:dyDescent="0.25">
      <c r="A43" t="str">
        <f>"70090"</f>
        <v>70090</v>
      </c>
      <c r="B43" t="str">
        <f>"SOBHI"</f>
        <v>SOBHI</v>
      </c>
      <c r="C43" t="str">
        <f>"MAROUENE"</f>
        <v>MAROUENE</v>
      </c>
      <c r="D43">
        <v>589.197</v>
      </c>
      <c r="E43">
        <v>444.24700000000001</v>
      </c>
      <c r="F43">
        <v>0</v>
      </c>
      <c r="G43">
        <v>0</v>
      </c>
      <c r="H43">
        <v>1033.444</v>
      </c>
      <c r="I43">
        <v>0</v>
      </c>
      <c r="J43">
        <v>92.777000000000001</v>
      </c>
      <c r="L43">
        <v>13.41</v>
      </c>
      <c r="M43">
        <v>927.25699999999995</v>
      </c>
      <c r="N43">
        <v>57.688000000000002</v>
      </c>
      <c r="O43">
        <v>0</v>
      </c>
      <c r="P43">
        <v>75</v>
      </c>
      <c r="Q43">
        <v>0</v>
      </c>
      <c r="R43">
        <v>0</v>
      </c>
      <c r="S43">
        <v>85</v>
      </c>
      <c r="T43">
        <v>4.0060000000000002</v>
      </c>
      <c r="U43">
        <v>793.97299999999996</v>
      </c>
    </row>
    <row r="44" spans="1:21" x14ac:dyDescent="0.25">
      <c r="A44" t="str">
        <f>"70091"</f>
        <v>70091</v>
      </c>
      <c r="B44" t="str">
        <f>"TAYARI"</f>
        <v>TAYARI</v>
      </c>
      <c r="C44" t="str">
        <f>"JAMEL"</f>
        <v>JAMEL</v>
      </c>
      <c r="D44">
        <v>617.25400000000002</v>
      </c>
      <c r="E44">
        <v>668.42</v>
      </c>
      <c r="F44">
        <v>0</v>
      </c>
      <c r="G44">
        <v>0</v>
      </c>
      <c r="H44">
        <v>1285.674</v>
      </c>
      <c r="I44">
        <v>0</v>
      </c>
      <c r="J44">
        <v>109.93300000000001</v>
      </c>
      <c r="L44">
        <v>14.048</v>
      </c>
      <c r="M44">
        <v>1161.693</v>
      </c>
      <c r="N44">
        <v>105.146</v>
      </c>
      <c r="O44">
        <v>0</v>
      </c>
      <c r="P44">
        <v>150</v>
      </c>
      <c r="Q44">
        <v>0</v>
      </c>
      <c r="R44">
        <v>0</v>
      </c>
      <c r="S44">
        <v>0</v>
      </c>
      <c r="T44">
        <v>5.0199999999999996</v>
      </c>
      <c r="U44">
        <v>1065.575</v>
      </c>
    </row>
    <row r="45" spans="1:21" x14ac:dyDescent="0.25">
      <c r="A45" t="str">
        <f>"70092"</f>
        <v>70092</v>
      </c>
      <c r="B45" t="str">
        <f>"HMIDA"</f>
        <v>HMIDA</v>
      </c>
      <c r="C45" t="str">
        <f>"RAGHEB"</f>
        <v>RAGHEB</v>
      </c>
      <c r="D45">
        <v>719.12900000000002</v>
      </c>
      <c r="E45">
        <v>123.85599999999999</v>
      </c>
      <c r="F45">
        <v>0</v>
      </c>
      <c r="G45">
        <v>0</v>
      </c>
      <c r="H45">
        <v>842.98500000000001</v>
      </c>
      <c r="I45">
        <v>0</v>
      </c>
      <c r="J45">
        <v>81.600999999999999</v>
      </c>
      <c r="L45">
        <v>0</v>
      </c>
      <c r="M45">
        <v>761.38400000000001</v>
      </c>
      <c r="N45">
        <v>34.037999999999997</v>
      </c>
      <c r="O45">
        <v>0</v>
      </c>
      <c r="P45">
        <v>0</v>
      </c>
      <c r="Q45">
        <v>0</v>
      </c>
      <c r="R45">
        <v>0</v>
      </c>
      <c r="S45">
        <v>0</v>
      </c>
      <c r="T45">
        <v>3.218</v>
      </c>
      <c r="U45">
        <v>724.12800000000004</v>
      </c>
    </row>
    <row r="46" spans="1:21" x14ac:dyDescent="0.25">
      <c r="A46" t="str">
        <f>"70093"</f>
        <v>70093</v>
      </c>
      <c r="B46" t="str">
        <f>"BEN HMID"</f>
        <v>BEN HMID</v>
      </c>
      <c r="C46" t="str">
        <f>"RAYEN"</f>
        <v>RAYEN</v>
      </c>
      <c r="D46">
        <v>719.12900000000002</v>
      </c>
      <c r="E46">
        <v>123.85599999999999</v>
      </c>
      <c r="F46">
        <v>0</v>
      </c>
      <c r="G46">
        <v>0</v>
      </c>
      <c r="H46">
        <v>842.98500000000001</v>
      </c>
      <c r="I46">
        <v>0</v>
      </c>
      <c r="J46">
        <v>81.600999999999999</v>
      </c>
      <c r="L46">
        <v>0</v>
      </c>
      <c r="M46">
        <v>761.38400000000001</v>
      </c>
      <c r="N46">
        <v>40.287999999999997</v>
      </c>
      <c r="O46">
        <v>0</v>
      </c>
      <c r="P46">
        <v>0</v>
      </c>
      <c r="Q46">
        <v>0</v>
      </c>
      <c r="R46">
        <v>0</v>
      </c>
      <c r="S46">
        <v>0</v>
      </c>
      <c r="T46">
        <v>3.4260000000000002</v>
      </c>
      <c r="U46">
        <v>717.67</v>
      </c>
    </row>
    <row r="47" spans="1:21" x14ac:dyDescent="0.25">
      <c r="A47" t="str">
        <f>"70094"</f>
        <v>70094</v>
      </c>
      <c r="B47" t="str">
        <f>"GHARBI"</f>
        <v>GHARBI</v>
      </c>
      <c r="C47" t="str">
        <f>"WISSEM"</f>
        <v>WISSEM</v>
      </c>
      <c r="D47">
        <v>719.12900000000002</v>
      </c>
      <c r="E47">
        <v>123.85599999999999</v>
      </c>
      <c r="F47">
        <v>0</v>
      </c>
      <c r="G47">
        <v>0</v>
      </c>
      <c r="H47">
        <v>842.98500000000001</v>
      </c>
      <c r="I47">
        <v>0</v>
      </c>
      <c r="J47">
        <v>81.600999999999999</v>
      </c>
      <c r="L47">
        <v>0</v>
      </c>
      <c r="M47">
        <v>761.38400000000001</v>
      </c>
      <c r="N47">
        <v>40.287999999999997</v>
      </c>
      <c r="O47">
        <v>0</v>
      </c>
      <c r="P47">
        <v>0</v>
      </c>
      <c r="Q47">
        <v>0</v>
      </c>
      <c r="R47">
        <v>0</v>
      </c>
      <c r="S47">
        <v>0</v>
      </c>
      <c r="T47">
        <v>3.4260000000000002</v>
      </c>
      <c r="U47">
        <v>717.67</v>
      </c>
    </row>
    <row r="48" spans="1:21" x14ac:dyDescent="0.25">
      <c r="A48" t="str">
        <f>"70096"</f>
        <v>70096</v>
      </c>
      <c r="B48" t="str">
        <f>"DEBEJA"</f>
        <v>DEBEJA</v>
      </c>
      <c r="C48" t="str">
        <f>"FAOUZI"</f>
        <v>FAOUZI</v>
      </c>
      <c r="D48">
        <v>617.25400000000002</v>
      </c>
      <c r="E48">
        <v>535.17200000000003</v>
      </c>
      <c r="F48">
        <v>0</v>
      </c>
      <c r="G48">
        <v>0</v>
      </c>
      <c r="H48">
        <v>1152.4259999999999</v>
      </c>
      <c r="I48">
        <v>0</v>
      </c>
      <c r="J48">
        <v>97.034999999999997</v>
      </c>
      <c r="L48">
        <v>14.048</v>
      </c>
      <c r="M48">
        <v>1041.3430000000001</v>
      </c>
      <c r="N48">
        <v>78.063000000000002</v>
      </c>
      <c r="O48">
        <v>0</v>
      </c>
      <c r="P48">
        <v>150</v>
      </c>
      <c r="Q48">
        <v>0</v>
      </c>
      <c r="R48">
        <v>0</v>
      </c>
      <c r="S48">
        <v>0</v>
      </c>
      <c r="T48">
        <v>4.4779999999999998</v>
      </c>
      <c r="U48">
        <v>972.85</v>
      </c>
    </row>
    <row r="49" spans="1:21" x14ac:dyDescent="0.25">
      <c r="A49" t="str">
        <f>"70097"</f>
        <v>70097</v>
      </c>
      <c r="B49" t="str">
        <f>"NOURI"</f>
        <v>NOURI</v>
      </c>
      <c r="C49" t="str">
        <f>"MAHMOUD"</f>
        <v>MAHMOUD</v>
      </c>
      <c r="D49">
        <v>617.25400000000002</v>
      </c>
      <c r="E49">
        <v>608.51300000000003</v>
      </c>
      <c r="F49">
        <v>49.695999999999998</v>
      </c>
      <c r="G49">
        <v>0</v>
      </c>
      <c r="H49">
        <v>1275.463</v>
      </c>
      <c r="I49">
        <v>0</v>
      </c>
      <c r="J49">
        <v>101.685</v>
      </c>
      <c r="L49">
        <v>14.048</v>
      </c>
      <c r="M49">
        <v>1159.73</v>
      </c>
      <c r="N49">
        <v>102.625</v>
      </c>
      <c r="O49">
        <v>0</v>
      </c>
      <c r="P49">
        <v>225</v>
      </c>
      <c r="Q49">
        <v>0</v>
      </c>
      <c r="R49">
        <v>0</v>
      </c>
      <c r="S49">
        <v>0</v>
      </c>
      <c r="T49">
        <v>4.9690000000000003</v>
      </c>
      <c r="U49">
        <v>1066.184</v>
      </c>
    </row>
    <row r="50" spans="1:21" x14ac:dyDescent="0.25">
      <c r="A50" s="1" t="str">
        <f>"70098"</f>
        <v>70098</v>
      </c>
      <c r="B50" s="1" t="str">
        <f>"BEN ALI"</f>
        <v>BEN ALI</v>
      </c>
      <c r="C50" s="1" t="str">
        <f>"HAZEM"</f>
        <v>HAZEM</v>
      </c>
      <c r="D50" s="1">
        <v>630.904</v>
      </c>
      <c r="E50" s="1">
        <v>2631.672</v>
      </c>
      <c r="F50" s="1">
        <v>0</v>
      </c>
      <c r="G50" s="1">
        <v>0</v>
      </c>
      <c r="H50" s="1">
        <v>3262.576</v>
      </c>
      <c r="I50" s="1">
        <v>0</v>
      </c>
      <c r="J50" s="1">
        <v>315.81700000000001</v>
      </c>
      <c r="K50" s="1"/>
      <c r="L50" s="1">
        <v>0</v>
      </c>
      <c r="M50" s="1">
        <v>2946.759</v>
      </c>
      <c r="N50" s="1">
        <v>596.78800000000001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13.651</v>
      </c>
      <c r="U50" s="1">
        <v>2336.3200000000002</v>
      </c>
    </row>
    <row r="51" spans="1:21" x14ac:dyDescent="0.25">
      <c r="A51" t="str">
        <f>"70099"</f>
        <v>70099</v>
      </c>
      <c r="B51" t="str">
        <f>"HAMEMI"</f>
        <v>HAMEMI</v>
      </c>
      <c r="C51" t="str">
        <f>"NAJET"</f>
        <v>NAJET</v>
      </c>
      <c r="D51">
        <v>615.91999999999996</v>
      </c>
      <c r="E51">
        <v>139.41</v>
      </c>
      <c r="F51">
        <v>0</v>
      </c>
      <c r="G51">
        <v>0</v>
      </c>
      <c r="H51">
        <v>755.33</v>
      </c>
      <c r="I51">
        <v>0</v>
      </c>
      <c r="J51">
        <v>73.116</v>
      </c>
      <c r="L51">
        <v>14.048</v>
      </c>
      <c r="M51">
        <v>668.16600000000005</v>
      </c>
      <c r="N51">
        <v>27.713000000000001</v>
      </c>
      <c r="O51">
        <v>0</v>
      </c>
      <c r="P51">
        <v>0</v>
      </c>
      <c r="Q51">
        <v>0</v>
      </c>
      <c r="R51">
        <v>0</v>
      </c>
      <c r="S51">
        <v>0</v>
      </c>
      <c r="T51">
        <v>3.0070000000000001</v>
      </c>
      <c r="U51">
        <v>651.49400000000003</v>
      </c>
    </row>
    <row r="52" spans="1:21" x14ac:dyDescent="0.25">
      <c r="A52" t="str">
        <f>"70100"</f>
        <v>70100</v>
      </c>
      <c r="B52" t="str">
        <f>"BEN SASS"</f>
        <v>BEN SASS</v>
      </c>
      <c r="C52" t="str">
        <f>"KHALIL"</f>
        <v>KHALIL</v>
      </c>
      <c r="D52">
        <v>617.25400000000002</v>
      </c>
      <c r="E52">
        <v>393.48</v>
      </c>
      <c r="F52">
        <v>80.432000000000002</v>
      </c>
      <c r="G52">
        <v>0</v>
      </c>
      <c r="H52">
        <v>1091.1659999999999</v>
      </c>
      <c r="I52">
        <v>0</v>
      </c>
      <c r="J52">
        <v>105.625</v>
      </c>
      <c r="L52">
        <v>14.048</v>
      </c>
      <c r="M52">
        <v>971.49300000000005</v>
      </c>
      <c r="N52">
        <v>72.771000000000001</v>
      </c>
      <c r="O52">
        <v>0</v>
      </c>
      <c r="P52">
        <v>0</v>
      </c>
      <c r="Q52">
        <v>0</v>
      </c>
      <c r="R52">
        <v>0</v>
      </c>
      <c r="S52">
        <v>0</v>
      </c>
      <c r="T52">
        <v>4.3719999999999999</v>
      </c>
      <c r="U52">
        <v>908.39800000000002</v>
      </c>
    </row>
    <row r="53" spans="1:21" x14ac:dyDescent="0.25">
      <c r="A53" t="str">
        <f>"70101"</f>
        <v>70101</v>
      </c>
      <c r="B53" t="str">
        <f>"KHAMARIA"</f>
        <v>KHAMARIA</v>
      </c>
      <c r="C53" t="str">
        <f>"MOHAMED"</f>
        <v>MOHAMED</v>
      </c>
      <c r="D53">
        <v>476.96899999999999</v>
      </c>
      <c r="E53">
        <v>446.351</v>
      </c>
      <c r="F53">
        <v>0</v>
      </c>
      <c r="G53">
        <v>0</v>
      </c>
      <c r="H53">
        <v>923.32</v>
      </c>
      <c r="I53">
        <v>0</v>
      </c>
      <c r="J53">
        <v>74.856999999999999</v>
      </c>
      <c r="L53">
        <v>10.856</v>
      </c>
      <c r="M53">
        <v>837.60699999999997</v>
      </c>
      <c r="N53">
        <v>43.088000000000001</v>
      </c>
      <c r="O53">
        <v>0</v>
      </c>
      <c r="P53">
        <v>150</v>
      </c>
      <c r="Q53">
        <v>0</v>
      </c>
      <c r="R53">
        <v>0</v>
      </c>
      <c r="S53">
        <v>0</v>
      </c>
      <c r="T53">
        <v>3.52</v>
      </c>
      <c r="U53">
        <v>801.85500000000002</v>
      </c>
    </row>
    <row r="54" spans="1:21" x14ac:dyDescent="0.25">
      <c r="A54" t="str">
        <f>"70102"</f>
        <v>70102</v>
      </c>
      <c r="B54" t="str">
        <f>"KHAMARIA"</f>
        <v>KHAMARIA</v>
      </c>
      <c r="C54" t="str">
        <f>"MOHAMED "</f>
        <v xml:space="preserve">MOHAMED </v>
      </c>
      <c r="D54">
        <v>617.25400000000002</v>
      </c>
      <c r="E54">
        <v>535.17200000000003</v>
      </c>
      <c r="F54">
        <v>0</v>
      </c>
      <c r="G54">
        <v>0</v>
      </c>
      <c r="H54">
        <v>1152.4259999999999</v>
      </c>
      <c r="I54">
        <v>0</v>
      </c>
      <c r="J54">
        <v>97.034999999999997</v>
      </c>
      <c r="L54">
        <v>14.048</v>
      </c>
      <c r="M54">
        <v>1041.3430000000001</v>
      </c>
      <c r="N54">
        <v>78.063000000000002</v>
      </c>
      <c r="O54">
        <v>0</v>
      </c>
      <c r="P54">
        <v>150</v>
      </c>
      <c r="Q54">
        <v>0</v>
      </c>
      <c r="R54">
        <v>0</v>
      </c>
      <c r="S54">
        <v>0</v>
      </c>
      <c r="T54">
        <v>4.4779999999999998</v>
      </c>
      <c r="U54">
        <v>972.85</v>
      </c>
    </row>
    <row r="55" spans="1:21" x14ac:dyDescent="0.25">
      <c r="A55" t="str">
        <f>"70103"</f>
        <v>70103</v>
      </c>
      <c r="B55" t="str">
        <f>"LABIADH"</f>
        <v>LABIADH</v>
      </c>
      <c r="C55" t="str">
        <f>"TAIEB"</f>
        <v>TAIEB</v>
      </c>
      <c r="D55">
        <v>719.12900000000002</v>
      </c>
      <c r="E55">
        <v>503.666</v>
      </c>
      <c r="F55">
        <v>321.89999999999998</v>
      </c>
      <c r="G55">
        <v>0</v>
      </c>
      <c r="H55">
        <v>1544.6949999999999</v>
      </c>
      <c r="I55">
        <v>0</v>
      </c>
      <c r="J55">
        <v>149.52600000000001</v>
      </c>
      <c r="L55">
        <v>14.048</v>
      </c>
      <c r="M55">
        <v>1381.1210000000001</v>
      </c>
      <c r="N55">
        <v>164.93799999999999</v>
      </c>
      <c r="O55">
        <v>0</v>
      </c>
      <c r="P55">
        <v>0</v>
      </c>
      <c r="Q55">
        <v>0</v>
      </c>
      <c r="R55">
        <v>0</v>
      </c>
      <c r="S55">
        <v>0</v>
      </c>
      <c r="T55">
        <v>6.2149999999999999</v>
      </c>
      <c r="U55">
        <v>1224.0160000000001</v>
      </c>
    </row>
    <row r="56" spans="1:21" x14ac:dyDescent="0.25">
      <c r="A56" t="str">
        <f>"70106"</f>
        <v>70106</v>
      </c>
      <c r="B56" t="str">
        <f>"GHARBI"</f>
        <v>GHARBI</v>
      </c>
      <c r="C56" t="str">
        <f>"NOUREDDI"</f>
        <v>NOUREDDI</v>
      </c>
      <c r="D56">
        <v>719.12900000000002</v>
      </c>
      <c r="E56">
        <v>123.85599999999999</v>
      </c>
      <c r="F56">
        <v>0</v>
      </c>
      <c r="G56">
        <v>0</v>
      </c>
      <c r="H56">
        <v>842.98500000000001</v>
      </c>
      <c r="I56">
        <v>0</v>
      </c>
      <c r="J56">
        <v>81.600999999999999</v>
      </c>
      <c r="L56">
        <v>0</v>
      </c>
      <c r="M56">
        <v>761.38400000000001</v>
      </c>
      <c r="N56">
        <v>32.787999999999997</v>
      </c>
      <c r="O56">
        <v>0</v>
      </c>
      <c r="P56">
        <v>0</v>
      </c>
      <c r="Q56">
        <v>0</v>
      </c>
      <c r="R56">
        <v>0</v>
      </c>
      <c r="S56">
        <v>0</v>
      </c>
      <c r="T56">
        <v>3.1760000000000002</v>
      </c>
      <c r="U56">
        <v>725.42</v>
      </c>
    </row>
    <row r="57" spans="1:21" x14ac:dyDescent="0.25">
      <c r="A57" t="str">
        <f>"70107"</f>
        <v>70107</v>
      </c>
      <c r="B57" t="str">
        <f>"HAMDI"</f>
        <v>HAMDI</v>
      </c>
      <c r="C57" t="str">
        <f>"TLILI"</f>
        <v>TLILI</v>
      </c>
      <c r="D57">
        <v>617.25400000000002</v>
      </c>
      <c r="E57">
        <v>393.48</v>
      </c>
      <c r="F57">
        <v>417.875</v>
      </c>
      <c r="G57">
        <v>0</v>
      </c>
      <c r="H57">
        <v>1428.6089999999999</v>
      </c>
      <c r="I57">
        <v>0</v>
      </c>
      <c r="J57">
        <v>138.28899999999999</v>
      </c>
      <c r="L57">
        <v>14.048</v>
      </c>
      <c r="M57">
        <v>1276.2719999999999</v>
      </c>
      <c r="N57">
        <v>141.333</v>
      </c>
      <c r="O57">
        <v>0</v>
      </c>
      <c r="P57">
        <v>0</v>
      </c>
      <c r="Q57">
        <v>0</v>
      </c>
      <c r="R57">
        <v>0</v>
      </c>
      <c r="S57">
        <v>0</v>
      </c>
      <c r="T57">
        <v>5.7430000000000003</v>
      </c>
      <c r="U57">
        <v>1143.2439999999999</v>
      </c>
    </row>
    <row r="58" spans="1:21" x14ac:dyDescent="0.25">
      <c r="A58" t="str">
        <f>"70108"</f>
        <v>70108</v>
      </c>
      <c r="B58" t="str">
        <f>"SALAANI"</f>
        <v>SALAANI</v>
      </c>
      <c r="C58" t="str">
        <f>"KHALED"</f>
        <v>KHALED</v>
      </c>
      <c r="D58">
        <v>617.25400000000002</v>
      </c>
      <c r="E58">
        <v>385.17200000000003</v>
      </c>
      <c r="F58">
        <v>49.792000000000002</v>
      </c>
      <c r="G58">
        <v>0</v>
      </c>
      <c r="H58">
        <v>1052.2180000000001</v>
      </c>
      <c r="I58">
        <v>0</v>
      </c>
      <c r="J58">
        <v>101.855</v>
      </c>
      <c r="L58">
        <v>14.048</v>
      </c>
      <c r="M58">
        <v>936.31500000000005</v>
      </c>
      <c r="N58">
        <v>57.662999999999997</v>
      </c>
      <c r="O58">
        <v>0</v>
      </c>
      <c r="P58">
        <v>0</v>
      </c>
      <c r="Q58">
        <v>0</v>
      </c>
      <c r="R58">
        <v>0</v>
      </c>
      <c r="S58">
        <v>0</v>
      </c>
      <c r="T58">
        <v>4.0049999999999999</v>
      </c>
      <c r="U58">
        <v>888.69500000000005</v>
      </c>
    </row>
    <row r="59" spans="1:21" x14ac:dyDescent="0.25">
      <c r="A59" t="str">
        <f>"70109"</f>
        <v>70109</v>
      </c>
      <c r="B59" t="str">
        <f>"HAJ FRAJ"</f>
        <v>HAJ FRAJ</v>
      </c>
      <c r="C59" t="str">
        <f>"JAMEL"</f>
        <v>JAMEL</v>
      </c>
      <c r="D59">
        <v>336.68400000000003</v>
      </c>
      <c r="E59">
        <v>434.18900000000002</v>
      </c>
      <c r="F59">
        <v>0</v>
      </c>
      <c r="G59">
        <v>0</v>
      </c>
      <c r="H59">
        <v>770.87300000000005</v>
      </c>
      <c r="I59">
        <v>0</v>
      </c>
      <c r="J59">
        <v>52.841000000000001</v>
      </c>
      <c r="L59">
        <v>7.6630000000000003</v>
      </c>
      <c r="M59">
        <v>710.36900000000003</v>
      </c>
      <c r="N59">
        <v>25.9</v>
      </c>
      <c r="O59">
        <v>0</v>
      </c>
      <c r="P59">
        <v>225</v>
      </c>
      <c r="Q59">
        <v>0</v>
      </c>
      <c r="R59">
        <v>0</v>
      </c>
      <c r="S59">
        <v>0</v>
      </c>
      <c r="T59">
        <v>2.9470000000000001</v>
      </c>
      <c r="U59">
        <v>689.18499999999995</v>
      </c>
    </row>
    <row r="60" spans="1:21" x14ac:dyDescent="0.25">
      <c r="A60" s="2" t="str">
        <f>"70110"</f>
        <v>70110</v>
      </c>
      <c r="B60" s="2" t="str">
        <f>"BENALI"</f>
        <v>BENALI</v>
      </c>
      <c r="C60" s="2" t="str">
        <f>"NIZAR"</f>
        <v>NIZAR</v>
      </c>
      <c r="D60" s="2">
        <v>719.12900000000002</v>
      </c>
      <c r="E60" s="2">
        <v>123.85599999999999</v>
      </c>
      <c r="F60" s="2">
        <v>0</v>
      </c>
      <c r="G60" s="2">
        <v>0</v>
      </c>
      <c r="H60" s="2">
        <v>842.98500000000001</v>
      </c>
      <c r="I60" s="2">
        <v>0</v>
      </c>
      <c r="J60" s="2">
        <v>81.600999999999999</v>
      </c>
      <c r="K60" s="2"/>
      <c r="L60" s="2">
        <v>0</v>
      </c>
      <c r="M60" s="2">
        <v>761.38400000000001</v>
      </c>
      <c r="N60" s="2">
        <v>36.537999999999997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3.3010000000000002</v>
      </c>
      <c r="U60" s="2">
        <v>721.54499999999996</v>
      </c>
    </row>
    <row r="61" spans="1:21" x14ac:dyDescent="0.25">
      <c r="A61" t="str">
        <f>"70111"</f>
        <v>70111</v>
      </c>
      <c r="B61" t="str">
        <f>"MAATALLA"</f>
        <v>MAATALLA</v>
      </c>
      <c r="C61" t="str">
        <f>"ALA"</f>
        <v>ALA</v>
      </c>
      <c r="D61">
        <v>441.28399999999999</v>
      </c>
      <c r="E61">
        <v>475.69200000000001</v>
      </c>
      <c r="F61">
        <v>0</v>
      </c>
      <c r="G61">
        <v>0</v>
      </c>
      <c r="H61">
        <v>916.976</v>
      </c>
      <c r="I61">
        <v>0</v>
      </c>
      <c r="J61">
        <v>88.763000000000005</v>
      </c>
      <c r="L61">
        <v>8.3010000000000002</v>
      </c>
      <c r="M61">
        <v>819.91200000000003</v>
      </c>
      <c r="N61">
        <v>41.95</v>
      </c>
      <c r="O61">
        <v>0</v>
      </c>
      <c r="P61">
        <v>0</v>
      </c>
      <c r="Q61">
        <v>0</v>
      </c>
      <c r="R61">
        <v>0</v>
      </c>
      <c r="S61">
        <v>0</v>
      </c>
      <c r="T61">
        <v>3.4820000000000002</v>
      </c>
      <c r="U61">
        <v>782.78099999999995</v>
      </c>
    </row>
    <row r="62" spans="1:21" x14ac:dyDescent="0.25">
      <c r="A62" t="str">
        <f>"70112"</f>
        <v>70112</v>
      </c>
      <c r="B62" t="str">
        <f>"CHAIEB"</f>
        <v>CHAIEB</v>
      </c>
      <c r="C62" t="str">
        <f>"KAIS"</f>
        <v>KAIS</v>
      </c>
      <c r="D62">
        <v>112.22799999999999</v>
      </c>
      <c r="E62">
        <v>71.542000000000002</v>
      </c>
      <c r="F62">
        <v>0</v>
      </c>
      <c r="G62">
        <v>0</v>
      </c>
      <c r="H62">
        <v>183.77</v>
      </c>
      <c r="I62">
        <v>0</v>
      </c>
      <c r="J62">
        <v>17.789000000000001</v>
      </c>
      <c r="L62">
        <v>2.5539999999999998</v>
      </c>
      <c r="M62">
        <v>163.42699999999999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165.98099999999999</v>
      </c>
    </row>
    <row r="63" spans="1:21" x14ac:dyDescent="0.25">
      <c r="A63" t="str">
        <f>"70113"</f>
        <v>70113</v>
      </c>
      <c r="B63" t="str">
        <f>"GHARBI"</f>
        <v>GHARBI</v>
      </c>
      <c r="C63" t="str">
        <f>"ALI"</f>
        <v>ALI</v>
      </c>
      <c r="D63">
        <v>326.87700000000001</v>
      </c>
      <c r="E63">
        <v>56.298000000000002</v>
      </c>
      <c r="F63">
        <v>0</v>
      </c>
      <c r="G63">
        <v>0</v>
      </c>
      <c r="H63">
        <v>383.17500000000001</v>
      </c>
      <c r="I63">
        <v>0</v>
      </c>
      <c r="J63">
        <v>37.091000000000001</v>
      </c>
      <c r="L63">
        <v>0</v>
      </c>
      <c r="M63">
        <v>346.084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346.084</v>
      </c>
    </row>
    <row r="64" spans="1:21" x14ac:dyDescent="0.25">
      <c r="A64" t="str">
        <f>"70114"</f>
        <v>70114</v>
      </c>
      <c r="B64" t="str">
        <f>"KLAII"</f>
        <v>KLAII</v>
      </c>
      <c r="C64" t="str">
        <f>"CHAABANE"</f>
        <v>CHAABANE</v>
      </c>
      <c r="D64">
        <v>461.04500000000002</v>
      </c>
      <c r="E64">
        <v>1144.672</v>
      </c>
      <c r="F64">
        <v>0</v>
      </c>
      <c r="G64">
        <v>0</v>
      </c>
      <c r="H64">
        <v>1605.7170000000001</v>
      </c>
      <c r="I64">
        <v>0</v>
      </c>
      <c r="J64">
        <v>133.65299999999999</v>
      </c>
      <c r="L64">
        <v>0</v>
      </c>
      <c r="M64">
        <v>1472.0640000000001</v>
      </c>
      <c r="N64">
        <v>170.81299999999999</v>
      </c>
      <c r="O64">
        <v>0</v>
      </c>
      <c r="P64">
        <v>225</v>
      </c>
      <c r="Q64">
        <v>0</v>
      </c>
      <c r="R64">
        <v>0</v>
      </c>
      <c r="S64">
        <v>0</v>
      </c>
      <c r="T64">
        <v>6.3330000000000002</v>
      </c>
      <c r="U64">
        <v>1294.9179999999999</v>
      </c>
    </row>
    <row r="65" spans="1:21" x14ac:dyDescent="0.25">
      <c r="A65" t="str">
        <f>"70115"</f>
        <v>70115</v>
      </c>
      <c r="B65" t="str">
        <f>"KERMICHE"</f>
        <v>KERMICHE</v>
      </c>
      <c r="C65" t="str">
        <f>"NEILA"</f>
        <v>NEILA</v>
      </c>
      <c r="D65">
        <v>918.18499999999995</v>
      </c>
      <c r="E65">
        <v>1047.49</v>
      </c>
      <c r="F65">
        <v>0</v>
      </c>
      <c r="G65">
        <v>0</v>
      </c>
      <c r="H65">
        <v>1965.675</v>
      </c>
      <c r="I65">
        <v>0</v>
      </c>
      <c r="J65">
        <v>190.27699999999999</v>
      </c>
      <c r="L65">
        <v>0</v>
      </c>
      <c r="M65">
        <v>1775.3979999999999</v>
      </c>
      <c r="N65">
        <v>256.35399999999998</v>
      </c>
      <c r="O65">
        <v>0</v>
      </c>
      <c r="P65">
        <v>0</v>
      </c>
      <c r="Q65">
        <v>0</v>
      </c>
      <c r="R65">
        <v>0</v>
      </c>
      <c r="S65">
        <v>0</v>
      </c>
      <c r="T65">
        <v>8.0440000000000005</v>
      </c>
      <c r="U65">
        <v>1511</v>
      </c>
    </row>
    <row r="66" spans="1:21" x14ac:dyDescent="0.25">
      <c r="A66" t="str">
        <f>"70116"</f>
        <v>70116</v>
      </c>
      <c r="B66" t="str">
        <f>"BEN MOUS"</f>
        <v>BEN MOUS</v>
      </c>
      <c r="C66" t="str">
        <f>"BILEL"</f>
        <v>BILEL</v>
      </c>
      <c r="D66">
        <v>98.063000000000002</v>
      </c>
      <c r="E66">
        <v>97.921999999999997</v>
      </c>
      <c r="F66">
        <v>0</v>
      </c>
      <c r="G66">
        <v>0</v>
      </c>
      <c r="H66">
        <v>195.98500000000001</v>
      </c>
      <c r="I66">
        <v>0</v>
      </c>
      <c r="J66">
        <v>18.971</v>
      </c>
      <c r="L66">
        <v>12.132999999999999</v>
      </c>
      <c r="M66">
        <v>164.881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177.01400000000001</v>
      </c>
    </row>
    <row r="67" spans="1:21" x14ac:dyDescent="0.25">
      <c r="A67">
        <v>65</v>
      </c>
      <c r="B67" t="str">
        <f>""</f>
        <v/>
      </c>
      <c r="C67" t="str">
        <f>""</f>
        <v/>
      </c>
      <c r="D67">
        <f>SUM(D2:D66)</f>
        <v>44934.388000000028</v>
      </c>
      <c r="E67">
        <f t="shared" ref="E67:U67" si="0">SUM(E2:E66)</f>
        <v>70098.126000000018</v>
      </c>
      <c r="F67">
        <f t="shared" si="0"/>
        <v>3155.0829999999996</v>
      </c>
      <c r="G67">
        <f t="shared" si="0"/>
        <v>0</v>
      </c>
      <c r="H67">
        <f t="shared" si="0"/>
        <v>118187.59800000004</v>
      </c>
      <c r="I67">
        <f t="shared" si="0"/>
        <v>1000</v>
      </c>
      <c r="J67">
        <f t="shared" si="0"/>
        <v>11009.797000000006</v>
      </c>
      <c r="K67">
        <f>SUM(K2:K66)</f>
        <v>0</v>
      </c>
      <c r="L67">
        <f t="shared" si="0"/>
        <v>584.27700000000016</v>
      </c>
      <c r="M67">
        <f t="shared" si="0"/>
        <v>105593.524</v>
      </c>
      <c r="N67">
        <f t="shared" si="0"/>
        <v>18284.762999999992</v>
      </c>
      <c r="O67">
        <f t="shared" si="0"/>
        <v>570</v>
      </c>
      <c r="P67">
        <f t="shared" si="0"/>
        <v>3450</v>
      </c>
      <c r="Q67">
        <f t="shared" si="0"/>
        <v>0</v>
      </c>
      <c r="R67">
        <f t="shared" si="0"/>
        <v>100</v>
      </c>
      <c r="S67">
        <f t="shared" si="0"/>
        <v>2890</v>
      </c>
      <c r="T67">
        <f t="shared" si="0"/>
        <v>479.02499999999992</v>
      </c>
      <c r="U67">
        <f t="shared" si="0"/>
        <v>84854.073000000019</v>
      </c>
    </row>
    <row r="70" spans="1:21" x14ac:dyDescent="0.25">
      <c r="U70">
        <f>+U67-U50-U27-U4-U60</f>
        <v>77315.869000000006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JPSNR09-2026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Imen Cherif</cp:lastModifiedBy>
  <dcterms:created xsi:type="dcterms:W3CDTF">2026-10-01T10:07:39Z</dcterms:created>
  <dcterms:modified xsi:type="dcterms:W3CDTF">2026-10-02T13:54:22Z</dcterms:modified>
</cp:coreProperties>
</file>