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queryTables/queryTable19.xml" ContentType="application/vnd.openxmlformats-officedocument.spreadsheetml.query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tables/table12.xml" ContentType="application/vnd.openxmlformats-officedocument.spreadsheetml.table+xml"/>
  <Override PartName="/xl/queryTables/queryTable17.xml" ContentType="application/vnd.openxmlformats-officedocument.spreadsheetml.query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queryTables/queryTable15.xml" ContentType="application/vnd.openxmlformats-officedocument.spreadsheetml.query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queryTables/queryTable18.xml" ContentType="application/vnd.openxmlformats-officedocument.spreadsheetml.query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tables/table11.xml" ContentType="application/vnd.openxmlformats-officedocument.spreadsheetml.table+xml"/>
  <Override PartName="/xl/queryTables/queryTable16.xml" ContentType="application/vnd.openxmlformats-officedocument.spreadsheetml.query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queryTables/queryTable14.xml" ContentType="application/vnd.openxmlformats-officedocument.spreadsheetml.queryTable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665" windowWidth="13995" windowHeight="5100" tabRatio="539" firstSheet="11" activeTab="23"/>
  </bookViews>
  <sheets>
    <sheet name="RECAP" sheetId="11" r:id="rId1"/>
    <sheet name="site 09" sheetId="1" r:id="rId2"/>
    <sheet name="site 20" sheetId="2" r:id="rId3"/>
    <sheet name="20-02" sheetId="16" r:id="rId4"/>
    <sheet name="20-03" sheetId="15" r:id="rId5"/>
    <sheet name="20-04" sheetId="14" r:id="rId6"/>
    <sheet name="20-06" sheetId="17" r:id="rId7"/>
    <sheet name="20-07" sheetId="18" r:id="rId8"/>
    <sheet name="Sfax" sheetId="3" r:id="rId9"/>
    <sheet name="Sousse" sheetId="5" r:id="rId10"/>
    <sheet name="Gabes" sheetId="6" r:id="rId11"/>
    <sheet name="GAFSA" sheetId="7" r:id="rId12"/>
    <sheet name="Jendouba" sheetId="9" r:id="rId13"/>
    <sheet name="SECHE" sheetId="10" r:id="rId14"/>
    <sheet name="liv Gf" sheetId="12" r:id="rId15"/>
    <sheet name="40-03" sheetId="19" r:id="rId16"/>
    <sheet name="40-02" sheetId="20" r:id="rId17"/>
    <sheet name="40-01" sheetId="21" r:id="rId18"/>
    <sheet name="40" sheetId="22" r:id="rId19"/>
    <sheet name="40-10" sheetId="23" r:id="rId20"/>
    <sheet name="80-10" sheetId="24" r:id="rId21"/>
    <sheet name="80-02" sheetId="25" r:id="rId22"/>
    <sheet name="80-01" sheetId="26" r:id="rId23"/>
    <sheet name="80" sheetId="27" r:id="rId24"/>
  </sheets>
  <definedNames>
    <definedName name="_20_02" localSheetId="3" hidden="1">'20-02'!$A$1:$B$41</definedName>
    <definedName name="_20_03" localSheetId="4" hidden="1">'20-03'!$A$1:$B$43</definedName>
    <definedName name="_20_06" localSheetId="6" hidden="1">'20-06'!$A$1:$B$43</definedName>
    <definedName name="_20_07" localSheetId="7" hidden="1">'20-07'!$A$1:$B$40</definedName>
    <definedName name="_xlnm._FilterDatabase" localSheetId="14" hidden="1">'liv Gf'!$A$1:$AW$41</definedName>
    <definedName name="Lancer_la_requête_à_partir_de_MFGPROD" localSheetId="18" hidden="1">'40'!$A$1:$B$48</definedName>
    <definedName name="Lancer_la_requête_à_partir_de_MFGPROD" localSheetId="17">'40-01'!$A$1:$B$43</definedName>
    <definedName name="Lancer_la_requête_à_partir_de_MFGPROD" localSheetId="16">'40-02'!$A$1:$B$40</definedName>
    <definedName name="Lancer_la_requête_à_partir_de_MFGPROD" localSheetId="15">'40-03'!$A$1:$B$20</definedName>
    <definedName name="Lancer_la_requête_à_partir_de_MFGPROD" localSheetId="19">'40-10'!$A$1:$B$3</definedName>
    <definedName name="Lancer_la_requête_à_partir_de_MFGPROD_1" localSheetId="23">'80'!$A$1:$B$43</definedName>
    <definedName name="Lancer_la_requête_à_partir_de_MFGPROD_1" localSheetId="22">'80-01'!$A$1:$B$38</definedName>
    <definedName name="Lancer_la_requête_à_partir_de_MFGPROD_1" localSheetId="21">'80-02'!$A$1:$B$41</definedName>
    <definedName name="Lancer_la_requête_à_partir_de_MFGPROD_1" localSheetId="20">'80-10'!$A$1:$B$3</definedName>
    <definedName name="Lancer_la_requête_à_partir_de_SND" localSheetId="10" hidden="1">Gabes!$A$1:$B$44</definedName>
    <definedName name="Lancer_la_requête_à_partir_de_SND" localSheetId="11" hidden="1">GAFSA!$A$1:$B$46</definedName>
    <definedName name="Lancer_la_requête_à_partir_de_SND" localSheetId="12" hidden="1">Jendouba!$A$1:$B$43</definedName>
    <definedName name="Lancer_la_requête_à_partir_de_SND" localSheetId="13">SECHE!$A$1:$B$27</definedName>
    <definedName name="Lancer_la_requête_à_partir_de_SND" localSheetId="8" hidden="1">Sfax!$A$1:$B$42</definedName>
    <definedName name="Lancer_la_requête_à_partir_de_SND" localSheetId="2" hidden="1">'site 20'!$A$1:$B$48</definedName>
    <definedName name="Lancer_la_requête_à_partir_de_SND" localSheetId="9" hidden="1">Sousse!$A$1:$B$48</definedName>
    <definedName name="SND20_04" localSheetId="5" hidden="1">'20-04'!$A$31:$B$77</definedName>
    <definedName name="STOCK_SND" localSheetId="1">'site 09'!$A$1:$B$55</definedName>
    <definedName name="_xlnm.Print_Area" localSheetId="0">RECAP!$A$1:$R$74</definedName>
  </definedNames>
  <calcPr calcId="124519"/>
</workbook>
</file>

<file path=xl/calcChain.xml><?xml version="1.0" encoding="utf-8"?>
<calcChain xmlns="http://schemas.openxmlformats.org/spreadsheetml/2006/main">
  <c r="F73" i="11"/>
  <c r="J73"/>
  <c r="W45"/>
  <c r="AA45" s="1"/>
  <c r="AA67"/>
  <c r="AC67"/>
  <c r="AD67"/>
  <c r="AE67" s="1"/>
  <c r="W57"/>
  <c r="AA57"/>
  <c r="AC57"/>
  <c r="AD57" s="1"/>
  <c r="AE57" s="1"/>
  <c r="W28"/>
  <c r="AA28"/>
  <c r="AC28" s="1"/>
  <c r="AD28" s="1"/>
  <c r="AE28" s="1"/>
  <c r="AA20"/>
  <c r="AC20" s="1"/>
  <c r="AD20" s="1"/>
  <c r="AE20" s="1"/>
  <c r="S73"/>
  <c r="H73"/>
  <c r="AG73"/>
  <c r="C67"/>
  <c r="AB73"/>
  <c r="N73"/>
  <c r="N3" i="12"/>
  <c r="AV3"/>
  <c r="AW3" s="1"/>
  <c r="N4"/>
  <c r="AV4"/>
  <c r="AW4"/>
  <c r="N5"/>
  <c r="P5"/>
  <c r="AV5"/>
  <c r="AW5"/>
  <c r="N6"/>
  <c r="P6"/>
  <c r="AV6"/>
  <c r="AW6"/>
  <c r="N7"/>
  <c r="P7"/>
  <c r="AV7"/>
  <c r="AW7"/>
  <c r="N8"/>
  <c r="P8"/>
  <c r="AV8"/>
  <c r="AW8"/>
  <c r="N9"/>
  <c r="P9"/>
  <c r="AV9"/>
  <c r="AW9"/>
  <c r="N10"/>
  <c r="P10"/>
  <c r="AV10"/>
  <c r="AW10"/>
  <c r="N11"/>
  <c r="P11"/>
  <c r="AV11"/>
  <c r="AW11"/>
  <c r="N12"/>
  <c r="P12"/>
  <c r="AV12"/>
  <c r="AW12"/>
  <c r="N13"/>
  <c r="P13"/>
  <c r="AV13"/>
  <c r="N14"/>
  <c r="AW14" s="1"/>
  <c r="P14"/>
  <c r="P41" s="1"/>
  <c r="AV14"/>
  <c r="N15"/>
  <c r="AW15" s="1"/>
  <c r="P15"/>
  <c r="AV15"/>
  <c r="N16"/>
  <c r="AW16" s="1"/>
  <c r="P16"/>
  <c r="AV16"/>
  <c r="N17"/>
  <c r="AW17" s="1"/>
  <c r="P17"/>
  <c r="AV17"/>
  <c r="N18"/>
  <c r="AW18" s="1"/>
  <c r="P18"/>
  <c r="AV18"/>
  <c r="N19"/>
  <c r="AW19" s="1"/>
  <c r="P19"/>
  <c r="AV19"/>
  <c r="N20"/>
  <c r="AW20" s="1"/>
  <c r="P20"/>
  <c r="AV20"/>
  <c r="N21"/>
  <c r="AW21" s="1"/>
  <c r="P21"/>
  <c r="AV21"/>
  <c r="N22"/>
  <c r="AW22" s="1"/>
  <c r="P22"/>
  <c r="AV22"/>
  <c r="N23"/>
  <c r="AW23" s="1"/>
  <c r="P23"/>
  <c r="AV23"/>
  <c r="N24"/>
  <c r="AW24" s="1"/>
  <c r="P24"/>
  <c r="AV24"/>
  <c r="N25"/>
  <c r="AW25" s="1"/>
  <c r="P25"/>
  <c r="AV25"/>
  <c r="N26"/>
  <c r="AW26" s="1"/>
  <c r="P26"/>
  <c r="AV26"/>
  <c r="N27"/>
  <c r="AW27" s="1"/>
  <c r="P27"/>
  <c r="AV27"/>
  <c r="N28"/>
  <c r="AW28" s="1"/>
  <c r="P28"/>
  <c r="AV28"/>
  <c r="N29"/>
  <c r="AW29" s="1"/>
  <c r="P29"/>
  <c r="AV29"/>
  <c r="N30"/>
  <c r="AW30" s="1"/>
  <c r="P30"/>
  <c r="AV30"/>
  <c r="N31"/>
  <c r="AW31" s="1"/>
  <c r="P31"/>
  <c r="AV31"/>
  <c r="N32"/>
  <c r="AW32" s="1"/>
  <c r="P32"/>
  <c r="AV32"/>
  <c r="N33"/>
  <c r="AW33" s="1"/>
  <c r="P33"/>
  <c r="AV33"/>
  <c r="N34"/>
  <c r="AW34" s="1"/>
  <c r="P34"/>
  <c r="AV34"/>
  <c r="N35"/>
  <c r="AW35" s="1"/>
  <c r="P35"/>
  <c r="AV35"/>
  <c r="N36"/>
  <c r="AW36" s="1"/>
  <c r="P36"/>
  <c r="AV36"/>
  <c r="N37"/>
  <c r="P37"/>
  <c r="AV37"/>
  <c r="AW37"/>
  <c r="N38"/>
  <c r="P38"/>
  <c r="AV38"/>
  <c r="AW38"/>
  <c r="N39"/>
  <c r="P39"/>
  <c r="AV39"/>
  <c r="AW39"/>
  <c r="N40"/>
  <c r="P40"/>
  <c r="AV40"/>
  <c r="B41"/>
  <c r="C41"/>
  <c r="D41"/>
  <c r="E41"/>
  <c r="F41"/>
  <c r="G41"/>
  <c r="H41"/>
  <c r="I41"/>
  <c r="J41"/>
  <c r="K41"/>
  <c r="L41"/>
  <c r="M41"/>
  <c r="O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C3" i="11"/>
  <c r="E3"/>
  <c r="G3"/>
  <c r="I3"/>
  <c r="K3"/>
  <c r="M3"/>
  <c r="P3"/>
  <c r="U3"/>
  <c r="C4"/>
  <c r="E4"/>
  <c r="G4"/>
  <c r="I4"/>
  <c r="K4"/>
  <c r="M4"/>
  <c r="P4"/>
  <c r="U4"/>
  <c r="C5"/>
  <c r="D5"/>
  <c r="E5"/>
  <c r="G5"/>
  <c r="I5"/>
  <c r="K5"/>
  <c r="M5"/>
  <c r="P5"/>
  <c r="U5"/>
  <c r="C6"/>
  <c r="D6"/>
  <c r="E6"/>
  <c r="G6"/>
  <c r="I6"/>
  <c r="K6"/>
  <c r="M6"/>
  <c r="P6"/>
  <c r="T6"/>
  <c r="U6"/>
  <c r="V6" s="1"/>
  <c r="AA6"/>
  <c r="AC6"/>
  <c r="C7"/>
  <c r="D7"/>
  <c r="E7"/>
  <c r="G7"/>
  <c r="I7"/>
  <c r="K7"/>
  <c r="M7"/>
  <c r="P7"/>
  <c r="T7"/>
  <c r="U7"/>
  <c r="AA7"/>
  <c r="C8"/>
  <c r="V8" s="1"/>
  <c r="D8"/>
  <c r="E8"/>
  <c r="G8"/>
  <c r="I8"/>
  <c r="K8"/>
  <c r="M8"/>
  <c r="P8"/>
  <c r="T8"/>
  <c r="U8"/>
  <c r="AA8"/>
  <c r="C9"/>
  <c r="D9"/>
  <c r="E9"/>
  <c r="G9"/>
  <c r="I9"/>
  <c r="K9"/>
  <c r="M9"/>
  <c r="P9"/>
  <c r="T9"/>
  <c r="U9"/>
  <c r="AA9"/>
  <c r="C10"/>
  <c r="V10" s="1"/>
  <c r="D10"/>
  <c r="E10"/>
  <c r="G10"/>
  <c r="I10"/>
  <c r="K10"/>
  <c r="M10"/>
  <c r="P10"/>
  <c r="T10"/>
  <c r="U10"/>
  <c r="AA10"/>
  <c r="C11"/>
  <c r="D11"/>
  <c r="E11"/>
  <c r="G11"/>
  <c r="I11"/>
  <c r="K11"/>
  <c r="M11"/>
  <c r="P11"/>
  <c r="T11"/>
  <c r="U11"/>
  <c r="AA11"/>
  <c r="C12"/>
  <c r="V12" s="1"/>
  <c r="D12"/>
  <c r="E12"/>
  <c r="G12"/>
  <c r="I12"/>
  <c r="K12"/>
  <c r="M12"/>
  <c r="P12"/>
  <c r="T12"/>
  <c r="U12"/>
  <c r="AA12"/>
  <c r="C13"/>
  <c r="AF13" s="1"/>
  <c r="D13"/>
  <c r="E13"/>
  <c r="G13"/>
  <c r="I13"/>
  <c r="K13"/>
  <c r="M13"/>
  <c r="P13"/>
  <c r="T13"/>
  <c r="U13"/>
  <c r="AA13"/>
  <c r="C14"/>
  <c r="V14" s="1"/>
  <c r="D14"/>
  <c r="E14"/>
  <c r="G14"/>
  <c r="I14"/>
  <c r="K14"/>
  <c r="M14"/>
  <c r="P14"/>
  <c r="T14"/>
  <c r="U14"/>
  <c r="AA14"/>
  <c r="C15"/>
  <c r="AF15" s="1"/>
  <c r="D15"/>
  <c r="E15"/>
  <c r="G15"/>
  <c r="I15"/>
  <c r="K15"/>
  <c r="M15"/>
  <c r="P15"/>
  <c r="T15"/>
  <c r="U15"/>
  <c r="AA15"/>
  <c r="C16"/>
  <c r="AF16" s="1"/>
  <c r="D16"/>
  <c r="E16"/>
  <c r="G16"/>
  <c r="I16"/>
  <c r="K16"/>
  <c r="M16"/>
  <c r="P16"/>
  <c r="T16"/>
  <c r="U16"/>
  <c r="AA16"/>
  <c r="AC16" s="1"/>
  <c r="C17"/>
  <c r="V17" s="1"/>
  <c r="D17"/>
  <c r="E17"/>
  <c r="G17"/>
  <c r="I17"/>
  <c r="K17"/>
  <c r="M17"/>
  <c r="P17"/>
  <c r="T17"/>
  <c r="U17"/>
  <c r="AA17"/>
  <c r="C18"/>
  <c r="D18"/>
  <c r="E18"/>
  <c r="G18"/>
  <c r="I18"/>
  <c r="K18"/>
  <c r="M18"/>
  <c r="P18"/>
  <c r="T18"/>
  <c r="U18"/>
  <c r="AA18"/>
  <c r="AC18"/>
  <c r="AD18" s="1"/>
  <c r="AE18" s="1"/>
  <c r="C19"/>
  <c r="E19"/>
  <c r="G19"/>
  <c r="I19"/>
  <c r="K19"/>
  <c r="M19"/>
  <c r="P19"/>
  <c r="T19"/>
  <c r="U19"/>
  <c r="AA19"/>
  <c r="AC19" s="1"/>
  <c r="AD19" s="1"/>
  <c r="C20"/>
  <c r="D20"/>
  <c r="E20"/>
  <c r="G20"/>
  <c r="I20"/>
  <c r="K20"/>
  <c r="M20"/>
  <c r="P20"/>
  <c r="T20"/>
  <c r="U20"/>
  <c r="V20" s="1"/>
  <c r="C21"/>
  <c r="AF21" s="1"/>
  <c r="D21"/>
  <c r="E21"/>
  <c r="G21"/>
  <c r="I21"/>
  <c r="K21"/>
  <c r="M21"/>
  <c r="P21"/>
  <c r="T21"/>
  <c r="U21"/>
  <c r="AA21"/>
  <c r="AC21" s="1"/>
  <c r="AD21" s="1"/>
  <c r="AE21" s="1"/>
  <c r="C22"/>
  <c r="V22" s="1"/>
  <c r="D22"/>
  <c r="E22"/>
  <c r="G22"/>
  <c r="I22"/>
  <c r="K22"/>
  <c r="M22"/>
  <c r="P22"/>
  <c r="T22"/>
  <c r="U22"/>
  <c r="AA22"/>
  <c r="AC22" s="1"/>
  <c r="AD22" s="1"/>
  <c r="C23"/>
  <c r="V23"/>
  <c r="D23"/>
  <c r="E23"/>
  <c r="G23"/>
  <c r="I23"/>
  <c r="K23"/>
  <c r="M23"/>
  <c r="P23"/>
  <c r="T23"/>
  <c r="U23"/>
  <c r="AA23"/>
  <c r="AC23" s="1"/>
  <c r="AD23" s="1"/>
  <c r="AE23" s="1"/>
  <c r="C24"/>
  <c r="AF24" s="1"/>
  <c r="D24"/>
  <c r="E24"/>
  <c r="G24"/>
  <c r="I24"/>
  <c r="K24"/>
  <c r="M24"/>
  <c r="P24"/>
  <c r="T24"/>
  <c r="U24"/>
  <c r="AA24"/>
  <c r="AC24" s="1"/>
  <c r="AD24" s="1"/>
  <c r="AE24" s="1"/>
  <c r="C25"/>
  <c r="V25" s="1"/>
  <c r="D25"/>
  <c r="E25"/>
  <c r="G25"/>
  <c r="I25"/>
  <c r="K25"/>
  <c r="M25"/>
  <c r="P25"/>
  <c r="T25"/>
  <c r="U25"/>
  <c r="AA25"/>
  <c r="AC25" s="1"/>
  <c r="AD25" s="1"/>
  <c r="AE25" s="1"/>
  <c r="C26"/>
  <c r="AF26" s="1"/>
  <c r="D26"/>
  <c r="E26"/>
  <c r="G26"/>
  <c r="I26"/>
  <c r="K26"/>
  <c r="M26"/>
  <c r="P26"/>
  <c r="T26"/>
  <c r="U26"/>
  <c r="AA26"/>
  <c r="AC26" s="1"/>
  <c r="AD26" s="1"/>
  <c r="AE26" s="1"/>
  <c r="C27"/>
  <c r="AF27" s="1"/>
  <c r="D27"/>
  <c r="E27"/>
  <c r="G27"/>
  <c r="I27"/>
  <c r="K27"/>
  <c r="M27"/>
  <c r="P27"/>
  <c r="T27"/>
  <c r="U27"/>
  <c r="AA27"/>
  <c r="AC27" s="1"/>
  <c r="AD27" s="1"/>
  <c r="AE27" s="1"/>
  <c r="C28"/>
  <c r="AF28" s="1"/>
  <c r="D28"/>
  <c r="E28"/>
  <c r="G28"/>
  <c r="I28"/>
  <c r="K28"/>
  <c r="M28"/>
  <c r="P28"/>
  <c r="T28"/>
  <c r="U28"/>
  <c r="C29"/>
  <c r="V29" s="1"/>
  <c r="D29"/>
  <c r="E29"/>
  <c r="G29"/>
  <c r="I29"/>
  <c r="K29"/>
  <c r="M29"/>
  <c r="P29"/>
  <c r="T29"/>
  <c r="U29"/>
  <c r="AA29"/>
  <c r="AD29"/>
  <c r="AE29"/>
  <c r="C30"/>
  <c r="AF30" s="1"/>
  <c r="D30"/>
  <c r="E30"/>
  <c r="G30"/>
  <c r="I30"/>
  <c r="K30"/>
  <c r="M30"/>
  <c r="P30"/>
  <c r="T30"/>
  <c r="U30"/>
  <c r="AA30"/>
  <c r="AC30"/>
  <c r="AD30" s="1"/>
  <c r="AE30" s="1"/>
  <c r="C31"/>
  <c r="AF31" s="1"/>
  <c r="E31"/>
  <c r="G31"/>
  <c r="I31"/>
  <c r="K31"/>
  <c r="M31"/>
  <c r="P31"/>
  <c r="T31"/>
  <c r="U31"/>
  <c r="AA31"/>
  <c r="AC31" s="1"/>
  <c r="AD31" s="1"/>
  <c r="AE31" s="1"/>
  <c r="C32"/>
  <c r="AF32" s="1"/>
  <c r="E32"/>
  <c r="G32"/>
  <c r="I32"/>
  <c r="K32"/>
  <c r="M32"/>
  <c r="P32"/>
  <c r="T32"/>
  <c r="U32"/>
  <c r="AA32"/>
  <c r="AC32"/>
  <c r="AD32" s="1"/>
  <c r="AE32" s="1"/>
  <c r="C33"/>
  <c r="E33"/>
  <c r="G33"/>
  <c r="I33"/>
  <c r="K33"/>
  <c r="M33"/>
  <c r="P33"/>
  <c r="T33"/>
  <c r="U33"/>
  <c r="V33" s="1"/>
  <c r="AA33"/>
  <c r="C34"/>
  <c r="E34"/>
  <c r="G34"/>
  <c r="I34"/>
  <c r="K34"/>
  <c r="M34"/>
  <c r="P34"/>
  <c r="T34"/>
  <c r="U34"/>
  <c r="AA34"/>
  <c r="AC34"/>
  <c r="AD34" s="1"/>
  <c r="C35"/>
  <c r="E35"/>
  <c r="G35"/>
  <c r="I35"/>
  <c r="K35"/>
  <c r="M35"/>
  <c r="P35"/>
  <c r="T35"/>
  <c r="U35"/>
  <c r="V35" s="1"/>
  <c r="AA35"/>
  <c r="AC35" s="1"/>
  <c r="AD35" s="1"/>
  <c r="C36"/>
  <c r="E36"/>
  <c r="G36"/>
  <c r="I36"/>
  <c r="K36"/>
  <c r="M36"/>
  <c r="P36"/>
  <c r="T36"/>
  <c r="U36"/>
  <c r="AA36"/>
  <c r="AC36" s="1"/>
  <c r="AD36" s="1"/>
  <c r="C37"/>
  <c r="E37"/>
  <c r="G37"/>
  <c r="I37"/>
  <c r="K37"/>
  <c r="M37"/>
  <c r="P37"/>
  <c r="T37"/>
  <c r="U37"/>
  <c r="AA37"/>
  <c r="AC37" s="1"/>
  <c r="AD37" s="1"/>
  <c r="C38"/>
  <c r="AF38" s="1"/>
  <c r="E38"/>
  <c r="G38"/>
  <c r="I38"/>
  <c r="K38"/>
  <c r="M38"/>
  <c r="P38"/>
  <c r="T38"/>
  <c r="U38"/>
  <c r="AA38"/>
  <c r="AC38" s="1"/>
  <c r="AD38" s="1"/>
  <c r="C39"/>
  <c r="AF39" s="1"/>
  <c r="D39"/>
  <c r="E39"/>
  <c r="G39"/>
  <c r="I39"/>
  <c r="K39"/>
  <c r="M39"/>
  <c r="P39"/>
  <c r="T39"/>
  <c r="U39"/>
  <c r="AA39"/>
  <c r="AC39"/>
  <c r="AD39" s="1"/>
  <c r="AE39" s="1"/>
  <c r="C40"/>
  <c r="AF40" s="1"/>
  <c r="D40"/>
  <c r="E40"/>
  <c r="G40"/>
  <c r="I40"/>
  <c r="K40"/>
  <c r="M40"/>
  <c r="P40"/>
  <c r="T40"/>
  <c r="U40"/>
  <c r="AA40"/>
  <c r="AC40" s="1"/>
  <c r="AD40" s="1"/>
  <c r="AE40" s="1"/>
  <c r="C41"/>
  <c r="V41" s="1"/>
  <c r="D41"/>
  <c r="E41"/>
  <c r="G41"/>
  <c r="I41"/>
  <c r="K41"/>
  <c r="M41"/>
  <c r="P41"/>
  <c r="T41"/>
  <c r="U41"/>
  <c r="AA41"/>
  <c r="AC41"/>
  <c r="AD41" s="1"/>
  <c r="AE41" s="1"/>
  <c r="C42"/>
  <c r="D42"/>
  <c r="E42"/>
  <c r="G42"/>
  <c r="I42"/>
  <c r="K42"/>
  <c r="M42"/>
  <c r="P42"/>
  <c r="T42"/>
  <c r="U42"/>
  <c r="U73" s="1"/>
  <c r="AA42"/>
  <c r="AC42" s="1"/>
  <c r="AD42" s="1"/>
  <c r="AE42" s="1"/>
  <c r="C43"/>
  <c r="V43" s="1"/>
  <c r="D43"/>
  <c r="E43"/>
  <c r="G43"/>
  <c r="I43"/>
  <c r="K43"/>
  <c r="M43"/>
  <c r="P43"/>
  <c r="T43"/>
  <c r="U43"/>
  <c r="AA43"/>
  <c r="AC43"/>
  <c r="AD43" s="1"/>
  <c r="AE43" s="1"/>
  <c r="C44"/>
  <c r="D44"/>
  <c r="E44"/>
  <c r="G44"/>
  <c r="I44"/>
  <c r="K44"/>
  <c r="M44"/>
  <c r="P44"/>
  <c r="T44"/>
  <c r="U44"/>
  <c r="AA44"/>
  <c r="AC44" s="1"/>
  <c r="AD44" s="1"/>
  <c r="AE44" s="1"/>
  <c r="C45"/>
  <c r="AF45" s="1"/>
  <c r="D45"/>
  <c r="E45"/>
  <c r="G45"/>
  <c r="I45"/>
  <c r="K45"/>
  <c r="M45"/>
  <c r="P45"/>
  <c r="T45"/>
  <c r="U45"/>
  <c r="C46"/>
  <c r="V46"/>
  <c r="AF46"/>
  <c r="D46"/>
  <c r="E46"/>
  <c r="G46"/>
  <c r="I46"/>
  <c r="K46"/>
  <c r="M46"/>
  <c r="P46"/>
  <c r="T46"/>
  <c r="U46"/>
  <c r="AA46"/>
  <c r="AC46"/>
  <c r="AD46" s="1"/>
  <c r="AE46" s="1"/>
  <c r="C47"/>
  <c r="AF47"/>
  <c r="D47"/>
  <c r="E47"/>
  <c r="G47"/>
  <c r="I47"/>
  <c r="K47"/>
  <c r="M47"/>
  <c r="P47"/>
  <c r="U47"/>
  <c r="V47" s="1"/>
  <c r="AA47"/>
  <c r="AC47" s="1"/>
  <c r="AD47" s="1"/>
  <c r="AE47" s="1"/>
  <c r="C48"/>
  <c r="AF48" s="1"/>
  <c r="D48"/>
  <c r="E48"/>
  <c r="G48"/>
  <c r="I48"/>
  <c r="K48"/>
  <c r="M48"/>
  <c r="P48"/>
  <c r="T48"/>
  <c r="U48"/>
  <c r="AA48"/>
  <c r="AC48"/>
  <c r="AD48" s="1"/>
  <c r="AE48" s="1"/>
  <c r="C49"/>
  <c r="D49"/>
  <c r="E49"/>
  <c r="G49"/>
  <c r="I49"/>
  <c r="K49"/>
  <c r="M49"/>
  <c r="P49"/>
  <c r="T49"/>
  <c r="U49"/>
  <c r="AA49"/>
  <c r="AC49" s="1"/>
  <c r="AD49" s="1"/>
  <c r="AE49" s="1"/>
  <c r="C50"/>
  <c r="AF50" s="1"/>
  <c r="D50"/>
  <c r="E50"/>
  <c r="G50"/>
  <c r="I50"/>
  <c r="K50"/>
  <c r="M50"/>
  <c r="P50"/>
  <c r="T50"/>
  <c r="U50"/>
  <c r="AA50"/>
  <c r="AC50" s="1"/>
  <c r="AD50" s="1"/>
  <c r="AE50" s="1"/>
  <c r="C51"/>
  <c r="AF51" s="1"/>
  <c r="D51"/>
  <c r="E51"/>
  <c r="G51"/>
  <c r="I51"/>
  <c r="K51"/>
  <c r="M51"/>
  <c r="P51"/>
  <c r="AD51"/>
  <c r="AE51" s="1"/>
  <c r="C52"/>
  <c r="AF52" s="1"/>
  <c r="D52"/>
  <c r="E52"/>
  <c r="G52"/>
  <c r="I52"/>
  <c r="K52"/>
  <c r="M52"/>
  <c r="P52"/>
  <c r="AD52"/>
  <c r="AE52"/>
  <c r="C53"/>
  <c r="D53"/>
  <c r="E53"/>
  <c r="G53"/>
  <c r="I53"/>
  <c r="K53"/>
  <c r="M53"/>
  <c r="P53"/>
  <c r="AD53"/>
  <c r="AE53" s="1"/>
  <c r="C54"/>
  <c r="AF54"/>
  <c r="D54"/>
  <c r="E54"/>
  <c r="G54"/>
  <c r="I54"/>
  <c r="K54"/>
  <c r="M54"/>
  <c r="P54"/>
  <c r="AD54"/>
  <c r="AE54"/>
  <c r="C55"/>
  <c r="AF55" s="1"/>
  <c r="D55"/>
  <c r="E55"/>
  <c r="G55"/>
  <c r="I55"/>
  <c r="K55"/>
  <c r="M55"/>
  <c r="P55"/>
  <c r="T55"/>
  <c r="U55"/>
  <c r="AA55"/>
  <c r="AC55"/>
  <c r="AD55" s="1"/>
  <c r="AE55" s="1"/>
  <c r="C56"/>
  <c r="AF56" s="1"/>
  <c r="D56"/>
  <c r="E56"/>
  <c r="G56"/>
  <c r="I56"/>
  <c r="K56"/>
  <c r="M56"/>
  <c r="P56"/>
  <c r="T56"/>
  <c r="U56"/>
  <c r="V56" s="1"/>
  <c r="AA56"/>
  <c r="AC56" s="1"/>
  <c r="AD56" s="1"/>
  <c r="AE56" s="1"/>
  <c r="C57"/>
  <c r="V57" s="1"/>
  <c r="D57"/>
  <c r="E57"/>
  <c r="G57"/>
  <c r="I57"/>
  <c r="K57"/>
  <c r="M57"/>
  <c r="P57"/>
  <c r="T57"/>
  <c r="U57"/>
  <c r="C58"/>
  <c r="D58"/>
  <c r="E58"/>
  <c r="G58"/>
  <c r="I58"/>
  <c r="K58"/>
  <c r="R58" s="1"/>
  <c r="M58"/>
  <c r="P58"/>
  <c r="T58"/>
  <c r="U58"/>
  <c r="AA58"/>
  <c r="AC58" s="1"/>
  <c r="AD58" s="1"/>
  <c r="AE58" s="1"/>
  <c r="C59"/>
  <c r="V59" s="1"/>
  <c r="D59"/>
  <c r="E59"/>
  <c r="G59"/>
  <c r="I59"/>
  <c r="K59"/>
  <c r="M59"/>
  <c r="P59"/>
  <c r="T59"/>
  <c r="U59"/>
  <c r="AA59"/>
  <c r="AC59"/>
  <c r="AD59" s="1"/>
  <c r="AE59" s="1"/>
  <c r="C60"/>
  <c r="AF60" s="1"/>
  <c r="D60"/>
  <c r="E60"/>
  <c r="G60"/>
  <c r="I60"/>
  <c r="K60"/>
  <c r="M60"/>
  <c r="P60"/>
  <c r="T60"/>
  <c r="U60"/>
  <c r="AA60"/>
  <c r="AC60" s="1"/>
  <c r="AD60" s="1"/>
  <c r="AE60" s="1"/>
  <c r="C61"/>
  <c r="D61"/>
  <c r="E61"/>
  <c r="G61"/>
  <c r="I61"/>
  <c r="K61"/>
  <c r="M61"/>
  <c r="P61"/>
  <c r="T61"/>
  <c r="U61"/>
  <c r="AA61"/>
  <c r="AC61"/>
  <c r="AD61" s="1"/>
  <c r="AE61" s="1"/>
  <c r="C62"/>
  <c r="V62"/>
  <c r="D62"/>
  <c r="E62"/>
  <c r="G62"/>
  <c r="I62"/>
  <c r="K62"/>
  <c r="M62"/>
  <c r="P62"/>
  <c r="T62"/>
  <c r="U62"/>
  <c r="AA62"/>
  <c r="AC62"/>
  <c r="AD62"/>
  <c r="AE62" s="1"/>
  <c r="C63"/>
  <c r="D63"/>
  <c r="E63"/>
  <c r="G63"/>
  <c r="I63"/>
  <c r="K63"/>
  <c r="M63"/>
  <c r="P63"/>
  <c r="T63"/>
  <c r="U63"/>
  <c r="AA63"/>
  <c r="AC63" s="1"/>
  <c r="AD63" s="1"/>
  <c r="AE63" s="1"/>
  <c r="C64"/>
  <c r="AF64" s="1"/>
  <c r="D64"/>
  <c r="G64"/>
  <c r="I64"/>
  <c r="K64"/>
  <c r="M64"/>
  <c r="P64"/>
  <c r="AD64"/>
  <c r="AE64"/>
  <c r="C65"/>
  <c r="AF65" s="1"/>
  <c r="D65"/>
  <c r="G65"/>
  <c r="I65"/>
  <c r="K65"/>
  <c r="M65"/>
  <c r="P65"/>
  <c r="AD65"/>
  <c r="AE65" s="1"/>
  <c r="C66"/>
  <c r="D66"/>
  <c r="E66"/>
  <c r="G66"/>
  <c r="I66"/>
  <c r="K66"/>
  <c r="M66"/>
  <c r="P66"/>
  <c r="T66"/>
  <c r="U66"/>
  <c r="AA66"/>
  <c r="AC66" s="1"/>
  <c r="AD66" s="1"/>
  <c r="AE66" s="1"/>
  <c r="D67"/>
  <c r="E67"/>
  <c r="G67"/>
  <c r="I67"/>
  <c r="K67"/>
  <c r="M67"/>
  <c r="P67"/>
  <c r="T67"/>
  <c r="U67"/>
  <c r="C68"/>
  <c r="AF68" s="1"/>
  <c r="D68"/>
  <c r="E68"/>
  <c r="G68"/>
  <c r="I68"/>
  <c r="K68"/>
  <c r="M68"/>
  <c r="P68"/>
  <c r="T68"/>
  <c r="U68"/>
  <c r="AA68"/>
  <c r="AC68" s="1"/>
  <c r="AD68" s="1"/>
  <c r="AE68" s="1"/>
  <c r="C69"/>
  <c r="V69" s="1"/>
  <c r="D69"/>
  <c r="E69"/>
  <c r="G69"/>
  <c r="I69"/>
  <c r="K69"/>
  <c r="M69"/>
  <c r="P69"/>
  <c r="T69"/>
  <c r="U69"/>
  <c r="AA69"/>
  <c r="AD69"/>
  <c r="AE69"/>
  <c r="C70"/>
  <c r="V70" s="1"/>
  <c r="D70"/>
  <c r="E70"/>
  <c r="G70"/>
  <c r="I70"/>
  <c r="K70"/>
  <c r="M70"/>
  <c r="P70"/>
  <c r="T70"/>
  <c r="U70"/>
  <c r="AA70"/>
  <c r="AC70"/>
  <c r="C71"/>
  <c r="AF71" s="1"/>
  <c r="D71"/>
  <c r="E71"/>
  <c r="G71"/>
  <c r="I71"/>
  <c r="K71"/>
  <c r="M71"/>
  <c r="P71"/>
  <c r="T71"/>
  <c r="U71"/>
  <c r="AA71"/>
  <c r="AD71"/>
  <c r="AE71"/>
  <c r="C72"/>
  <c r="V72" s="1"/>
  <c r="D72"/>
  <c r="E72"/>
  <c r="G72"/>
  <c r="I72"/>
  <c r="K72"/>
  <c r="M72"/>
  <c r="P72"/>
  <c r="T72"/>
  <c r="U72"/>
  <c r="AA72"/>
  <c r="AC72"/>
  <c r="AD72" s="1"/>
  <c r="AE72" s="1"/>
  <c r="B73"/>
  <c r="L73"/>
  <c r="O73"/>
  <c r="Q73"/>
  <c r="X73"/>
  <c r="Y73"/>
  <c r="Z73"/>
  <c r="C74"/>
  <c r="AB75"/>
  <c r="AB74" s="1"/>
  <c r="N41" i="12"/>
  <c r="AW40"/>
  <c r="N76" i="11"/>
  <c r="AV41" i="12"/>
  <c r="AW13"/>
  <c r="AC17" i="11"/>
  <c r="AD17" s="1"/>
  <c r="AE17" s="1"/>
  <c r="T47"/>
  <c r="T73"/>
  <c r="AD6"/>
  <c r="AE6" s="1"/>
  <c r="W73"/>
  <c r="AF33"/>
  <c r="AF66"/>
  <c r="V21"/>
  <c r="AF42"/>
  <c r="V39"/>
  <c r="V16"/>
  <c r="AF35"/>
  <c r="AF62"/>
  <c r="V27"/>
  <c r="AF43"/>
  <c r="AF44"/>
  <c r="V24"/>
  <c r="V38"/>
  <c r="R50"/>
  <c r="AF19"/>
  <c r="V31"/>
  <c r="V40"/>
  <c r="R19"/>
  <c r="AF49"/>
  <c r="AF11"/>
  <c r="V50"/>
  <c r="AF22"/>
  <c r="R46"/>
  <c r="R10"/>
  <c r="R30"/>
  <c r="R35"/>
  <c r="R17"/>
  <c r="R14"/>
  <c r="R44"/>
  <c r="R28"/>
  <c r="R11"/>
  <c r="R43"/>
  <c r="R25"/>
  <c r="R21"/>
  <c r="R6"/>
  <c r="R27"/>
  <c r="R5"/>
  <c r="AF23"/>
  <c r="R23"/>
  <c r="R34"/>
  <c r="AF67"/>
  <c r="AF34"/>
  <c r="AF20"/>
  <c r="AF6"/>
  <c r="AF9"/>
  <c r="R42"/>
  <c r="R45"/>
  <c r="R15"/>
  <c r="R36"/>
  <c r="V15"/>
  <c r="V13"/>
  <c r="AF58"/>
  <c r="AF14"/>
  <c r="AF12"/>
  <c r="AF10"/>
  <c r="AF7"/>
  <c r="AF5"/>
  <c r="V28"/>
  <c r="V37"/>
  <c r="AF59"/>
  <c r="R3"/>
  <c r="AF18"/>
  <c r="V48"/>
  <c r="AF37"/>
  <c r="V32"/>
  <c r="AF3"/>
  <c r="AF4"/>
  <c r="AF29"/>
  <c r="AF63"/>
  <c r="R32"/>
  <c r="R65"/>
  <c r="AF25"/>
  <c r="V55"/>
  <c r="AD16" l="1"/>
  <c r="AC75"/>
  <c r="AD75" s="1"/>
  <c r="AA73"/>
  <c r="AC45"/>
  <c r="AD45" s="1"/>
  <c r="AE45" s="1"/>
  <c r="AW41" i="12"/>
  <c r="AF72" i="11"/>
  <c r="V36"/>
  <c r="V19"/>
  <c r="V9"/>
  <c r="AD70"/>
  <c r="AE70" s="1"/>
  <c r="AF70"/>
  <c r="R51"/>
  <c r="V63"/>
  <c r="V71"/>
  <c r="V66"/>
  <c r="V58"/>
  <c r="V49"/>
  <c r="V44"/>
  <c r="V42"/>
  <c r="V18"/>
  <c r="V11"/>
  <c r="V7"/>
  <c r="V34"/>
  <c r="V30"/>
  <c r="E73"/>
  <c r="C73"/>
  <c r="D73"/>
  <c r="M73"/>
  <c r="P73"/>
  <c r="R72"/>
  <c r="R52"/>
  <c r="R33"/>
  <c r="K73"/>
  <c r="R38"/>
  <c r="R13"/>
  <c r="R9"/>
  <c r="R8"/>
  <c r="R61"/>
  <c r="G73"/>
  <c r="R62"/>
  <c r="R47"/>
  <c r="R39"/>
  <c r="R31"/>
  <c r="R24"/>
  <c r="R20"/>
  <c r="R16"/>
  <c r="R12"/>
  <c r="R55"/>
  <c r="R37"/>
  <c r="R54"/>
  <c r="R67"/>
  <c r="R53"/>
  <c r="R26"/>
  <c r="AF17"/>
  <c r="R7"/>
  <c r="AF57"/>
  <c r="V61"/>
  <c r="R64"/>
  <c r="AF61"/>
  <c r="AF53"/>
  <c r="R49"/>
  <c r="V45"/>
  <c r="AF41"/>
  <c r="AF36"/>
  <c r="V26"/>
  <c r="AF8"/>
  <c r="R4"/>
  <c r="V67"/>
  <c r="R69"/>
  <c r="R18"/>
  <c r="R57"/>
  <c r="R41"/>
  <c r="AF69"/>
  <c r="R71"/>
  <c r="R68"/>
  <c r="V68"/>
  <c r="R66"/>
  <c r="R60"/>
  <c r="V60"/>
  <c r="R56"/>
  <c r="R48"/>
  <c r="R40"/>
  <c r="R29"/>
  <c r="R22"/>
  <c r="R70"/>
  <c r="R63"/>
  <c r="I73"/>
  <c r="R59"/>
  <c r="AC73" l="1"/>
  <c r="AC74" s="1"/>
  <c r="AD74" s="1"/>
  <c r="AE16"/>
  <c r="AD73"/>
  <c r="AE73" s="1"/>
  <c r="V73"/>
  <c r="R73"/>
  <c r="AF73"/>
</calcChain>
</file>

<file path=xl/comments1.xml><?xml version="1.0" encoding="utf-8"?>
<comments xmlns="http://schemas.openxmlformats.org/spreadsheetml/2006/main">
  <authors>
    <author>Kamel_Jhinaoui</author>
  </authors>
  <commentList>
    <comment ref="X45" authorId="0">
      <text>
        <r>
          <rPr>
            <b/>
            <sz val="8"/>
            <color indexed="81"/>
            <rFont val="Tahoma"/>
            <family val="2"/>
          </rPr>
          <t>Kamel_Jhinaoui:</t>
        </r>
        <r>
          <rPr>
            <sz val="8"/>
            <color indexed="81"/>
            <rFont val="Tahoma"/>
            <family val="2"/>
          </rPr>
          <t xml:space="preserve">
sera confirmer avant 2 Jour de liv clt</t>
        </r>
      </text>
    </comment>
    <comment ref="Y45" authorId="0">
      <text>
        <r>
          <rPr>
            <b/>
            <sz val="8"/>
            <color indexed="81"/>
            <rFont val="Tahoma"/>
            <family val="2"/>
          </rPr>
          <t>Kamel_Jhinaoui:</t>
        </r>
        <r>
          <rPr>
            <sz val="8"/>
            <color indexed="81"/>
            <rFont val="Tahoma"/>
            <family val="2"/>
          </rPr>
          <t xml:space="preserve">
 200 batt  sera confirmer avant 2 Jour de liv clt</t>
        </r>
      </text>
    </comment>
    <comment ref="Z45" authorId="0">
      <text>
        <r>
          <rPr>
            <b/>
            <sz val="9"/>
            <color indexed="81"/>
            <rFont val="Tahoma"/>
            <family val="2"/>
          </rPr>
          <t xml:space="preserve">Kamel_Jhina
</t>
        </r>
        <r>
          <rPr>
            <sz val="9"/>
            <color indexed="81"/>
            <rFont val="Tahoma"/>
            <family val="2"/>
          </rPr>
          <t xml:space="preserve">200 seront confirmer avant de 2 jour de livraison
</t>
        </r>
      </text>
    </comment>
  </commentList>
</comments>
</file>

<file path=xl/connections.xml><?xml version="1.0" encoding="utf-8"?>
<connections xmlns="http://schemas.openxmlformats.org/spreadsheetml/2006/main">
  <connection id="1" interval="60" name="20-02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 Like '20-02%') AND (ld_det_0.ld_loc='pfv') AND (ld_det_0.ld_part Like '10%') OR (ld_det_0.ld_site Like '20-02%') AND (ld_det_0.ld_loc='pfv') AND (ld_det_0.ld_part Like '10%') OR (ld_det_0.ld_site Like '20-02%') AND (ld_det_0.ld_loc='transit') AND (ld_det_0.ld_part Like '10%') OR (ld_det_0.ld_site Like '20-02%') AND (ld_det_0.ld_loc='transit') AND (ld_det_0.ld_part Like '10%')_x000d_&#10;GROUP BY ld_det_0.ld_part"/>
  </connection>
  <connection id="2" interval="60" name="20-03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 Like '20-03%') AND (ld_det_0.ld_loc='pfv') AND (ld_det_0.ld_part Like '10%') OR (ld_det_0.ld_site Like '20-03%') AND (ld_det_0.ld_loc='pfv') AND (ld_det_0.ld_part Like '10%') OR (ld_det_0.ld_site Like '20-03%') AND (ld_det_0.ld_loc='transit') AND (ld_det_0.ld_part Like '10%') OR (ld_det_0.ld_site Like '20-03%') AND (ld_det_0.ld_loc='transit') AND (ld_det_0.ld_part Like '10%')_x000d_&#10;GROUP BY ld_det_0.ld_part"/>
  </connection>
  <connection id="3" interval="60" name="20-06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 Like '20-06%') AND (ld_det_0.ld_loc='pfv') AND (ld_det_0.ld_part Like '10%') OR (ld_det_0.ld_site Like '20-06%') AND (ld_det_0.ld_loc='pfv') AND (ld_det_0.ld_part Like '10%') OR (ld_det_0.ld_site Like '20-06%') AND (ld_det_0.ld_loc='transit') AND (ld_det_0.ld_part Like '10%') OR (ld_det_0.ld_site Like '20-06%') AND (ld_det_0.ld_loc='transit') AND (ld_det_0.ld_part Like '10%')_x000d_&#10;GROUP BY ld_det_0.ld_part"/>
  </connection>
  <connection id="4" interval="60" name="20-07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 Like '20-07%') AND (ld_det_0.ld_loc='pfv') AND (ld_det_0.ld_part Like '10%') OR (ld_det_0.ld_site Like '20-07%') AND (ld_det_0.ld_loc='pfv') AND (ld_det_0.ld_part Like '10%') OR (ld_det_0.ld_site Like '20-07%') AND (ld_det_0.ld_loc='transit') AND (ld_det_0.ld_part Like '10%') OR (ld_det_0.ld_site Like '20-07%') AND (ld_det_0.ld_loc='transit') AND (ld_det_0.ld_part Like '10%')_x000d_&#10;GROUP BY ld_det_0.ld_part"/>
  </connection>
  <connection id="5" interval="60" name="Connexion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80') AND (ld_det_0.ld_part Like '10%') OR (ld_det_0.ld_loc='transit') AND (ld_det_0.ld_site='80') AND (ld_det_0.ld_part Like '10%')_x000d_&#10;GROUP BY ld_det_0.ld_part"/>
  </connection>
  <connection id="6" interval="5" name="Connexion1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 Like '40-01%') AND (ld_det_0.ld_part Like '10%') OR (ld_det_0.ld_loc='transit') AND (ld_det_0.ld_site Like '40-01%') AND (ld_det_0.ld_part Like '10%')_x000d_&#10;GROUP BY ld_det_0.ld_part"/>
  </connection>
  <connection id="7" interval="5" name="Connexion11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40') AND (ld_det_0.ld_part Like '10%') OR (ld_det_0.ld_loc='transit') AND (ld_det_0.ld_site='40') AND (ld_det_0.ld_part Like '10%')_x000d_&#10;GROUP BY ld_det_0.ld_part"/>
  </connection>
  <connection id="8" interval="5" name="Connexion12" type="1" refreshedVersion="2" savePassword="1" background="1" refreshOnLoad="1" saveData="1">
    <dbPr connection="DSN=MFGPROD;UID=SYSPROGRESS;PWD=sys;HOST=192.50.1.4;PORT=55666;DB=MFGPROD" command="SELECT ld_det_0.ld_part, Sum(ld_det_0.ld_qty_oh)_x000d_&#10;FROM MFGPROD.PUB.ld_det ld_det_0_x000d_&#10;WHERE (ld_det_0.ld_loc='pfv') AND (ld_det_0.ld_site Like '80-10') AND (ld_det_0.ld_part Like '10%') OR (ld_det_0.ld_loc='transit') AND (ld_det_0.ld_site Like '80-10') AND (ld_det_0.ld_part Like '10%')_x000d_&#10;GROUP BY ld_det_0.ld_part"/>
  </connection>
  <connection id="9" interval="5" name="Connexion13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 Like '80-02') AND (ld_det_0.ld_part Like '10%') OR (ld_det_0.ld_loc='transit') AND (ld_det_0.ld_site Like '80-02') AND (ld_det_0.ld_part Like '10%')_x000d_&#10;GROUP BY ld_det_0.ld_part"/>
  </connection>
  <connection id="10" interval="5" name="Connexion14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 Like '80-01') AND (ld_det_0.ld_part Like '10%') OR (ld_det_0.ld_loc='transit') AND (ld_det_0.ld_site Like '80-01') AND (ld_det_0.ld_part Like '10%')_x000d_&#10;GROUP BY ld_det_0.ld_part"/>
  </connection>
  <connection id="11" interval="5" name="Connexion15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80') AND (ld_det_0.ld_part Like '10%') OR (ld_det_0.ld_loc='transit') AND (ld_det_0.ld_site='80') AND (ld_det_0.ld_part Like '10%')_x000d_&#10;GROUP BY ld_det_0.ld_part"/>
  </connection>
  <connection id="12" interval="5" name="Connexion7" type="1" refreshedVersion="2" savePassword="1" background="1" refreshOnLoad="1" saveData="1">
    <dbPr connection="DSN=MFGPROD;UID=SYSPROGRESS;PWD=sys;HOST=192.50.1.4;PORT=55666;DB=MFGPROD" command="SELECT ld_det_0.ld_part, Sum(ld_det_0.ld_qty_oh)_x000d_&#10;FROM MFGPROD.PUB.ld_det ld_det_0_x000d_&#10;WHERE (ld_det_0.ld_loc='pfv') AND (ld_det_0.ld_site Like '40-10') AND (ld_det_0.ld_part Like '10%') OR (ld_det_0.ld_loc='transit') AND (ld_det_0.ld_site Like '40-10') AND (ld_det_0.ld_part Like '10%')_x000d_&#10;GROUP BY ld_det_0.ld_part"/>
  </connection>
  <connection id="13" interval="5" name="Connexion8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 Like '40-03%') AND (ld_det_0.ld_part Like '10%') OR (ld_det_0.ld_loc='transit') AND (ld_det_0.ld_site Like '40-03%') AND (ld_det_0.ld_part Like '10%')_x000d_&#10;GROUP BY ld_det_0.ld_part"/>
  </connection>
  <connection id="14" interval="5" name="Connexion9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 Like '40-02%') AND (ld_det_0.ld_part Like '10%') OR (ld_det_0.ld_loc='transit') AND (ld_det_0.ld_site Like '40-02%') AND (ld_det_0.ld_part Like '10%')_x000d_&#10;GROUP BY ld_det_0.ld_part"/>
  </connection>
  <connection id="15" interval="60" name="SND site 09 humide" type="1" refreshedVersion="3" savePassword="1" background="1" refreshOnLoad="1" saveData="1">
    <dbPr connection="DSN=SND;UID=SYSPROGRESS;PWD=sys;HOST=192.50.1.102;PORT=43000;DB=mfgprod" command="SELECT ld_det_0.ld_part, Sum(ld_det_0.ld_qty_oh)  FROM MFGPROD.PUB.ld_det ld_det_0  WHERE (ld_det_0.ld_loc='pfv') AND (ld_det_0.ld_site Like '09%') OR (ld_det_0.ld_site Like '09%') AND (ld_det_0.ld_part='transit' And ld_det_0.ld_part Like '10%')  GROUP BY ld_det_0.ld_part"/>
  </connection>
  <connection id="16" interval="60" name="SND SITE 09 seche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SECHE') AND (ld_det_0.ld_site Like '09%') OR (ld_det_0.ld_site Like '09%') AND (ld_det_0.ld_part='transit' And ld_det_0.ld_part Like '10%')_x000d_&#10;GROUP BY ld_det_0.ld_part"/>
  </connection>
  <connection id="17" interval="60" name="SND SITE 2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='20') AND (ld_det_0.ld_loc='pfv') AND (ld_det_0.ld_part Like '10%') OR (ld_det_0.ld_site Like '10%') AND (ld_det_0.ld_loc='pfv') AND (ld_det_0.ld_part Like '10%') OR (ld_det_0.ld_site Like '10%') AND (ld_det_0.ld_loc='transit') AND (ld_det_0.ld_part Like '10%') OR (ld_det_0.ld_site Like '20%') AND (ld_det_0.ld_loc='transit') AND (ld_det_0.ld_part Like '10%')_x000d_&#10;GROUP BY ld_det_0.ld_part"/>
  </connection>
  <connection id="18" interval="60" name="SND SITE 3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30') AND (ld_det_0.ld_part Like '10%') OR (ld_det_0.ld_loc='transit') AND (ld_det_0.ld_site='30') AND (ld_det_0.ld_part Like '10%')_x000d_&#10;GROUP BY ld_det_0.ld_part"/>
  </connection>
  <connection id="19" interval="60" name="SND SITE 4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40') AND (ld_det_0.ld_part Like '10%') OR (ld_det_0.ld_loc='transit') AND (ld_det_0.ld_site='40') AND (ld_det_0.ld_part Like '10%')_x000d_&#10;GROUP BY ld_det_0.ld_part"/>
  </connection>
  <connection id="20" interval="60" name="SND SITE 6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60') AND (ld_det_0.ld_part Like '10%') OR (ld_det_0.ld_loc='transit') AND (ld_det_0.ld_site='60') AND (ld_det_0.ld_part Like '10%')_x000d_&#10;GROUP BY ld_det_0.ld_part"/>
  </connection>
  <connection id="21" interval="60" name="SND SITE 70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loc='pfv') AND (ld_det_0.ld_site='70') AND (ld_det_0.ld_part Like '10%') OR (ld_det_0.ld_loc='transit') AND (ld_det_0.ld_site='70') AND (ld_det_0.ld_part Like '10%')_x000d_&#10;GROUP BY ld_det_0.ld_part"/>
  </connection>
  <connection id="22" interval="60" name="SND20-04" type="1" refreshedVersion="3" savePassword="1" background="1" refreshOnLoad="1" saveData="1">
    <dbPr connection="DSN=SND;UID=SYSPROGRESS;PWD=sys;HOST=192.50.1.102;PORT=43000;DB=mfgprod" command="SELECT ld_det_0.ld_part, Sum(ld_det_0.ld_qty_oh)_x000d_&#10;FROM MFGPROD.PUB.ld_det ld_det_0_x000d_&#10;WHERE (ld_det_0.ld_site Like '20-04%') AND (ld_det_0.ld_loc='pfv') AND (ld_det_0.ld_part Like '10%') OR (ld_det_0.ld_site Like '20-04%') AND (ld_det_0.ld_loc='pfv') AND (ld_det_0.ld_part Like '10%') OR (ld_det_0.ld_site Like '20-04%') AND (ld_det_0.ld_loc='transit') AND (ld_det_0.ld_part Like '10%') OR (ld_det_0.ld_site Like '20-04%') AND (ld_det_0.ld_loc='transit') AND (ld_det_0.ld_part Like '10%')_x000d_&#10;GROUP BY ld_det_0.ld_part"/>
  </connection>
</connections>
</file>

<file path=xl/sharedStrings.xml><?xml version="1.0" encoding="utf-8"?>
<sst xmlns="http://schemas.openxmlformats.org/spreadsheetml/2006/main" count="1018" uniqueCount="132">
  <si>
    <t>10MAR10</t>
  </si>
  <si>
    <t>10MAR200</t>
  </si>
  <si>
    <t>10PE2B</t>
  </si>
  <si>
    <t>10PL1</t>
  </si>
  <si>
    <t>10PL1B</t>
  </si>
  <si>
    <t>10PL2</t>
  </si>
  <si>
    <t>10PL2B</t>
  </si>
  <si>
    <t>10PL3</t>
  </si>
  <si>
    <t>10PL3B</t>
  </si>
  <si>
    <t>10PL5</t>
  </si>
  <si>
    <t>10PM10</t>
  </si>
  <si>
    <t>10PM11</t>
  </si>
  <si>
    <t>10PM12</t>
  </si>
  <si>
    <t>ld_part</t>
  </si>
  <si>
    <t>10PM11D</t>
  </si>
  <si>
    <t>10MAR14</t>
  </si>
  <si>
    <t>sum(ld_qty_oh)</t>
  </si>
  <si>
    <t>00H2OC6</t>
  </si>
  <si>
    <t>10L3SE70</t>
  </si>
  <si>
    <t>10PRL2</t>
  </si>
  <si>
    <t>10PRL3</t>
  </si>
  <si>
    <t>10PRM11</t>
  </si>
  <si>
    <t>10PRM12</t>
  </si>
  <si>
    <t>10PRM10</t>
  </si>
  <si>
    <t>10PRL1</t>
  </si>
  <si>
    <t>10PRM11D</t>
  </si>
  <si>
    <t>10PL2G</t>
  </si>
  <si>
    <t>10s1</t>
  </si>
  <si>
    <t>10S2</t>
  </si>
  <si>
    <t>10S3</t>
  </si>
  <si>
    <t>10S5</t>
  </si>
  <si>
    <t>10S1</t>
  </si>
  <si>
    <t>10HD2</t>
  </si>
  <si>
    <t>10HD3</t>
  </si>
  <si>
    <t>10M14</t>
  </si>
  <si>
    <t>10M15</t>
  </si>
  <si>
    <t>10M15S</t>
  </si>
  <si>
    <t>10M16</t>
  </si>
  <si>
    <t>10M16DB</t>
  </si>
  <si>
    <t>10PRM10D</t>
  </si>
  <si>
    <t>10PRL2B</t>
  </si>
  <si>
    <t>10PRL3B</t>
  </si>
  <si>
    <t>10PRL1B</t>
  </si>
  <si>
    <t>10HD10</t>
  </si>
  <si>
    <t>10HD11</t>
  </si>
  <si>
    <t>10pr110</t>
  </si>
  <si>
    <t>10PR110</t>
  </si>
  <si>
    <t>10m15s</t>
  </si>
  <si>
    <t>STOCK PRODUITS FINIS SND</t>
  </si>
  <si>
    <t>Article</t>
  </si>
  <si>
    <t>Stck min</t>
  </si>
  <si>
    <t>Stock Sèches</t>
  </si>
  <si>
    <t>MEGRINE</t>
  </si>
  <si>
    <t>Cde Megrine</t>
  </si>
  <si>
    <t>SFAX</t>
  </si>
  <si>
    <t>SOUSSE</t>
  </si>
  <si>
    <t>GABES</t>
  </si>
  <si>
    <t>GAFSA</t>
  </si>
  <si>
    <t>Cde Gafsa</t>
  </si>
  <si>
    <t>JENDOUBA</t>
  </si>
  <si>
    <t>Cde jend</t>
  </si>
  <si>
    <t>TOTAL</t>
  </si>
  <si>
    <t>Vte Batt</t>
  </si>
  <si>
    <t>Vte/S</t>
  </si>
  <si>
    <t>Stk min</t>
  </si>
  <si>
    <t>Cde</t>
  </si>
  <si>
    <t>Stk exped après liv</t>
  </si>
  <si>
    <t>10MAR11</t>
  </si>
  <si>
    <t>STA</t>
  </si>
  <si>
    <t>10N260</t>
  </si>
  <si>
    <t>10N350</t>
  </si>
  <si>
    <t>10N380</t>
  </si>
  <si>
    <t>10N400</t>
  </si>
  <si>
    <t>10N430</t>
  </si>
  <si>
    <t>10N430D</t>
  </si>
  <si>
    <t>10N500</t>
  </si>
  <si>
    <t>10PE1</t>
  </si>
  <si>
    <t>10PE2</t>
  </si>
  <si>
    <t>SNA</t>
  </si>
  <si>
    <t>10PM10D</t>
  </si>
  <si>
    <t>10L1SE50</t>
  </si>
  <si>
    <t>10L2SE60</t>
  </si>
  <si>
    <t>10L5SE90</t>
  </si>
  <si>
    <t>10TAXIBAD</t>
  </si>
  <si>
    <t>10TAXIBAE</t>
  </si>
  <si>
    <t>10PM16</t>
  </si>
  <si>
    <t>10M16S</t>
  </si>
  <si>
    <t>Gafsa STA</t>
  </si>
  <si>
    <t>LIVRAISONS</t>
  </si>
  <si>
    <t>CUMUL</t>
  </si>
  <si>
    <t>PG HT</t>
  </si>
  <si>
    <t>VAL HT</t>
  </si>
  <si>
    <t>Stock Final</t>
  </si>
  <si>
    <t>10prm11d</t>
  </si>
  <si>
    <t>10prm11</t>
  </si>
  <si>
    <t>10prl2b</t>
  </si>
  <si>
    <t>10pl1b</t>
  </si>
  <si>
    <t>10prl1b</t>
  </si>
  <si>
    <t>10prl3b</t>
  </si>
  <si>
    <t>10pl3b</t>
  </si>
  <si>
    <t>10pl2</t>
  </si>
  <si>
    <t>10PL1G</t>
  </si>
  <si>
    <t>10S6</t>
  </si>
  <si>
    <t>Cde Gabes</t>
  </si>
  <si>
    <t>Palette</t>
  </si>
  <si>
    <t>10NS40G</t>
  </si>
  <si>
    <t>Stock Exped</t>
  </si>
  <si>
    <t>10D23</t>
  </si>
  <si>
    <t>10D26</t>
  </si>
  <si>
    <t>10D26D</t>
  </si>
  <si>
    <t>10D31</t>
  </si>
  <si>
    <t>10D31D</t>
  </si>
  <si>
    <t>10NS40</t>
  </si>
  <si>
    <t>Cde Sfax</t>
  </si>
  <si>
    <t>106N11</t>
  </si>
  <si>
    <t>10NS60</t>
  </si>
  <si>
    <t>Cde Sousse</t>
  </si>
  <si>
    <t>00-CAISSON</t>
  </si>
  <si>
    <t>Cde 02/2020</t>
  </si>
  <si>
    <t>15-2EPZS210</t>
  </si>
  <si>
    <t>15-5EPZS600</t>
  </si>
  <si>
    <t>Appro au 27/02/20</t>
  </si>
  <si>
    <t>S10</t>
  </si>
  <si>
    <t>S11</t>
  </si>
  <si>
    <t>S12</t>
  </si>
  <si>
    <t>S13</t>
  </si>
  <si>
    <t xml:space="preserve">         Cde: MARS 2020</t>
  </si>
  <si>
    <t>Code vte 040</t>
  </si>
  <si>
    <t xml:space="preserve">Besoin </t>
  </si>
  <si>
    <t>15-3EPZS180</t>
  </si>
  <si>
    <t>15-3EPZS270</t>
  </si>
  <si>
    <t>10m14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</si>
</sst>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164" formatCode="dd/mm/yy;@"/>
    <numFmt numFmtId="165" formatCode="#,##0_ ;\-#,##0\ "/>
    <numFmt numFmtId="166" formatCode="0.0%"/>
    <numFmt numFmtId="167" formatCode="d/m/yy;@"/>
  </numFmts>
  <fonts count="67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9"/>
      <color indexed="12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b/>
      <sz val="9"/>
      <color indexed="10"/>
      <name val="Calibri"/>
      <family val="2"/>
    </font>
    <font>
      <b/>
      <sz val="11"/>
      <name val="Calibri"/>
      <family val="2"/>
    </font>
    <font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indexed="10"/>
      <name val="Calibri"/>
      <family val="2"/>
    </font>
    <font>
      <sz val="11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Calibri"/>
      <family val="2"/>
    </font>
    <font>
      <sz val="10"/>
      <color rgb="FFFF0000"/>
      <name val="Arial"/>
      <family val="2"/>
    </font>
    <font>
      <b/>
      <sz val="9"/>
      <color rgb="FFFF0000"/>
      <name val="Calibri"/>
      <family val="2"/>
    </font>
    <font>
      <sz val="10"/>
      <color rgb="FFFF0000"/>
      <name val="Calibri"/>
      <family val="2"/>
    </font>
    <font>
      <b/>
      <sz val="8"/>
      <color rgb="FFFF0000"/>
      <name val="Calibri"/>
      <family val="2"/>
    </font>
    <font>
      <b/>
      <sz val="10"/>
      <color rgb="FF3333FF"/>
      <name val="Arial"/>
      <family val="2"/>
    </font>
    <font>
      <b/>
      <sz val="11"/>
      <color rgb="FF3333FF"/>
      <name val="Arial"/>
      <family val="2"/>
    </font>
    <font>
      <sz val="10"/>
      <color rgb="FF3333FF"/>
      <name val="Arial"/>
      <family val="2"/>
    </font>
    <font>
      <b/>
      <sz val="9"/>
      <color rgb="FF3333FF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0070C0"/>
      <name val="Arial"/>
      <family val="2"/>
    </font>
    <font>
      <b/>
      <sz val="9"/>
      <color rgb="FFFF0000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99"/>
        <bgColor indexed="64"/>
      </patternFill>
    </fill>
  </fills>
  <borders count="1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hair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/>
      <top style="medium">
        <color indexed="55"/>
      </top>
      <bottom style="medium">
        <color indexed="23"/>
      </bottom>
      <diagonal/>
    </border>
    <border>
      <left/>
      <right style="medium">
        <color indexed="55"/>
      </right>
      <top style="medium">
        <color indexed="55"/>
      </top>
      <bottom style="medium">
        <color indexed="23"/>
      </bottom>
      <diagonal/>
    </border>
    <border>
      <left/>
      <right/>
      <top style="hair">
        <color indexed="23"/>
      </top>
      <bottom style="medium">
        <color indexed="23"/>
      </bottom>
      <diagonal/>
    </border>
    <border>
      <left/>
      <right/>
      <top/>
      <bottom style="medium">
        <color indexed="55"/>
      </bottom>
      <diagonal/>
    </border>
    <border>
      <left style="medium">
        <color indexed="23"/>
      </left>
      <right/>
      <top style="medium">
        <color indexed="55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/>
      <right style="medium">
        <color indexed="55"/>
      </right>
      <top/>
      <bottom style="medium">
        <color indexed="23"/>
      </bottom>
      <diagonal/>
    </border>
    <border>
      <left style="thin">
        <color indexed="23"/>
      </left>
      <right/>
      <top/>
      <bottom style="medium">
        <color indexed="23"/>
      </bottom>
      <diagonal/>
    </border>
    <border>
      <left style="double">
        <color indexed="23"/>
      </left>
      <right/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55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55"/>
      </left>
      <right style="medium">
        <color indexed="55"/>
      </right>
      <top/>
      <bottom style="medium">
        <color indexed="55"/>
      </bottom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medium">
        <color indexed="23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55"/>
      </right>
      <top/>
      <bottom/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medium">
        <color indexed="55"/>
      </left>
      <right style="hair">
        <color indexed="55"/>
      </right>
      <top/>
      <bottom style="hair">
        <color indexed="55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 style="thin">
        <color indexed="23"/>
      </right>
      <top/>
      <bottom/>
      <diagonal/>
    </border>
    <border>
      <left style="medium">
        <color indexed="55"/>
      </left>
      <right style="hair">
        <color indexed="55"/>
      </right>
      <top style="hair">
        <color indexed="55"/>
      </top>
      <bottom/>
      <diagonal/>
    </border>
    <border>
      <left style="medium">
        <color indexed="55"/>
      </left>
      <right style="medium">
        <color indexed="55"/>
      </right>
      <top style="thin">
        <color indexed="55"/>
      </top>
      <bottom/>
      <diagonal/>
    </border>
    <border>
      <left style="medium">
        <color indexed="55"/>
      </left>
      <right style="hair">
        <color indexed="55"/>
      </right>
      <top style="medium">
        <color indexed="23"/>
      </top>
      <bottom style="medium">
        <color indexed="23"/>
      </bottom>
      <diagonal/>
    </border>
    <border>
      <left style="medium">
        <color indexed="55"/>
      </left>
      <right style="hair">
        <color indexed="55"/>
      </right>
      <top/>
      <bottom/>
      <diagonal/>
    </border>
    <border>
      <left style="thin">
        <color indexed="23"/>
      </left>
      <right/>
      <top style="medium">
        <color indexed="23"/>
      </top>
      <bottom style="hair">
        <color indexed="23"/>
      </bottom>
      <diagonal/>
    </border>
    <border>
      <left style="medium">
        <color indexed="55"/>
      </left>
      <right style="hair">
        <color indexed="55"/>
      </right>
      <top style="medium">
        <color indexed="23"/>
      </top>
      <bottom style="hair">
        <color indexed="55"/>
      </bottom>
      <diagonal/>
    </border>
    <border>
      <left style="medium">
        <color indexed="55"/>
      </left>
      <right style="hair">
        <color indexed="55"/>
      </right>
      <top style="hair">
        <color indexed="55"/>
      </top>
      <bottom style="medium">
        <color indexed="23"/>
      </bottom>
      <diagonal/>
    </border>
    <border>
      <left style="medium">
        <color indexed="55"/>
      </left>
      <right style="hair">
        <color indexed="55"/>
      </right>
      <top/>
      <bottom style="medium">
        <color indexed="23"/>
      </bottom>
      <diagonal/>
    </border>
    <border>
      <left style="medium">
        <color indexed="55"/>
      </left>
      <right/>
      <top style="hair">
        <color indexed="55"/>
      </top>
      <bottom style="medium">
        <color indexed="23"/>
      </bottom>
      <diagonal/>
    </border>
    <border>
      <left style="hair">
        <color indexed="55"/>
      </left>
      <right/>
      <top style="medium">
        <color indexed="55"/>
      </top>
      <bottom style="medium">
        <color indexed="55"/>
      </bottom>
      <diagonal/>
    </border>
    <border>
      <left style="hair">
        <color indexed="55"/>
      </left>
      <right/>
      <top/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 style="medium">
        <color indexed="23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 style="hair">
        <color indexed="55"/>
      </left>
      <right/>
      <top style="medium">
        <color indexed="23"/>
      </top>
      <bottom style="medium">
        <color indexed="23"/>
      </bottom>
      <diagonal/>
    </border>
    <border>
      <left style="hair">
        <color indexed="55"/>
      </left>
      <right/>
      <top/>
      <bottom/>
      <diagonal/>
    </border>
    <border>
      <left style="hair">
        <color indexed="55"/>
      </left>
      <right/>
      <top style="medium">
        <color indexed="23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 style="hair">
        <color indexed="23"/>
      </bottom>
      <diagonal/>
    </border>
    <border>
      <left style="hair">
        <color indexed="55"/>
      </left>
      <right/>
      <top/>
      <bottom style="medium">
        <color indexed="23"/>
      </bottom>
      <diagonal/>
    </border>
    <border>
      <left/>
      <right style="thin">
        <color indexed="55"/>
      </right>
      <top style="hair">
        <color indexed="55"/>
      </top>
      <bottom style="medium">
        <color indexed="23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64"/>
      </left>
      <right/>
      <top style="medium">
        <color indexed="23"/>
      </top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medium">
        <color indexed="23"/>
      </bottom>
      <diagonal/>
    </border>
    <border>
      <left style="hair">
        <color indexed="23"/>
      </left>
      <right style="hair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/>
      <top/>
      <bottom/>
      <diagonal/>
    </border>
    <border>
      <left style="medium">
        <color indexed="55"/>
      </left>
      <right style="hair">
        <color indexed="55"/>
      </right>
      <top style="hair">
        <color indexed="55"/>
      </top>
      <bottom style="hair">
        <color indexed="23"/>
      </bottom>
      <diagonal/>
    </border>
    <border>
      <left style="medium">
        <color indexed="55"/>
      </left>
      <right style="hair">
        <color indexed="55"/>
      </right>
      <top style="hair">
        <color indexed="23"/>
      </top>
      <bottom style="hair">
        <color indexed="23"/>
      </bottom>
      <diagonal/>
    </border>
    <border>
      <left style="hair">
        <color indexed="55"/>
      </left>
      <right/>
      <top style="hair">
        <color indexed="23"/>
      </top>
      <bottom style="medium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medium">
        <color indexed="55"/>
      </right>
      <top style="hair">
        <color indexed="23"/>
      </top>
      <bottom style="hair">
        <color indexed="23"/>
      </bottom>
      <diagonal/>
    </border>
    <border>
      <left style="hair">
        <color indexed="55"/>
      </left>
      <right/>
      <top style="hair">
        <color indexed="23"/>
      </top>
      <bottom style="hair">
        <color indexed="23"/>
      </bottom>
      <diagonal/>
    </border>
    <border>
      <left style="medium">
        <color indexed="55"/>
      </left>
      <right style="hair">
        <color indexed="55"/>
      </right>
      <top style="hair">
        <color indexed="23"/>
      </top>
      <bottom style="medium">
        <color indexed="23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23"/>
      </bottom>
      <diagonal/>
    </border>
    <border>
      <left style="medium">
        <color indexed="55"/>
      </left>
      <right style="medium">
        <color indexed="55"/>
      </right>
      <top/>
      <bottom style="hair">
        <color indexed="23"/>
      </bottom>
      <diagonal/>
    </border>
    <border>
      <left style="medium">
        <color indexed="55"/>
      </left>
      <right style="medium">
        <color indexed="55"/>
      </right>
      <top style="hair">
        <color indexed="23"/>
      </top>
      <bottom/>
      <diagonal/>
    </border>
    <border>
      <left/>
      <right style="thin">
        <color indexed="23"/>
      </right>
      <top style="medium">
        <color indexed="23"/>
      </top>
      <bottom style="hair">
        <color indexed="23"/>
      </bottom>
      <diagonal/>
    </border>
    <border>
      <left style="medium">
        <color indexed="23"/>
      </left>
      <right style="thin">
        <color indexed="55"/>
      </right>
      <top style="hair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55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55"/>
      </right>
      <top style="hair">
        <color indexed="23"/>
      </top>
      <bottom/>
      <diagonal/>
    </border>
    <border>
      <left style="medium">
        <color indexed="23"/>
      </left>
      <right style="thin">
        <color indexed="55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thin">
        <color indexed="55"/>
      </right>
      <top/>
      <bottom/>
      <diagonal/>
    </border>
    <border>
      <left style="medium">
        <color indexed="23"/>
      </left>
      <right style="thin">
        <color indexed="55"/>
      </right>
      <top/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55"/>
      </left>
      <right style="thin">
        <color indexed="55"/>
      </right>
      <top/>
      <bottom style="hair">
        <color indexed="23"/>
      </bottom>
      <diagonal/>
    </border>
    <border>
      <left style="medium">
        <color indexed="55"/>
      </left>
      <right style="thin">
        <color indexed="55"/>
      </right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/>
      <right style="thin">
        <color indexed="23"/>
      </right>
      <top style="hair">
        <color indexed="23"/>
      </top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/>
      <bottom style="hair">
        <color indexed="55"/>
      </bottom>
      <diagonal/>
    </border>
    <border>
      <left style="medium">
        <color indexed="55"/>
      </left>
      <right style="medium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55"/>
      </left>
      <right style="medium">
        <color indexed="23"/>
      </right>
      <top style="hair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23"/>
      </right>
      <top/>
      <bottom style="hair">
        <color indexed="55"/>
      </bottom>
      <diagonal/>
    </border>
    <border>
      <left style="medium">
        <color indexed="55"/>
      </left>
      <right style="medium">
        <color indexed="23"/>
      </right>
      <top style="hair">
        <color indexed="55"/>
      </top>
      <bottom style="hair">
        <color indexed="55"/>
      </bottom>
      <diagonal/>
    </border>
    <border>
      <left style="medium">
        <color indexed="55"/>
      </left>
      <right style="medium">
        <color indexed="23"/>
      </right>
      <top style="hair">
        <color indexed="55"/>
      </top>
      <bottom/>
      <diagonal/>
    </border>
    <border>
      <left style="medium">
        <color indexed="55"/>
      </left>
      <right style="medium">
        <color indexed="23"/>
      </right>
      <top style="medium">
        <color indexed="23"/>
      </top>
      <bottom style="hair">
        <color indexed="55"/>
      </bottom>
      <diagonal/>
    </border>
    <border>
      <left style="medium">
        <color indexed="55"/>
      </left>
      <right style="medium">
        <color indexed="23"/>
      </right>
      <top style="hair">
        <color indexed="55"/>
      </top>
      <bottom style="medium">
        <color indexed="23"/>
      </bottom>
      <diagonal/>
    </border>
    <border>
      <left style="medium">
        <color indexed="55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55"/>
      </left>
      <right style="medium">
        <color indexed="23"/>
      </right>
      <top/>
      <bottom style="medium">
        <color indexed="23"/>
      </bottom>
      <diagonal/>
    </border>
    <border>
      <left style="medium">
        <color indexed="55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55"/>
      </left>
      <right style="medium">
        <color indexed="23"/>
      </right>
      <top style="hair">
        <color indexed="23"/>
      </top>
      <bottom style="medium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55"/>
      </left>
      <right style="hair">
        <color indexed="55"/>
      </right>
      <top style="hair">
        <color indexed="23"/>
      </top>
      <bottom style="thin">
        <color indexed="23"/>
      </bottom>
      <diagonal/>
    </border>
    <border>
      <left style="medium">
        <color indexed="55"/>
      </left>
      <right style="medium">
        <color indexed="23"/>
      </right>
      <top style="hair">
        <color indexed="55"/>
      </top>
      <bottom style="hair">
        <color indexed="23"/>
      </bottom>
      <diagonal/>
    </border>
    <border>
      <left style="hair">
        <color indexed="55"/>
      </left>
      <right/>
      <top style="hair">
        <color indexed="23"/>
      </top>
      <bottom style="thin">
        <color indexed="23"/>
      </bottom>
      <diagonal/>
    </border>
    <border>
      <left style="medium">
        <color indexed="55"/>
      </left>
      <right style="medium">
        <color indexed="23"/>
      </right>
      <top style="hair">
        <color indexed="23"/>
      </top>
      <bottom style="thin">
        <color indexed="55"/>
      </bottom>
      <diagonal/>
    </border>
    <border>
      <left/>
      <right style="medium">
        <color indexed="55"/>
      </right>
      <top/>
      <bottom style="hair">
        <color indexed="23"/>
      </bottom>
      <diagonal/>
    </border>
    <border>
      <left/>
      <right style="medium">
        <color indexed="55"/>
      </right>
      <top style="medium">
        <color indexed="23"/>
      </top>
      <bottom style="medium">
        <color indexed="23"/>
      </bottom>
      <diagonal/>
    </border>
    <border>
      <left/>
      <right style="medium">
        <color indexed="55"/>
      </right>
      <top style="medium">
        <color indexed="23"/>
      </top>
      <bottom style="hair">
        <color indexed="23"/>
      </bottom>
      <diagonal/>
    </border>
    <border>
      <left style="medium">
        <color indexed="55"/>
      </left>
      <right style="hair">
        <color indexed="55"/>
      </right>
      <top/>
      <bottom style="hair">
        <color indexed="23"/>
      </bottom>
      <diagonal/>
    </border>
    <border>
      <left style="medium">
        <color indexed="55"/>
      </left>
      <right style="hair">
        <color indexed="55"/>
      </right>
      <top style="medium">
        <color indexed="23"/>
      </top>
      <bottom style="hair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 style="medium">
        <color indexed="55"/>
      </right>
      <top style="medium">
        <color indexed="23"/>
      </top>
      <bottom/>
      <diagonal/>
    </border>
    <border>
      <left style="medium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medium">
        <color indexed="55"/>
      </right>
      <top/>
      <bottom style="thin">
        <color indexed="23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medium">
        <color indexed="23"/>
      </bottom>
      <diagonal/>
    </border>
    <border>
      <left style="medium">
        <color indexed="55"/>
      </left>
      <right style="hair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/>
      <right style="thin">
        <color indexed="23"/>
      </right>
      <top style="medium">
        <color indexed="55"/>
      </top>
      <bottom style="medium">
        <color indexed="23"/>
      </bottom>
      <diagonal/>
    </border>
    <border>
      <left style="hair">
        <color indexed="55"/>
      </left>
      <right style="hair">
        <color indexed="55"/>
      </right>
      <top style="medium">
        <color indexed="55"/>
      </top>
      <bottom style="medium">
        <color indexed="55"/>
      </bottom>
      <diagonal/>
    </border>
    <border>
      <left style="hair">
        <color indexed="55"/>
      </left>
      <right/>
      <top/>
      <bottom style="hair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55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hair">
        <color indexed="23"/>
      </bottom>
      <diagonal/>
    </border>
    <border>
      <left style="medium">
        <color indexed="23"/>
      </left>
      <right style="medium">
        <color indexed="23"/>
      </right>
      <top style="hair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hair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hair">
        <color indexed="23"/>
      </bottom>
      <diagonal/>
    </border>
    <border>
      <left style="medium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55"/>
      </right>
      <top style="medium">
        <color indexed="55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/>
      <diagonal/>
    </border>
    <border>
      <left style="hair">
        <color indexed="55"/>
      </left>
      <right style="hair">
        <color indexed="55"/>
      </right>
      <top/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 style="hair">
        <color indexed="55"/>
      </right>
      <top style="medium">
        <color indexed="23"/>
      </top>
      <bottom style="medium">
        <color indexed="23"/>
      </bottom>
      <diagonal/>
    </border>
    <border>
      <left style="hair">
        <color indexed="55"/>
      </left>
      <right style="hair">
        <color indexed="55"/>
      </right>
      <top/>
      <bottom/>
      <diagonal/>
    </border>
    <border>
      <left style="hair">
        <color indexed="55"/>
      </left>
      <right style="hair">
        <color indexed="55"/>
      </right>
      <top style="medium">
        <color indexed="23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23"/>
      </bottom>
      <diagonal/>
    </border>
    <border>
      <left style="hair">
        <color indexed="55"/>
      </left>
      <right style="hair">
        <color indexed="55"/>
      </right>
      <top/>
      <bottom style="hair">
        <color indexed="23"/>
      </bottom>
      <diagonal/>
    </border>
    <border>
      <left style="hair">
        <color indexed="55"/>
      </left>
      <right style="hair">
        <color indexed="55"/>
      </right>
      <top style="hair">
        <color indexed="23"/>
      </top>
      <bottom style="hair">
        <color indexed="23"/>
      </bottom>
      <diagonal/>
    </border>
    <border>
      <left style="hair">
        <color indexed="55"/>
      </left>
      <right style="hair">
        <color indexed="55"/>
      </right>
      <top style="hair">
        <color indexed="23"/>
      </top>
      <bottom style="thin">
        <color indexed="23"/>
      </bottom>
      <diagonal/>
    </border>
    <border>
      <left style="hair">
        <color indexed="55"/>
      </left>
      <right style="hair">
        <color indexed="55"/>
      </right>
      <top/>
      <bottom style="medium">
        <color indexed="23"/>
      </bottom>
      <diagonal/>
    </border>
    <border>
      <left style="hair">
        <color indexed="55"/>
      </left>
      <right style="hair">
        <color indexed="55"/>
      </right>
      <top style="hair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55"/>
      </right>
      <top style="hair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544"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/>
    <xf numFmtId="0" fontId="0" fillId="24" borderId="0" xfId="0" applyFill="1"/>
    <xf numFmtId="0" fontId="22" fillId="24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23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3" fillId="24" borderId="0" xfId="0" applyFont="1" applyFill="1"/>
    <xf numFmtId="0" fontId="20" fillId="24" borderId="0" xfId="0" applyFont="1" applyFill="1"/>
    <xf numFmtId="0" fontId="1" fillId="24" borderId="0" xfId="0" applyFont="1" applyFill="1" applyAlignment="1">
      <alignment horizontal="center"/>
    </xf>
    <xf numFmtId="0" fontId="0" fillId="24" borderId="0" xfId="0" applyFill="1" applyAlignment="1">
      <alignment vertical="center"/>
    </xf>
    <xf numFmtId="0" fontId="26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vertical="center"/>
    </xf>
    <xf numFmtId="0" fontId="22" fillId="24" borderId="0" xfId="0" applyFont="1" applyFill="1" applyAlignment="1">
      <alignment horizontal="center" vertical="center"/>
    </xf>
    <xf numFmtId="1" fontId="27" fillId="24" borderId="0" xfId="0" applyNumberFormat="1" applyFont="1" applyFill="1" applyAlignment="1">
      <alignment vertical="center"/>
    </xf>
    <xf numFmtId="0" fontId="20" fillId="24" borderId="0" xfId="0" applyFont="1" applyFill="1" applyAlignment="1">
      <alignment horizontal="center"/>
    </xf>
    <xf numFmtId="0" fontId="20" fillId="24" borderId="0" xfId="0" applyFont="1" applyFill="1" applyBorder="1"/>
    <xf numFmtId="165" fontId="20" fillId="24" borderId="10" xfId="0" applyNumberFormat="1" applyFont="1" applyFill="1" applyBorder="1" applyAlignment="1">
      <alignment horizontal="center"/>
    </xf>
    <xf numFmtId="165" fontId="37" fillId="25" borderId="10" xfId="0" applyNumberFormat="1" applyFont="1" applyFill="1" applyBorder="1" applyAlignment="1">
      <alignment horizontal="center"/>
    </xf>
    <xf numFmtId="165" fontId="29" fillId="25" borderId="10" xfId="0" applyNumberFormat="1" applyFont="1" applyFill="1" applyBorder="1" applyAlignment="1">
      <alignment horizontal="center"/>
    </xf>
    <xf numFmtId="165" fontId="29" fillId="25" borderId="11" xfId="0" applyNumberFormat="1" applyFont="1" applyFill="1" applyBorder="1" applyAlignment="1">
      <alignment horizontal="center"/>
    </xf>
    <xf numFmtId="0" fontId="0" fillId="24" borderId="0" xfId="0" applyFill="1" applyBorder="1"/>
    <xf numFmtId="165" fontId="23" fillId="24" borderId="0" xfId="0" applyNumberFormat="1" applyFont="1" applyFill="1" applyBorder="1"/>
    <xf numFmtId="0" fontId="22" fillId="24" borderId="0" xfId="0" applyFont="1" applyFill="1" applyBorder="1" applyAlignment="1">
      <alignment horizontal="center"/>
    </xf>
    <xf numFmtId="165" fontId="20" fillId="24" borderId="12" xfId="0" applyNumberFormat="1" applyFont="1" applyFill="1" applyBorder="1" applyAlignment="1">
      <alignment horizontal="center"/>
    </xf>
    <xf numFmtId="165" fontId="37" fillId="25" borderId="12" xfId="0" applyNumberFormat="1" applyFont="1" applyFill="1" applyBorder="1" applyAlignment="1">
      <alignment horizontal="center"/>
    </xf>
    <xf numFmtId="165" fontId="29" fillId="25" borderId="12" xfId="0" applyNumberFormat="1" applyFont="1" applyFill="1" applyBorder="1" applyAlignment="1">
      <alignment horizontal="center"/>
    </xf>
    <xf numFmtId="165" fontId="29" fillId="25" borderId="13" xfId="0" applyNumberFormat="1" applyFont="1" applyFill="1" applyBorder="1" applyAlignment="1">
      <alignment horizontal="center"/>
    </xf>
    <xf numFmtId="165" fontId="20" fillId="24" borderId="14" xfId="0" applyNumberFormat="1" applyFont="1" applyFill="1" applyBorder="1" applyAlignment="1">
      <alignment horizontal="center"/>
    </xf>
    <xf numFmtId="165" fontId="20" fillId="24" borderId="15" xfId="0" applyNumberFormat="1" applyFont="1" applyFill="1" applyBorder="1" applyAlignment="1">
      <alignment horizontal="center"/>
    </xf>
    <xf numFmtId="165" fontId="29" fillId="25" borderId="14" xfId="0" applyNumberFormat="1" applyFont="1" applyFill="1" applyBorder="1" applyAlignment="1">
      <alignment horizontal="center"/>
    </xf>
    <xf numFmtId="1" fontId="0" fillId="24" borderId="16" xfId="0" applyNumberFormat="1" applyFill="1" applyBorder="1"/>
    <xf numFmtId="165" fontId="23" fillId="24" borderId="16" xfId="0" applyNumberFormat="1" applyFont="1" applyFill="1" applyBorder="1"/>
    <xf numFmtId="41" fontId="22" fillId="24" borderId="16" xfId="0" applyNumberFormat="1" applyFont="1" applyFill="1" applyBorder="1" applyAlignment="1">
      <alignment horizontal="center"/>
    </xf>
    <xf numFmtId="165" fontId="20" fillId="24" borderId="17" xfId="0" applyNumberFormat="1" applyFont="1" applyFill="1" applyBorder="1" applyAlignment="1">
      <alignment horizontal="center"/>
    </xf>
    <xf numFmtId="165" fontId="20" fillId="24" borderId="18" xfId="0" applyNumberFormat="1" applyFont="1" applyFill="1" applyBorder="1" applyAlignment="1">
      <alignment horizontal="center"/>
    </xf>
    <xf numFmtId="1" fontId="0" fillId="24" borderId="19" xfId="0" applyNumberFormat="1" applyFill="1" applyBorder="1"/>
    <xf numFmtId="165" fontId="23" fillId="24" borderId="19" xfId="0" applyNumberFormat="1" applyFont="1" applyFill="1" applyBorder="1"/>
    <xf numFmtId="41" fontId="22" fillId="24" borderId="19" xfId="0" applyNumberFormat="1" applyFont="1" applyFill="1" applyBorder="1" applyAlignment="1">
      <alignment horizontal="center"/>
    </xf>
    <xf numFmtId="165" fontId="20" fillId="24" borderId="20" xfId="0" applyNumberFormat="1" applyFont="1" applyFill="1" applyBorder="1" applyAlignment="1">
      <alignment horizontal="center"/>
    </xf>
    <xf numFmtId="1" fontId="0" fillId="24" borderId="21" xfId="0" applyNumberFormat="1" applyFill="1" applyBorder="1"/>
    <xf numFmtId="41" fontId="22" fillId="24" borderId="21" xfId="0" applyNumberFormat="1" applyFont="1" applyFill="1" applyBorder="1" applyAlignment="1">
      <alignment horizontal="center"/>
    </xf>
    <xf numFmtId="1" fontId="0" fillId="24" borderId="0" xfId="0" applyNumberFormat="1" applyFill="1" applyBorder="1"/>
    <xf numFmtId="41" fontId="22" fillId="25" borderId="0" xfId="0" applyNumberFormat="1" applyFont="1" applyFill="1" applyBorder="1" applyAlignment="1">
      <alignment horizontal="center"/>
    </xf>
    <xf numFmtId="41" fontId="22" fillId="24" borderId="0" xfId="0" applyNumberFormat="1" applyFont="1" applyFill="1" applyBorder="1" applyAlignment="1">
      <alignment horizontal="center"/>
    </xf>
    <xf numFmtId="0" fontId="1" fillId="24" borderId="0" xfId="0" applyFont="1" applyFill="1"/>
    <xf numFmtId="1" fontId="0" fillId="24" borderId="22" xfId="0" applyNumberFormat="1" applyFill="1" applyBorder="1"/>
    <xf numFmtId="165" fontId="23" fillId="24" borderId="22" xfId="0" applyNumberFormat="1" applyFont="1" applyFill="1" applyBorder="1"/>
    <xf numFmtId="41" fontId="22" fillId="24" borderId="22" xfId="0" applyNumberFormat="1" applyFont="1" applyFill="1" applyBorder="1" applyAlignment="1">
      <alignment horizontal="center"/>
    </xf>
    <xf numFmtId="165" fontId="39" fillId="24" borderId="20" xfId="0" applyNumberFormat="1" applyFont="1" applyFill="1" applyBorder="1" applyAlignment="1">
      <alignment horizontal="center"/>
    </xf>
    <xf numFmtId="165" fontId="20" fillId="24" borderId="1" xfId="0" applyNumberFormat="1" applyFont="1" applyFill="1" applyBorder="1" applyAlignment="1">
      <alignment horizontal="center"/>
    </xf>
    <xf numFmtId="165" fontId="39" fillId="24" borderId="23" xfId="0" applyNumberFormat="1" applyFont="1" applyFill="1" applyBorder="1" applyAlignment="1">
      <alignment horizontal="center"/>
    </xf>
    <xf numFmtId="165" fontId="24" fillId="25" borderId="17" xfId="0" applyNumberFormat="1" applyFont="1" applyFill="1" applyBorder="1" applyAlignment="1">
      <alignment horizontal="center"/>
    </xf>
    <xf numFmtId="165" fontId="40" fillId="25" borderId="17" xfId="0" applyNumberFormat="1" applyFont="1" applyFill="1" applyBorder="1" applyAlignment="1">
      <alignment horizontal="center"/>
    </xf>
    <xf numFmtId="165" fontId="20" fillId="24" borderId="24" xfId="0" applyNumberFormat="1" applyFont="1" applyFill="1" applyBorder="1" applyAlignment="1">
      <alignment horizontal="center"/>
    </xf>
    <xf numFmtId="165" fontId="39" fillId="24" borderId="18" xfId="0" applyNumberFormat="1" applyFont="1" applyFill="1" applyBorder="1" applyAlignment="1">
      <alignment horizontal="center"/>
    </xf>
    <xf numFmtId="165" fontId="24" fillId="25" borderId="18" xfId="0" applyNumberFormat="1" applyFont="1" applyFill="1" applyBorder="1" applyAlignment="1">
      <alignment horizontal="center"/>
    </xf>
    <xf numFmtId="165" fontId="40" fillId="25" borderId="18" xfId="0" applyNumberFormat="1" applyFont="1" applyFill="1" applyBorder="1" applyAlignment="1">
      <alignment horizontal="center"/>
    </xf>
    <xf numFmtId="165" fontId="39" fillId="24" borderId="14" xfId="0" applyNumberFormat="1" applyFont="1" applyFill="1" applyBorder="1" applyAlignment="1">
      <alignment horizontal="center"/>
    </xf>
    <xf numFmtId="165" fontId="24" fillId="25" borderId="14" xfId="0" applyNumberFormat="1" applyFont="1" applyFill="1" applyBorder="1" applyAlignment="1">
      <alignment horizontal="center"/>
    </xf>
    <xf numFmtId="165" fontId="40" fillId="25" borderId="14" xfId="0" applyNumberFormat="1" applyFont="1" applyFill="1" applyBorder="1" applyAlignment="1">
      <alignment horizontal="center"/>
    </xf>
    <xf numFmtId="165" fontId="39" fillId="24" borderId="10" xfId="0" applyNumberFormat="1" applyFont="1" applyFill="1" applyBorder="1" applyAlignment="1">
      <alignment horizontal="center"/>
    </xf>
    <xf numFmtId="165" fontId="24" fillId="25" borderId="10" xfId="0" applyNumberFormat="1" applyFont="1" applyFill="1" applyBorder="1" applyAlignment="1">
      <alignment horizontal="center"/>
    </xf>
    <xf numFmtId="165" fontId="40" fillId="25" borderId="10" xfId="0" applyNumberFormat="1" applyFont="1" applyFill="1" applyBorder="1" applyAlignment="1">
      <alignment horizontal="center"/>
    </xf>
    <xf numFmtId="165" fontId="20" fillId="24" borderId="25" xfId="0" applyNumberFormat="1" applyFont="1" applyFill="1" applyBorder="1" applyAlignment="1">
      <alignment horizontal="center"/>
    </xf>
    <xf numFmtId="165" fontId="20" fillId="26" borderId="26" xfId="0" applyNumberFormat="1" applyFont="1" applyFill="1" applyBorder="1" applyAlignment="1">
      <alignment horizontal="center"/>
    </xf>
    <xf numFmtId="0" fontId="22" fillId="24" borderId="21" xfId="0" applyFont="1" applyFill="1" applyBorder="1" applyAlignment="1">
      <alignment horizontal="center"/>
    </xf>
    <xf numFmtId="0" fontId="23" fillId="24" borderId="0" xfId="0" applyFont="1" applyFill="1" applyBorder="1"/>
    <xf numFmtId="0" fontId="0" fillId="24" borderId="0" xfId="0" applyFill="1" applyBorder="1" applyAlignment="1">
      <alignment horizontal="center"/>
    </xf>
    <xf numFmtId="41" fontId="0" fillId="24" borderId="0" xfId="0" applyNumberFormat="1" applyFill="1" applyAlignment="1">
      <alignment horizontal="center"/>
    </xf>
    <xf numFmtId="41" fontId="24" fillId="24" borderId="0" xfId="0" applyNumberFormat="1" applyFont="1" applyFill="1" applyAlignment="1">
      <alignment horizontal="center"/>
    </xf>
    <xf numFmtId="165" fontId="24" fillId="24" borderId="0" xfId="0" applyNumberFormat="1" applyFont="1" applyFill="1" applyAlignment="1">
      <alignment horizontal="center"/>
    </xf>
    <xf numFmtId="165" fontId="41" fillId="24" borderId="0" xfId="0" applyNumberFormat="1" applyFont="1" applyFill="1" applyAlignment="1">
      <alignment horizontal="center"/>
    </xf>
    <xf numFmtId="41" fontId="23" fillId="24" borderId="0" xfId="0" applyNumberFormat="1" applyFont="1" applyFill="1" applyAlignment="1">
      <alignment horizontal="center"/>
    </xf>
    <xf numFmtId="0" fontId="1" fillId="24" borderId="0" xfId="0" applyFont="1" applyFill="1" applyAlignment="1">
      <alignment horizontal="left"/>
    </xf>
    <xf numFmtId="0" fontId="20" fillId="27" borderId="27" xfId="0" applyFont="1" applyFill="1" applyBorder="1" applyAlignment="1">
      <alignment horizontal="center"/>
    </xf>
    <xf numFmtId="0" fontId="20" fillId="24" borderId="27" xfId="0" applyFont="1" applyFill="1" applyBorder="1" applyAlignment="1">
      <alignment horizontal="center"/>
    </xf>
    <xf numFmtId="0" fontId="7" fillId="27" borderId="28" xfId="0" applyFont="1" applyFill="1" applyBorder="1" applyAlignment="1">
      <alignment vertical="center" wrapText="1"/>
    </xf>
    <xf numFmtId="0" fontId="7" fillId="24" borderId="28" xfId="0" applyFont="1" applyFill="1" applyBorder="1" applyAlignment="1">
      <alignment vertical="center" wrapText="1"/>
    </xf>
    <xf numFmtId="167" fontId="42" fillId="28" borderId="28" xfId="0" applyNumberFormat="1" applyFont="1" applyFill="1" applyBorder="1" applyAlignment="1">
      <alignment horizontal="center" vertical="center" wrapText="1"/>
    </xf>
    <xf numFmtId="167" fontId="42" fillId="26" borderId="28" xfId="0" applyNumberFormat="1" applyFont="1" applyFill="1" applyBorder="1" applyAlignment="1">
      <alignment horizontal="center" vertical="center" wrapText="1"/>
    </xf>
    <xf numFmtId="0" fontId="20" fillId="29" borderId="2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0" fillId="0" borderId="30" xfId="0" applyFont="1" applyBorder="1"/>
    <xf numFmtId="0" fontId="20" fillId="30" borderId="31" xfId="0" applyFont="1" applyFill="1" applyBorder="1" applyAlignment="1">
      <alignment horizontal="center"/>
    </xf>
    <xf numFmtId="0" fontId="20" fillId="29" borderId="31" xfId="0" applyFont="1" applyFill="1" applyBorder="1" applyAlignment="1">
      <alignment horizontal="center"/>
    </xf>
    <xf numFmtId="0" fontId="20" fillId="27" borderId="31" xfId="0" applyFont="1" applyFill="1" applyBorder="1" applyAlignment="1">
      <alignment horizontal="center"/>
    </xf>
    <xf numFmtId="0" fontId="20" fillId="24" borderId="31" xfId="0" applyFont="1" applyFill="1" applyBorder="1" applyAlignment="1">
      <alignment horizontal="center"/>
    </xf>
    <xf numFmtId="0" fontId="20" fillId="28" borderId="31" xfId="0" applyFont="1" applyFill="1" applyBorder="1" applyAlignment="1">
      <alignment horizontal="center"/>
    </xf>
    <xf numFmtId="0" fontId="0" fillId="28" borderId="31" xfId="0" applyFill="1" applyBorder="1" applyAlignment="1">
      <alignment horizontal="center"/>
    </xf>
    <xf numFmtId="0" fontId="0" fillId="28" borderId="31" xfId="0" applyFill="1" applyBorder="1"/>
    <xf numFmtId="0" fontId="20" fillId="26" borderId="31" xfId="0" applyFont="1" applyFill="1" applyBorder="1" applyAlignment="1">
      <alignment horizontal="center"/>
    </xf>
    <xf numFmtId="0" fontId="20" fillId="24" borderId="32" xfId="0" applyFont="1" applyFill="1" applyBorder="1" applyAlignment="1">
      <alignment horizontal="center"/>
    </xf>
    <xf numFmtId="0" fontId="20" fillId="0" borderId="33" xfId="0" applyFont="1" applyFill="1" applyBorder="1"/>
    <xf numFmtId="0" fontId="20" fillId="30" borderId="31" xfId="0" applyFont="1" applyFill="1" applyBorder="1"/>
    <xf numFmtId="0" fontId="20" fillId="31" borderId="34" xfId="0" applyFont="1" applyFill="1" applyBorder="1"/>
    <xf numFmtId="0" fontId="20" fillId="31" borderId="35" xfId="0" applyFont="1" applyFill="1" applyBorder="1" applyAlignment="1">
      <alignment horizontal="center"/>
    </xf>
    <xf numFmtId="0" fontId="20" fillId="29" borderId="35" xfId="0" applyFont="1" applyFill="1" applyBorder="1" applyAlignment="1">
      <alignment horizontal="center"/>
    </xf>
    <xf numFmtId="0" fontId="20" fillId="27" borderId="35" xfId="0" applyFont="1" applyFill="1" applyBorder="1" applyAlignment="1">
      <alignment horizontal="center"/>
    </xf>
    <xf numFmtId="0" fontId="20" fillId="24" borderId="35" xfId="0" applyFont="1" applyFill="1" applyBorder="1" applyAlignment="1">
      <alignment horizontal="center"/>
    </xf>
    <xf numFmtId="0" fontId="20" fillId="26" borderId="35" xfId="0" applyFont="1" applyFill="1" applyBorder="1"/>
    <xf numFmtId="0" fontId="20" fillId="26" borderId="35" xfId="0" applyFont="1" applyFill="1" applyBorder="1" applyAlignment="1">
      <alignment horizontal="center"/>
    </xf>
    <xf numFmtId="0" fontId="20" fillId="24" borderId="36" xfId="0" applyFont="1" applyFill="1" applyBorder="1" applyAlignment="1">
      <alignment horizontal="center"/>
    </xf>
    <xf numFmtId="0" fontId="20" fillId="0" borderId="0" xfId="0" applyFont="1" applyFill="1"/>
    <xf numFmtId="0" fontId="0" fillId="0" borderId="0" xfId="0" applyFill="1"/>
    <xf numFmtId="0" fontId="2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0" fillId="0" borderId="0" xfId="0" applyFont="1" applyAlignment="1">
      <alignment horizontal="center"/>
    </xf>
    <xf numFmtId="0" fontId="35" fillId="24" borderId="37" xfId="0" applyFont="1" applyFill="1" applyBorder="1" applyAlignment="1">
      <alignment horizontal="center"/>
    </xf>
    <xf numFmtId="0" fontId="23" fillId="24" borderId="37" xfId="0" applyFont="1" applyFill="1" applyBorder="1"/>
    <xf numFmtId="0" fontId="22" fillId="24" borderId="38" xfId="0" applyFont="1" applyFill="1" applyBorder="1" applyAlignment="1">
      <alignment horizontal="center"/>
    </xf>
    <xf numFmtId="165" fontId="23" fillId="24" borderId="39" xfId="0" applyNumberFormat="1" applyFont="1" applyFill="1" applyBorder="1"/>
    <xf numFmtId="165" fontId="23" fillId="24" borderId="40" xfId="0" applyNumberFormat="1" applyFont="1" applyFill="1" applyBorder="1"/>
    <xf numFmtId="0" fontId="0" fillId="24" borderId="0" xfId="0" applyFill="1" applyAlignment="1">
      <alignment horizontal="center" vertical="center"/>
    </xf>
    <xf numFmtId="0" fontId="35" fillId="24" borderId="41" xfId="0" applyFont="1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1" fillId="30" borderId="16" xfId="0" applyFont="1" applyFill="1" applyBorder="1" applyAlignment="1">
      <alignment horizontal="center"/>
    </xf>
    <xf numFmtId="0" fontId="1" fillId="30" borderId="21" xfId="0" applyFont="1" applyFill="1" applyBorder="1" applyAlignment="1">
      <alignment horizontal="center"/>
    </xf>
    <xf numFmtId="0" fontId="1" fillId="30" borderId="0" xfId="0" applyFont="1" applyFill="1" applyBorder="1" applyAlignment="1">
      <alignment horizontal="center"/>
    </xf>
    <xf numFmtId="0" fontId="1" fillId="30" borderId="22" xfId="0" applyFont="1" applyFill="1" applyBorder="1" applyAlignment="1">
      <alignment horizontal="center"/>
    </xf>
    <xf numFmtId="0" fontId="1" fillId="24" borderId="21" xfId="0" applyFont="1" applyFill="1" applyBorder="1" applyAlignment="1">
      <alignment horizontal="center"/>
    </xf>
    <xf numFmtId="0" fontId="1" fillId="24" borderId="0" xfId="0" applyFont="1" applyFill="1" applyBorder="1" applyAlignment="1">
      <alignment horizontal="center"/>
    </xf>
    <xf numFmtId="0" fontId="1" fillId="24" borderId="19" xfId="0" applyFont="1" applyFill="1" applyBorder="1" applyAlignment="1">
      <alignment horizontal="center"/>
    </xf>
    <xf numFmtId="0" fontId="1" fillId="24" borderId="16" xfId="0" applyFont="1" applyFill="1" applyBorder="1" applyAlignment="1">
      <alignment horizontal="center"/>
    </xf>
    <xf numFmtId="165" fontId="0" fillId="24" borderId="0" xfId="0" applyNumberFormat="1" applyFill="1" applyAlignment="1">
      <alignment horizontal="center"/>
    </xf>
    <xf numFmtId="0" fontId="25" fillId="29" borderId="28" xfId="0" applyFont="1" applyFill="1" applyBorder="1" applyAlignment="1">
      <alignment vertical="center" wrapText="1"/>
    </xf>
    <xf numFmtId="0" fontId="45" fillId="24" borderId="0" xfId="0" applyFont="1" applyFill="1" applyAlignment="1">
      <alignment horizontal="center" vertical="center"/>
    </xf>
    <xf numFmtId="165" fontId="20" fillId="24" borderId="42" xfId="0" applyNumberFormat="1" applyFont="1" applyFill="1" applyBorder="1" applyAlignment="1">
      <alignment horizontal="center"/>
    </xf>
    <xf numFmtId="0" fontId="25" fillId="0" borderId="43" xfId="0" applyFont="1" applyBorder="1" applyAlignment="1">
      <alignment vertical="center"/>
    </xf>
    <xf numFmtId="0" fontId="25" fillId="33" borderId="0" xfId="0" applyFont="1" applyFill="1" applyAlignment="1">
      <alignment horizontal="center"/>
    </xf>
    <xf numFmtId="0" fontId="25" fillId="33" borderId="0" xfId="0" applyFont="1" applyFill="1" applyAlignment="1">
      <alignment horizontal="center" vertical="center"/>
    </xf>
    <xf numFmtId="9" fontId="25" fillId="33" borderId="0" xfId="0" applyNumberFormat="1" applyFont="1" applyFill="1" applyAlignment="1">
      <alignment horizontal="center"/>
    </xf>
    <xf numFmtId="0" fontId="25" fillId="33" borderId="19" xfId="0" applyFont="1" applyFill="1" applyBorder="1" applyAlignment="1">
      <alignment horizontal="center"/>
    </xf>
    <xf numFmtId="9" fontId="25" fillId="33" borderId="0" xfId="0" applyNumberFormat="1" applyFont="1" applyFill="1" applyBorder="1" applyAlignment="1">
      <alignment horizontal="center"/>
    </xf>
    <xf numFmtId="9" fontId="25" fillId="33" borderId="44" xfId="0" applyNumberFormat="1" applyFont="1" applyFill="1" applyBorder="1" applyAlignment="1">
      <alignment horizontal="center"/>
    </xf>
    <xf numFmtId="165" fontId="25" fillId="33" borderId="0" xfId="0" applyNumberFormat="1" applyFont="1" applyFill="1"/>
    <xf numFmtId="0" fontId="25" fillId="33" borderId="0" xfId="0" applyFont="1" applyFill="1"/>
    <xf numFmtId="0" fontId="25" fillId="33" borderId="0" xfId="0" applyFont="1" applyFill="1" applyAlignment="1">
      <alignment vertical="center"/>
    </xf>
    <xf numFmtId="165" fontId="25" fillId="33" borderId="0" xfId="0" applyNumberFormat="1" applyFont="1" applyFill="1" applyBorder="1"/>
    <xf numFmtId="165" fontId="25" fillId="33" borderId="45" xfId="0" applyNumberFormat="1" applyFont="1" applyFill="1" applyBorder="1"/>
    <xf numFmtId="9" fontId="25" fillId="33" borderId="19" xfId="0" applyNumberFormat="1" applyFont="1" applyFill="1" applyBorder="1" applyAlignment="1">
      <alignment horizontal="center"/>
    </xf>
    <xf numFmtId="166" fontId="25" fillId="33" borderId="0" xfId="0" applyNumberFormat="1" applyFont="1" applyFill="1"/>
    <xf numFmtId="165" fontId="29" fillId="33" borderId="11" xfId="0" applyNumberFormat="1" applyFont="1" applyFill="1" applyBorder="1" applyAlignment="1">
      <alignment horizontal="center"/>
    </xf>
    <xf numFmtId="165" fontId="23" fillId="24" borderId="0" xfId="0" applyNumberFormat="1" applyFont="1" applyFill="1" applyAlignment="1">
      <alignment horizontal="center"/>
    </xf>
    <xf numFmtId="165" fontId="25" fillId="33" borderId="46" xfId="0" applyNumberFormat="1" applyFont="1" applyFill="1" applyBorder="1" applyAlignment="1">
      <alignment horizontal="center"/>
    </xf>
    <xf numFmtId="165" fontId="37" fillId="34" borderId="14" xfId="0" applyNumberFormat="1" applyFont="1" applyFill="1" applyBorder="1" applyAlignment="1">
      <alignment horizontal="center"/>
    </xf>
    <xf numFmtId="165" fontId="24" fillId="34" borderId="10" xfId="0" applyNumberFormat="1" applyFont="1" applyFill="1" applyBorder="1" applyAlignment="1">
      <alignment horizontal="center"/>
    </xf>
    <xf numFmtId="164" fontId="31" fillId="35" borderId="47" xfId="0" applyNumberFormat="1" applyFont="1" applyFill="1" applyBorder="1" applyAlignment="1">
      <alignment horizontal="center" vertical="center" wrapText="1"/>
    </xf>
    <xf numFmtId="165" fontId="20" fillId="36" borderId="26" xfId="0" applyNumberFormat="1" applyFont="1" applyFill="1" applyBorder="1" applyAlignment="1">
      <alignment horizontal="center"/>
    </xf>
    <xf numFmtId="165" fontId="20" fillId="35" borderId="48" xfId="0" applyNumberFormat="1" applyFont="1" applyFill="1" applyBorder="1" applyAlignment="1">
      <alignment horizontal="center"/>
    </xf>
    <xf numFmtId="165" fontId="20" fillId="37" borderId="49" xfId="0" applyNumberFormat="1" applyFont="1" applyFill="1" applyBorder="1" applyAlignment="1">
      <alignment horizontal="center"/>
    </xf>
    <xf numFmtId="165" fontId="20" fillId="36" borderId="0" xfId="0" applyNumberFormat="1" applyFont="1" applyFill="1" applyAlignment="1">
      <alignment horizontal="center"/>
    </xf>
    <xf numFmtId="165" fontId="20" fillId="35" borderId="0" xfId="0" applyNumberFormat="1" applyFont="1" applyFill="1" applyAlignment="1">
      <alignment horizontal="center"/>
    </xf>
    <xf numFmtId="165" fontId="36" fillId="35" borderId="0" xfId="0" applyNumberFormat="1" applyFont="1" applyFill="1" applyAlignment="1">
      <alignment horizontal="center"/>
    </xf>
    <xf numFmtId="165" fontId="20" fillId="33" borderId="10" xfId="0" applyNumberFormat="1" applyFont="1" applyFill="1" applyBorder="1" applyAlignment="1">
      <alignment horizontal="center"/>
    </xf>
    <xf numFmtId="165" fontId="39" fillId="33" borderId="10" xfId="0" applyNumberFormat="1" applyFont="1" applyFill="1" applyBorder="1" applyAlignment="1">
      <alignment horizontal="center"/>
    </xf>
    <xf numFmtId="165" fontId="29" fillId="34" borderId="20" xfId="0" applyNumberFormat="1" applyFont="1" applyFill="1" applyBorder="1" applyAlignment="1">
      <alignment horizontal="center"/>
    </xf>
    <xf numFmtId="165" fontId="29" fillId="34" borderId="11" xfId="0" applyNumberFormat="1" applyFont="1" applyFill="1" applyBorder="1" applyAlignment="1">
      <alignment horizontal="center"/>
    </xf>
    <xf numFmtId="165" fontId="29" fillId="34" borderId="45" xfId="0" applyNumberFormat="1" applyFont="1" applyFill="1" applyBorder="1" applyAlignment="1">
      <alignment horizontal="center"/>
    </xf>
    <xf numFmtId="165" fontId="40" fillId="34" borderId="11" xfId="0" applyNumberFormat="1" applyFont="1" applyFill="1" applyBorder="1" applyAlignment="1">
      <alignment horizontal="center"/>
    </xf>
    <xf numFmtId="165" fontId="40" fillId="34" borderId="50" xfId="0" applyNumberFormat="1" applyFont="1" applyFill="1" applyBorder="1" applyAlignment="1">
      <alignment horizontal="center"/>
    </xf>
    <xf numFmtId="165" fontId="40" fillId="34" borderId="51" xfId="0" applyNumberFormat="1" applyFont="1" applyFill="1" applyBorder="1" applyAlignment="1">
      <alignment horizontal="center"/>
    </xf>
    <xf numFmtId="165" fontId="40" fillId="34" borderId="45" xfId="0" applyNumberFormat="1" applyFont="1" applyFill="1" applyBorder="1" applyAlignment="1">
      <alignment horizontal="center"/>
    </xf>
    <xf numFmtId="165" fontId="29" fillId="25" borderId="15" xfId="0" applyNumberFormat="1" applyFont="1" applyFill="1" applyBorder="1" applyAlignment="1">
      <alignment horizontal="center"/>
    </xf>
    <xf numFmtId="165" fontId="20" fillId="38" borderId="52" xfId="0" applyNumberFormat="1" applyFont="1" applyFill="1" applyBorder="1" applyAlignment="1">
      <alignment horizontal="center"/>
    </xf>
    <xf numFmtId="0" fontId="22" fillId="38" borderId="21" xfId="0" applyFont="1" applyFill="1" applyBorder="1" applyAlignment="1">
      <alignment horizontal="center"/>
    </xf>
    <xf numFmtId="0" fontId="0" fillId="38" borderId="21" xfId="0" applyFill="1" applyBorder="1" applyAlignment="1">
      <alignment horizontal="center"/>
    </xf>
    <xf numFmtId="0" fontId="23" fillId="38" borderId="21" xfId="0" applyFont="1" applyFill="1" applyBorder="1" applyAlignment="1">
      <alignment horizontal="center"/>
    </xf>
    <xf numFmtId="165" fontId="24" fillId="38" borderId="21" xfId="0" applyNumberFormat="1" applyFont="1" applyFill="1" applyBorder="1" applyAlignment="1">
      <alignment horizontal="center"/>
    </xf>
    <xf numFmtId="165" fontId="0" fillId="38" borderId="21" xfId="0" applyNumberFormat="1" applyFill="1" applyBorder="1" applyAlignment="1">
      <alignment horizontal="center"/>
    </xf>
    <xf numFmtId="41" fontId="23" fillId="38" borderId="21" xfId="0" applyNumberFormat="1" applyFont="1" applyFill="1" applyBorder="1" applyAlignment="1">
      <alignment horizontal="center"/>
    </xf>
    <xf numFmtId="165" fontId="37" fillId="38" borderId="0" xfId="0" applyNumberFormat="1" applyFont="1" applyFill="1" applyBorder="1" applyAlignment="1">
      <alignment horizontal="center"/>
    </xf>
    <xf numFmtId="0" fontId="0" fillId="38" borderId="21" xfId="0" applyFill="1" applyBorder="1"/>
    <xf numFmtId="165" fontId="20" fillId="28" borderId="53" xfId="0" applyNumberFormat="1" applyFont="1" applyFill="1" applyBorder="1" applyAlignment="1">
      <alignment horizontal="center"/>
    </xf>
    <xf numFmtId="165" fontId="20" fillId="28" borderId="54" xfId="0" applyNumberFormat="1" applyFont="1" applyFill="1" applyBorder="1" applyAlignment="1">
      <alignment horizontal="center"/>
    </xf>
    <xf numFmtId="165" fontId="20" fillId="28" borderId="19" xfId="0" applyNumberFormat="1" applyFont="1" applyFill="1" applyBorder="1" applyAlignment="1">
      <alignment horizontal="center"/>
    </xf>
    <xf numFmtId="9" fontId="25" fillId="33" borderId="55" xfId="0" applyNumberFormat="1" applyFont="1" applyFill="1" applyBorder="1" applyAlignment="1">
      <alignment horizontal="center"/>
    </xf>
    <xf numFmtId="9" fontId="25" fillId="33" borderId="16" xfId="0" applyNumberFormat="1" applyFont="1" applyFill="1" applyBorder="1" applyAlignment="1">
      <alignment horizontal="center"/>
    </xf>
    <xf numFmtId="165" fontId="20" fillId="33" borderId="20" xfId="0" applyNumberFormat="1" applyFont="1" applyFill="1" applyBorder="1" applyAlignment="1">
      <alignment horizontal="center"/>
    </xf>
    <xf numFmtId="165" fontId="36" fillId="33" borderId="56" xfId="0" applyNumberFormat="1" applyFont="1" applyFill="1" applyBorder="1" applyAlignment="1">
      <alignment horizontal="center"/>
    </xf>
    <xf numFmtId="41" fontId="20" fillId="33" borderId="10" xfId="0" applyNumberFormat="1" applyFont="1" applyFill="1" applyBorder="1" applyAlignment="1">
      <alignment horizontal="center"/>
    </xf>
    <xf numFmtId="165" fontId="37" fillId="33" borderId="10" xfId="0" applyNumberFormat="1" applyFont="1" applyFill="1" applyBorder="1" applyAlignment="1">
      <alignment horizontal="center"/>
    </xf>
    <xf numFmtId="165" fontId="29" fillId="33" borderId="10" xfId="0" applyNumberFormat="1" applyFont="1" applyFill="1" applyBorder="1" applyAlignment="1">
      <alignment horizontal="center"/>
    </xf>
    <xf numFmtId="0" fontId="1" fillId="33" borderId="0" xfId="0" applyFont="1" applyFill="1" applyAlignment="1">
      <alignment horizontal="center"/>
    </xf>
    <xf numFmtId="1" fontId="0" fillId="33" borderId="0" xfId="0" applyNumberFormat="1" applyFill="1"/>
    <xf numFmtId="165" fontId="23" fillId="33" borderId="0" xfId="0" applyNumberFormat="1" applyFont="1" applyFill="1" applyBorder="1"/>
    <xf numFmtId="41" fontId="22" fillId="33" borderId="0" xfId="0" applyNumberFormat="1" applyFont="1" applyFill="1" applyAlignment="1">
      <alignment horizontal="center"/>
    </xf>
    <xf numFmtId="0" fontId="0" fillId="33" borderId="57" xfId="0" applyFill="1" applyBorder="1" applyAlignment="1">
      <alignment horizontal="center"/>
    </xf>
    <xf numFmtId="41" fontId="20" fillId="33" borderId="58" xfId="0" applyNumberFormat="1" applyFont="1" applyFill="1" applyBorder="1" applyAlignment="1">
      <alignment horizontal="center"/>
    </xf>
    <xf numFmtId="0" fontId="0" fillId="33" borderId="0" xfId="0" applyFill="1"/>
    <xf numFmtId="0" fontId="0" fillId="33" borderId="59" xfId="0" applyFill="1" applyBorder="1" applyAlignment="1">
      <alignment horizontal="center"/>
    </xf>
    <xf numFmtId="165" fontId="36" fillId="33" borderId="60" xfId="0" applyNumberFormat="1" applyFont="1" applyFill="1" applyBorder="1" applyAlignment="1">
      <alignment horizontal="center"/>
    </xf>
    <xf numFmtId="41" fontId="20" fillId="33" borderId="17" xfId="0" applyNumberFormat="1" applyFont="1" applyFill="1" applyBorder="1" applyAlignment="1">
      <alignment horizontal="center"/>
    </xf>
    <xf numFmtId="165" fontId="20" fillId="33" borderId="17" xfId="0" applyNumberFormat="1" applyFont="1" applyFill="1" applyBorder="1" applyAlignment="1">
      <alignment horizontal="center"/>
    </xf>
    <xf numFmtId="165" fontId="37" fillId="33" borderId="17" xfId="0" applyNumberFormat="1" applyFont="1" applyFill="1" applyBorder="1" applyAlignment="1">
      <alignment horizontal="center"/>
    </xf>
    <xf numFmtId="165" fontId="29" fillId="33" borderId="50" xfId="0" applyNumberFormat="1" applyFont="1" applyFill="1" applyBorder="1" applyAlignment="1">
      <alignment horizontal="center"/>
    </xf>
    <xf numFmtId="165" fontId="29" fillId="33" borderId="17" xfId="0" applyNumberFormat="1" applyFont="1" applyFill="1" applyBorder="1" applyAlignment="1">
      <alignment horizontal="center"/>
    </xf>
    <xf numFmtId="0" fontId="0" fillId="33" borderId="61" xfId="0" applyFill="1" applyBorder="1" applyAlignment="1">
      <alignment horizontal="center"/>
    </xf>
    <xf numFmtId="41" fontId="20" fillId="33" borderId="62" xfId="0" applyNumberFormat="1" applyFont="1" applyFill="1" applyBorder="1" applyAlignment="1">
      <alignment horizontal="center"/>
    </xf>
    <xf numFmtId="165" fontId="36" fillId="33" borderId="18" xfId="0" applyNumberFormat="1" applyFont="1" applyFill="1" applyBorder="1" applyAlignment="1">
      <alignment horizontal="center"/>
    </xf>
    <xf numFmtId="41" fontId="20" fillId="33" borderId="18" xfId="0" applyNumberFormat="1" applyFont="1" applyFill="1" applyBorder="1" applyAlignment="1">
      <alignment horizontal="center"/>
    </xf>
    <xf numFmtId="165" fontId="20" fillId="33" borderId="18" xfId="0" applyNumberFormat="1" applyFont="1" applyFill="1" applyBorder="1" applyAlignment="1">
      <alignment horizontal="center"/>
    </xf>
    <xf numFmtId="165" fontId="37" fillId="33" borderId="18" xfId="0" applyNumberFormat="1" applyFont="1" applyFill="1" applyBorder="1" applyAlignment="1">
      <alignment horizontal="center"/>
    </xf>
    <xf numFmtId="165" fontId="29" fillId="33" borderId="51" xfId="0" applyNumberFormat="1" applyFont="1" applyFill="1" applyBorder="1" applyAlignment="1">
      <alignment horizontal="center"/>
    </xf>
    <xf numFmtId="165" fontId="29" fillId="33" borderId="18" xfId="0" applyNumberFormat="1" applyFont="1" applyFill="1" applyBorder="1" applyAlignment="1">
      <alignment horizontal="center"/>
    </xf>
    <xf numFmtId="0" fontId="1" fillId="33" borderId="19" xfId="0" applyFont="1" applyFill="1" applyBorder="1" applyAlignment="1">
      <alignment horizontal="center"/>
    </xf>
    <xf numFmtId="1" fontId="0" fillId="33" borderId="19" xfId="0" applyNumberFormat="1" applyFill="1" applyBorder="1"/>
    <xf numFmtId="165" fontId="23" fillId="33" borderId="19" xfId="0" applyNumberFormat="1" applyFont="1" applyFill="1" applyBorder="1"/>
    <xf numFmtId="41" fontId="22" fillId="33" borderId="19" xfId="0" applyNumberFormat="1" applyFont="1" applyFill="1" applyBorder="1" applyAlignment="1">
      <alignment horizontal="center"/>
    </xf>
    <xf numFmtId="0" fontId="0" fillId="33" borderId="63" xfId="0" applyFill="1" applyBorder="1" applyAlignment="1">
      <alignment horizontal="center"/>
    </xf>
    <xf numFmtId="0" fontId="0" fillId="33" borderId="64" xfId="0" applyFill="1" applyBorder="1" applyAlignment="1">
      <alignment horizontal="center"/>
    </xf>
    <xf numFmtId="41" fontId="20" fillId="33" borderId="20" xfId="0" applyNumberFormat="1" applyFont="1" applyFill="1" applyBorder="1" applyAlignment="1">
      <alignment horizontal="center"/>
    </xf>
    <xf numFmtId="165" fontId="37" fillId="33" borderId="20" xfId="0" applyNumberFormat="1" applyFont="1" applyFill="1" applyBorder="1" applyAlignment="1">
      <alignment horizontal="center"/>
    </xf>
    <xf numFmtId="165" fontId="29" fillId="33" borderId="65" xfId="0" applyNumberFormat="1" applyFont="1" applyFill="1" applyBorder="1" applyAlignment="1">
      <alignment horizontal="center"/>
    </xf>
    <xf numFmtId="165" fontId="29" fillId="33" borderId="20" xfId="0" applyNumberFormat="1" applyFont="1" applyFill="1" applyBorder="1" applyAlignment="1">
      <alignment horizontal="center"/>
    </xf>
    <xf numFmtId="0" fontId="1" fillId="33" borderId="21" xfId="0" applyFont="1" applyFill="1" applyBorder="1" applyAlignment="1">
      <alignment horizontal="center"/>
    </xf>
    <xf numFmtId="1" fontId="0" fillId="33" borderId="21" xfId="0" applyNumberFormat="1" applyFill="1" applyBorder="1"/>
    <xf numFmtId="41" fontId="22" fillId="33" borderId="21" xfId="0" applyNumberFormat="1" applyFont="1" applyFill="1" applyBorder="1" applyAlignment="1">
      <alignment horizontal="center"/>
    </xf>
    <xf numFmtId="0" fontId="0" fillId="33" borderId="66" xfId="0" applyFill="1" applyBorder="1" applyAlignment="1">
      <alignment horizontal="center"/>
    </xf>
    <xf numFmtId="0" fontId="1" fillId="33" borderId="0" xfId="0" applyFont="1" applyFill="1" applyBorder="1" applyAlignment="1">
      <alignment horizontal="center"/>
    </xf>
    <xf numFmtId="1" fontId="0" fillId="33" borderId="0" xfId="0" applyNumberFormat="1" applyFill="1" applyBorder="1"/>
    <xf numFmtId="41" fontId="22" fillId="33" borderId="0" xfId="0" applyNumberFormat="1" applyFont="1" applyFill="1" applyBorder="1" applyAlignment="1">
      <alignment horizontal="center"/>
    </xf>
    <xf numFmtId="0" fontId="0" fillId="35" borderId="59" xfId="0" applyFill="1" applyBorder="1" applyAlignment="1">
      <alignment horizontal="center"/>
    </xf>
    <xf numFmtId="0" fontId="0" fillId="35" borderId="57" xfId="0" applyFill="1" applyBorder="1" applyAlignment="1">
      <alignment horizontal="center"/>
    </xf>
    <xf numFmtId="0" fontId="0" fillId="35" borderId="67" xfId="0" applyFill="1" applyBorder="1" applyAlignment="1">
      <alignment horizontal="center"/>
    </xf>
    <xf numFmtId="0" fontId="0" fillId="35" borderId="61" xfId="0" applyFill="1" applyBorder="1" applyAlignment="1">
      <alignment horizontal="center"/>
    </xf>
    <xf numFmtId="0" fontId="0" fillId="35" borderId="63" xfId="0" applyFill="1" applyBorder="1" applyAlignment="1">
      <alignment horizontal="center"/>
    </xf>
    <xf numFmtId="0" fontId="0" fillId="35" borderId="68" xfId="0" applyFill="1" applyBorder="1" applyAlignment="1">
      <alignment horizontal="center"/>
    </xf>
    <xf numFmtId="0" fontId="0" fillId="35" borderId="66" xfId="0" applyFill="1" applyBorder="1" applyAlignment="1">
      <alignment horizontal="center"/>
    </xf>
    <xf numFmtId="0" fontId="0" fillId="35" borderId="69" xfId="0" applyFill="1" applyBorder="1" applyAlignment="1">
      <alignment horizontal="center"/>
    </xf>
    <xf numFmtId="165" fontId="20" fillId="33" borderId="12" xfId="0" applyNumberFormat="1" applyFont="1" applyFill="1" applyBorder="1" applyAlignment="1">
      <alignment horizontal="center"/>
    </xf>
    <xf numFmtId="0" fontId="28" fillId="37" borderId="70" xfId="0" applyFont="1" applyFill="1" applyBorder="1" applyAlignment="1">
      <alignment horizontal="center" vertical="center"/>
    </xf>
    <xf numFmtId="0" fontId="0" fillId="37" borderId="71" xfId="0" applyFill="1" applyBorder="1" applyAlignment="1">
      <alignment horizontal="center"/>
    </xf>
    <xf numFmtId="0" fontId="0" fillId="37" borderId="72" xfId="0" applyFill="1" applyBorder="1" applyAlignment="1">
      <alignment horizontal="center"/>
    </xf>
    <xf numFmtId="0" fontId="0" fillId="37" borderId="73" xfId="0" applyFill="1" applyBorder="1" applyAlignment="1">
      <alignment horizontal="center"/>
    </xf>
    <xf numFmtId="0" fontId="0" fillId="37" borderId="74" xfId="0" applyFill="1" applyBorder="1" applyAlignment="1">
      <alignment horizontal="center"/>
    </xf>
    <xf numFmtId="0" fontId="0" fillId="37" borderId="75" xfId="0" applyFill="1" applyBorder="1" applyAlignment="1">
      <alignment horizontal="center"/>
    </xf>
    <xf numFmtId="0" fontId="0" fillId="37" borderId="76" xfId="0" applyFill="1" applyBorder="1" applyAlignment="1">
      <alignment horizontal="center"/>
    </xf>
    <xf numFmtId="0" fontId="0" fillId="37" borderId="77" xfId="0" applyFill="1" applyBorder="1" applyAlignment="1">
      <alignment horizontal="center"/>
    </xf>
    <xf numFmtId="0" fontId="0" fillId="37" borderId="78" xfId="0" applyFill="1" applyBorder="1" applyAlignment="1">
      <alignment horizontal="center"/>
    </xf>
    <xf numFmtId="0" fontId="0" fillId="37" borderId="79" xfId="0" applyFill="1" applyBorder="1" applyAlignment="1">
      <alignment horizontal="center"/>
    </xf>
    <xf numFmtId="0" fontId="0" fillId="37" borderId="80" xfId="0" applyFill="1" applyBorder="1" applyAlignment="1">
      <alignment horizontal="center"/>
    </xf>
    <xf numFmtId="0" fontId="0" fillId="33" borderId="0" xfId="0" applyFill="1" applyAlignment="1">
      <alignment horizontal="center" wrapText="1"/>
    </xf>
    <xf numFmtId="0" fontId="7" fillId="0" borderId="0" xfId="0" applyFont="1" applyFill="1"/>
    <xf numFmtId="165" fontId="20" fillId="33" borderId="14" xfId="0" applyNumberFormat="1" applyFont="1" applyFill="1" applyBorder="1" applyAlignment="1">
      <alignment horizontal="center"/>
    </xf>
    <xf numFmtId="0" fontId="1" fillId="39" borderId="0" xfId="0" applyFont="1" applyFill="1" applyBorder="1" applyAlignment="1">
      <alignment horizontal="center"/>
    </xf>
    <xf numFmtId="41" fontId="20" fillId="33" borderId="81" xfId="0" applyNumberFormat="1" applyFont="1" applyFill="1" applyBorder="1" applyAlignment="1">
      <alignment horizontal="center"/>
    </xf>
    <xf numFmtId="0" fontId="25" fillId="38" borderId="82" xfId="0" applyFont="1" applyFill="1" applyBorder="1"/>
    <xf numFmtId="165" fontId="24" fillId="25" borderId="15" xfId="0" applyNumberFormat="1" applyFont="1" applyFill="1" applyBorder="1" applyAlignment="1">
      <alignment horizontal="center"/>
    </xf>
    <xf numFmtId="0" fontId="0" fillId="37" borderId="83" xfId="0" applyFill="1" applyBorder="1" applyAlignment="1">
      <alignment horizontal="center"/>
    </xf>
    <xf numFmtId="165" fontId="20" fillId="37" borderId="26" xfId="0" applyNumberFormat="1" applyFont="1" applyFill="1" applyBorder="1" applyAlignment="1">
      <alignment horizontal="center"/>
    </xf>
    <xf numFmtId="165" fontId="20" fillId="37" borderId="84" xfId="0" applyNumberFormat="1" applyFont="1" applyFill="1" applyBorder="1" applyAlignment="1">
      <alignment horizontal="center"/>
    </xf>
    <xf numFmtId="0" fontId="1" fillId="30" borderId="85" xfId="0" applyFont="1" applyFill="1" applyBorder="1" applyAlignment="1">
      <alignment horizontal="center"/>
    </xf>
    <xf numFmtId="41" fontId="22" fillId="24" borderId="55" xfId="0" applyNumberFormat="1" applyFont="1" applyFill="1" applyBorder="1" applyAlignment="1">
      <alignment horizontal="center"/>
    </xf>
    <xf numFmtId="0" fontId="7" fillId="35" borderId="59" xfId="0" applyFont="1" applyFill="1" applyBorder="1" applyAlignment="1">
      <alignment horizontal="center"/>
    </xf>
    <xf numFmtId="0" fontId="7" fillId="35" borderId="86" xfId="0" applyFont="1" applyFill="1" applyBorder="1" applyAlignment="1">
      <alignment horizontal="center"/>
    </xf>
    <xf numFmtId="0" fontId="7" fillId="37" borderId="72" xfId="0" applyFont="1" applyFill="1" applyBorder="1" applyAlignment="1">
      <alignment horizontal="center"/>
    </xf>
    <xf numFmtId="0" fontId="7" fillId="39" borderId="72" xfId="0" applyFont="1" applyFill="1" applyBorder="1" applyAlignment="1">
      <alignment horizontal="center"/>
    </xf>
    <xf numFmtId="0" fontId="7" fillId="37" borderId="78" xfId="0" applyFont="1" applyFill="1" applyBorder="1" applyAlignment="1">
      <alignment horizontal="center"/>
    </xf>
    <xf numFmtId="0" fontId="7" fillId="37" borderId="79" xfId="0" applyFont="1" applyFill="1" applyBorder="1" applyAlignment="1">
      <alignment horizontal="center"/>
    </xf>
    <xf numFmtId="165" fontId="39" fillId="33" borderId="17" xfId="0" applyNumberFormat="1" applyFont="1" applyFill="1" applyBorder="1" applyAlignment="1">
      <alignment horizontal="center"/>
    </xf>
    <xf numFmtId="0" fontId="7" fillId="35" borderId="61" xfId="0" applyFont="1" applyFill="1" applyBorder="1" applyAlignment="1">
      <alignment horizontal="center"/>
    </xf>
    <xf numFmtId="165" fontId="39" fillId="33" borderId="15" xfId="0" applyNumberFormat="1" applyFont="1" applyFill="1" applyBorder="1" applyAlignment="1">
      <alignment horizontal="center"/>
    </xf>
    <xf numFmtId="0" fontId="1" fillId="30" borderId="39" xfId="0" applyFont="1" applyFill="1" applyBorder="1" applyAlignment="1">
      <alignment horizontal="center"/>
    </xf>
    <xf numFmtId="0" fontId="7" fillId="35" borderId="87" xfId="0" applyFont="1" applyFill="1" applyBorder="1" applyAlignment="1">
      <alignment horizontal="center"/>
    </xf>
    <xf numFmtId="0" fontId="0" fillId="37" borderId="88" xfId="0" applyFill="1" applyBorder="1" applyAlignment="1">
      <alignment horizontal="center"/>
    </xf>
    <xf numFmtId="165" fontId="39" fillId="33" borderId="12" xfId="0" applyNumberFormat="1" applyFont="1" applyFill="1" applyBorder="1" applyAlignment="1">
      <alignment horizontal="center"/>
    </xf>
    <xf numFmtId="0" fontId="1" fillId="30" borderId="89" xfId="0" applyFont="1" applyFill="1" applyBorder="1" applyAlignment="1">
      <alignment horizontal="center"/>
    </xf>
    <xf numFmtId="1" fontId="0" fillId="24" borderId="89" xfId="0" applyNumberFormat="1" applyFill="1" applyBorder="1"/>
    <xf numFmtId="165" fontId="23" fillId="24" borderId="89" xfId="0" applyNumberFormat="1" applyFont="1" applyFill="1" applyBorder="1"/>
    <xf numFmtId="41" fontId="22" fillId="24" borderId="90" xfId="0" applyNumberFormat="1" applyFont="1" applyFill="1" applyBorder="1" applyAlignment="1">
      <alignment horizontal="center"/>
    </xf>
    <xf numFmtId="0" fontId="0" fillId="37" borderId="91" xfId="0" applyFill="1" applyBorder="1" applyAlignment="1">
      <alignment horizontal="center"/>
    </xf>
    <xf numFmtId="1" fontId="0" fillId="24" borderId="39" xfId="0" applyNumberFormat="1" applyFill="1" applyBorder="1"/>
    <xf numFmtId="41" fontId="22" fillId="24" borderId="39" xfId="0" applyNumberFormat="1" applyFont="1" applyFill="1" applyBorder="1" applyAlignment="1">
      <alignment horizontal="center"/>
    </xf>
    <xf numFmtId="0" fontId="7" fillId="35" borderId="92" xfId="0" applyFont="1" applyFill="1" applyBorder="1" applyAlignment="1">
      <alignment horizontal="center"/>
    </xf>
    <xf numFmtId="165" fontId="25" fillId="40" borderId="0" xfId="0" applyNumberFormat="1" applyFont="1" applyFill="1"/>
    <xf numFmtId="0" fontId="33" fillId="34" borderId="47" xfId="0" quotePrefix="1" applyFont="1" applyFill="1" applyBorder="1" applyAlignment="1">
      <alignment horizontal="center" vertical="center" wrapText="1"/>
    </xf>
    <xf numFmtId="165" fontId="0" fillId="24" borderId="0" xfId="0" applyNumberFormat="1" applyFill="1"/>
    <xf numFmtId="0" fontId="32" fillId="33" borderId="93" xfId="0" applyFont="1" applyFill="1" applyBorder="1" applyAlignment="1">
      <alignment horizontal="center" vertical="center" wrapText="1"/>
    </xf>
    <xf numFmtId="41" fontId="1" fillId="33" borderId="94" xfId="0" applyNumberFormat="1" applyFont="1" applyFill="1" applyBorder="1" applyAlignment="1">
      <alignment horizontal="center"/>
    </xf>
    <xf numFmtId="41" fontId="1" fillId="33" borderId="95" xfId="0" applyNumberFormat="1" applyFont="1" applyFill="1" applyBorder="1" applyAlignment="1">
      <alignment horizontal="center"/>
    </xf>
    <xf numFmtId="0" fontId="25" fillId="33" borderId="51" xfId="0" applyFont="1" applyFill="1" applyBorder="1"/>
    <xf numFmtId="0" fontId="20" fillId="38" borderId="30" xfId="0" applyFont="1" applyFill="1" applyBorder="1"/>
    <xf numFmtId="0" fontId="20" fillId="38" borderId="31" xfId="0" applyFont="1" applyFill="1" applyBorder="1" applyAlignment="1">
      <alignment horizontal="center"/>
    </xf>
    <xf numFmtId="0" fontId="0" fillId="38" borderId="31" xfId="0" applyFill="1" applyBorder="1"/>
    <xf numFmtId="0" fontId="0" fillId="38" borderId="31" xfId="0" applyFill="1" applyBorder="1" applyAlignment="1">
      <alignment horizontal="center"/>
    </xf>
    <xf numFmtId="0" fontId="49" fillId="24" borderId="32" xfId="0" applyFont="1" applyFill="1" applyBorder="1" applyAlignment="1">
      <alignment horizontal="center"/>
    </xf>
    <xf numFmtId="165" fontId="36" fillId="33" borderId="26" xfId="0" applyNumberFormat="1" applyFont="1" applyFill="1" applyBorder="1" applyAlignment="1">
      <alignment horizontal="center"/>
    </xf>
    <xf numFmtId="165" fontId="36" fillId="33" borderId="96" xfId="0" applyNumberFormat="1" applyFont="1" applyFill="1" applyBorder="1" applyAlignment="1">
      <alignment horizontal="center"/>
    </xf>
    <xf numFmtId="49" fontId="20" fillId="33" borderId="97" xfId="0" applyNumberFormat="1" applyFont="1" applyFill="1" applyBorder="1"/>
    <xf numFmtId="49" fontId="20" fillId="33" borderId="98" xfId="0" applyNumberFormat="1" applyFont="1" applyFill="1" applyBorder="1"/>
    <xf numFmtId="49" fontId="20" fillId="33" borderId="99" xfId="0" applyNumberFormat="1" applyFont="1" applyFill="1" applyBorder="1"/>
    <xf numFmtId="49" fontId="20" fillId="33" borderId="100" xfId="0" applyNumberFormat="1" applyFont="1" applyFill="1" applyBorder="1"/>
    <xf numFmtId="49" fontId="20" fillId="33" borderId="101" xfId="0" applyNumberFormat="1" applyFont="1" applyFill="1" applyBorder="1"/>
    <xf numFmtId="49" fontId="20" fillId="33" borderId="102" xfId="0" applyNumberFormat="1" applyFont="1" applyFill="1" applyBorder="1"/>
    <xf numFmtId="165" fontId="39" fillId="33" borderId="20" xfId="0" applyNumberFormat="1" applyFont="1" applyFill="1" applyBorder="1" applyAlignment="1">
      <alignment horizontal="center"/>
    </xf>
    <xf numFmtId="41" fontId="29" fillId="24" borderId="0" xfId="0" applyNumberFormat="1" applyFont="1" applyFill="1" applyAlignment="1">
      <alignment horizontal="center"/>
    </xf>
    <xf numFmtId="165" fontId="50" fillId="41" borderId="11" xfId="0" applyNumberFormat="1" applyFont="1" applyFill="1" applyBorder="1" applyAlignment="1">
      <alignment horizontal="center"/>
    </xf>
    <xf numFmtId="165" fontId="50" fillId="31" borderId="11" xfId="0" applyNumberFormat="1" applyFont="1" applyFill="1" applyBorder="1" applyAlignment="1">
      <alignment horizontal="center"/>
    </xf>
    <xf numFmtId="165" fontId="50" fillId="31" borderId="45" xfId="0" applyNumberFormat="1" applyFont="1" applyFill="1" applyBorder="1" applyAlignment="1">
      <alignment horizontal="center"/>
    </xf>
    <xf numFmtId="165" fontId="50" fillId="31" borderId="50" xfId="0" applyNumberFormat="1" applyFont="1" applyFill="1" applyBorder="1" applyAlignment="1">
      <alignment horizontal="center"/>
    </xf>
    <xf numFmtId="165" fontId="50" fillId="31" borderId="51" xfId="0" applyNumberFormat="1" applyFont="1" applyFill="1" applyBorder="1" applyAlignment="1">
      <alignment horizontal="center"/>
    </xf>
    <xf numFmtId="165" fontId="50" fillId="31" borderId="13" xfId="0" applyNumberFormat="1" applyFont="1" applyFill="1" applyBorder="1" applyAlignment="1">
      <alignment horizontal="center"/>
    </xf>
    <xf numFmtId="165" fontId="50" fillId="31" borderId="103" xfId="0" applyNumberFormat="1" applyFont="1" applyFill="1" applyBorder="1" applyAlignment="1">
      <alignment horizontal="center"/>
    </xf>
    <xf numFmtId="165" fontId="20" fillId="33" borderId="15" xfId="0" applyNumberFormat="1" applyFont="1" applyFill="1" applyBorder="1" applyAlignment="1">
      <alignment horizontal="center"/>
    </xf>
    <xf numFmtId="165" fontId="20" fillId="33" borderId="42" xfId="0" applyNumberFormat="1" applyFont="1" applyFill="1" applyBorder="1" applyAlignment="1">
      <alignment horizontal="center"/>
    </xf>
    <xf numFmtId="165" fontId="20" fillId="33" borderId="1" xfId="0" applyNumberFormat="1" applyFont="1" applyFill="1" applyBorder="1" applyAlignment="1">
      <alignment horizontal="center"/>
    </xf>
    <xf numFmtId="165" fontId="20" fillId="33" borderId="24" xfId="0" applyNumberFormat="1" applyFont="1" applyFill="1" applyBorder="1" applyAlignment="1">
      <alignment horizontal="center"/>
    </xf>
    <xf numFmtId="165" fontId="20" fillId="24" borderId="104" xfId="0" applyNumberFormat="1" applyFont="1" applyFill="1" applyBorder="1" applyAlignment="1">
      <alignment horizontal="center"/>
    </xf>
    <xf numFmtId="49" fontId="20" fillId="33" borderId="105" xfId="0" applyNumberFormat="1" applyFont="1" applyFill="1" applyBorder="1"/>
    <xf numFmtId="49" fontId="0" fillId="33" borderId="106" xfId="0" applyNumberFormat="1" applyFill="1" applyBorder="1"/>
    <xf numFmtId="49" fontId="20" fillId="33" borderId="106" xfId="0" applyNumberFormat="1" applyFont="1" applyFill="1" applyBorder="1"/>
    <xf numFmtId="0" fontId="51" fillId="24" borderId="0" xfId="0" applyFont="1" applyFill="1" applyAlignment="1">
      <alignment horizontal="center" vertical="center"/>
    </xf>
    <xf numFmtId="165" fontId="50" fillId="25" borderId="11" xfId="0" applyNumberFormat="1" applyFont="1" applyFill="1" applyBorder="1" applyAlignment="1">
      <alignment horizontal="center"/>
    </xf>
    <xf numFmtId="165" fontId="50" fillId="33" borderId="11" xfId="0" applyNumberFormat="1" applyFont="1" applyFill="1" applyBorder="1" applyAlignment="1">
      <alignment horizontal="center"/>
    </xf>
    <xf numFmtId="165" fontId="50" fillId="33" borderId="50" xfId="0" applyNumberFormat="1" applyFont="1" applyFill="1" applyBorder="1" applyAlignment="1">
      <alignment horizontal="center"/>
    </xf>
    <xf numFmtId="165" fontId="50" fillId="33" borderId="51" xfId="0" applyNumberFormat="1" applyFont="1" applyFill="1" applyBorder="1" applyAlignment="1">
      <alignment horizontal="center"/>
    </xf>
    <xf numFmtId="165" fontId="50" fillId="33" borderId="65" xfId="0" applyNumberFormat="1" applyFont="1" applyFill="1" applyBorder="1" applyAlignment="1">
      <alignment horizontal="center"/>
    </xf>
    <xf numFmtId="165" fontId="50" fillId="31" borderId="65" xfId="0" applyNumberFormat="1" applyFont="1" applyFill="1" applyBorder="1" applyAlignment="1">
      <alignment horizontal="center"/>
    </xf>
    <xf numFmtId="165" fontId="52" fillId="38" borderId="0" xfId="0" applyNumberFormat="1" applyFont="1" applyFill="1" applyBorder="1"/>
    <xf numFmtId="41" fontId="52" fillId="24" borderId="0" xfId="0" applyNumberFormat="1" applyFont="1" applyFill="1" applyAlignment="1">
      <alignment horizontal="center"/>
    </xf>
    <xf numFmtId="0" fontId="49" fillId="24" borderId="0" xfId="0" applyFont="1" applyFill="1" applyAlignment="1">
      <alignment horizontal="center"/>
    </xf>
    <xf numFmtId="165" fontId="37" fillId="42" borderId="10" xfId="0" applyNumberFormat="1" applyFont="1" applyFill="1" applyBorder="1" applyAlignment="1">
      <alignment horizontal="center"/>
    </xf>
    <xf numFmtId="165" fontId="49" fillId="34" borderId="10" xfId="0" applyNumberFormat="1" applyFont="1" applyFill="1" applyBorder="1" applyAlignment="1">
      <alignment horizontal="center"/>
    </xf>
    <xf numFmtId="165" fontId="49" fillId="34" borderId="14" xfId="0" applyNumberFormat="1" applyFont="1" applyFill="1" applyBorder="1" applyAlignment="1">
      <alignment horizontal="center"/>
    </xf>
    <xf numFmtId="165" fontId="22" fillId="33" borderId="56" xfId="0" applyNumberFormat="1" applyFont="1" applyFill="1" applyBorder="1" applyAlignment="1">
      <alignment horizontal="center"/>
    </xf>
    <xf numFmtId="165" fontId="22" fillId="33" borderId="107" xfId="0" applyNumberFormat="1" applyFont="1" applyFill="1" applyBorder="1" applyAlignment="1">
      <alignment horizontal="center"/>
    </xf>
    <xf numFmtId="41" fontId="20" fillId="33" borderId="12" xfId="0" applyNumberFormat="1" applyFont="1" applyFill="1" applyBorder="1" applyAlignment="1">
      <alignment horizontal="center"/>
    </xf>
    <xf numFmtId="165" fontId="36" fillId="33" borderId="108" xfId="0" applyNumberFormat="1" applyFont="1" applyFill="1" applyBorder="1" applyAlignment="1">
      <alignment horizontal="center"/>
    </xf>
    <xf numFmtId="41" fontId="20" fillId="33" borderId="14" xfId="0" applyNumberFormat="1" applyFont="1" applyFill="1" applyBorder="1" applyAlignment="1">
      <alignment horizontal="center"/>
    </xf>
    <xf numFmtId="165" fontId="36" fillId="33" borderId="107" xfId="0" applyNumberFormat="1" applyFont="1" applyFill="1" applyBorder="1" applyAlignment="1">
      <alignment horizontal="center"/>
    </xf>
    <xf numFmtId="165" fontId="38" fillId="33" borderId="56" xfId="0" applyNumberFormat="1" applyFont="1" applyFill="1" applyBorder="1" applyAlignment="1">
      <alignment horizontal="center"/>
    </xf>
    <xf numFmtId="41" fontId="39" fillId="33" borderId="10" xfId="0" applyNumberFormat="1" applyFont="1" applyFill="1" applyBorder="1" applyAlignment="1">
      <alignment horizontal="center"/>
    </xf>
    <xf numFmtId="165" fontId="38" fillId="33" borderId="60" xfId="0" applyNumberFormat="1" applyFont="1" applyFill="1" applyBorder="1" applyAlignment="1">
      <alignment horizontal="center"/>
    </xf>
    <xf numFmtId="41" fontId="39" fillId="33" borderId="23" xfId="0" applyNumberFormat="1" applyFont="1" applyFill="1" applyBorder="1" applyAlignment="1">
      <alignment horizontal="center"/>
    </xf>
    <xf numFmtId="165" fontId="39" fillId="33" borderId="23" xfId="0" applyNumberFormat="1" applyFont="1" applyFill="1" applyBorder="1" applyAlignment="1">
      <alignment horizontal="center"/>
    </xf>
    <xf numFmtId="165" fontId="38" fillId="33" borderId="26" xfId="0" applyNumberFormat="1" applyFont="1" applyFill="1" applyBorder="1" applyAlignment="1">
      <alignment horizontal="center"/>
    </xf>
    <xf numFmtId="41" fontId="39" fillId="33" borderId="18" xfId="0" applyNumberFormat="1" applyFont="1" applyFill="1" applyBorder="1" applyAlignment="1">
      <alignment horizontal="center"/>
    </xf>
    <xf numFmtId="165" fontId="39" fillId="33" borderId="18" xfId="0" applyNumberFormat="1" applyFont="1" applyFill="1" applyBorder="1" applyAlignment="1">
      <alignment horizontal="center"/>
    </xf>
    <xf numFmtId="165" fontId="38" fillId="33" borderId="109" xfId="0" applyNumberFormat="1" applyFont="1" applyFill="1" applyBorder="1" applyAlignment="1">
      <alignment horizontal="center"/>
    </xf>
    <xf numFmtId="41" fontId="39" fillId="33" borderId="14" xfId="0" applyNumberFormat="1" applyFont="1" applyFill="1" applyBorder="1" applyAlignment="1">
      <alignment horizontal="center"/>
    </xf>
    <xf numFmtId="165" fontId="39" fillId="33" borderId="14" xfId="0" applyNumberFormat="1" applyFont="1" applyFill="1" applyBorder="1" applyAlignment="1">
      <alignment horizontal="center"/>
    </xf>
    <xf numFmtId="41" fontId="39" fillId="33" borderId="17" xfId="0" applyNumberFormat="1" applyFont="1" applyFill="1" applyBorder="1" applyAlignment="1">
      <alignment horizontal="center"/>
    </xf>
    <xf numFmtId="165" fontId="38" fillId="33" borderId="107" xfId="0" applyNumberFormat="1" applyFont="1" applyFill="1" applyBorder="1" applyAlignment="1">
      <alignment horizontal="center"/>
    </xf>
    <xf numFmtId="41" fontId="39" fillId="33" borderId="12" xfId="0" applyNumberFormat="1" applyFont="1" applyFill="1" applyBorder="1" applyAlignment="1">
      <alignment horizontal="center"/>
    </xf>
    <xf numFmtId="165" fontId="38" fillId="33" borderId="108" xfId="0" applyNumberFormat="1" applyFont="1" applyFill="1" applyBorder="1" applyAlignment="1">
      <alignment horizontal="center"/>
    </xf>
    <xf numFmtId="41" fontId="39" fillId="33" borderId="15" xfId="0" applyNumberFormat="1" applyFont="1" applyFill="1" applyBorder="1" applyAlignment="1">
      <alignment horizontal="center"/>
    </xf>
    <xf numFmtId="0" fontId="53" fillId="33" borderId="47" xfId="0" applyFont="1" applyFill="1" applyBorder="1" applyAlignment="1">
      <alignment horizontal="center" vertical="center" wrapText="1"/>
    </xf>
    <xf numFmtId="165" fontId="49" fillId="24" borderId="0" xfId="0" applyNumberFormat="1" applyFont="1" applyFill="1" applyAlignment="1">
      <alignment horizontal="center"/>
    </xf>
    <xf numFmtId="1" fontId="54" fillId="24" borderId="0" xfId="0" applyNumberFormat="1" applyFont="1" applyFill="1" applyAlignment="1">
      <alignment horizontal="center" vertical="center"/>
    </xf>
    <xf numFmtId="0" fontId="55" fillId="34" borderId="93" xfId="0" applyFont="1" applyFill="1" applyBorder="1" applyAlignment="1">
      <alignment horizontal="center" vertical="center" wrapText="1"/>
    </xf>
    <xf numFmtId="41" fontId="52" fillId="24" borderId="94" xfId="0" applyNumberFormat="1" applyFont="1" applyFill="1" applyBorder="1" applyAlignment="1">
      <alignment horizontal="center"/>
    </xf>
    <xf numFmtId="41" fontId="52" fillId="24" borderId="95" xfId="0" applyNumberFormat="1" applyFont="1" applyFill="1" applyBorder="1" applyAlignment="1">
      <alignment horizontal="center"/>
    </xf>
    <xf numFmtId="41" fontId="49" fillId="33" borderId="58" xfId="0" applyNumberFormat="1" applyFont="1" applyFill="1" applyBorder="1" applyAlignment="1">
      <alignment horizontal="center"/>
    </xf>
    <xf numFmtId="165" fontId="49" fillId="34" borderId="49" xfId="0" applyNumberFormat="1" applyFont="1" applyFill="1" applyBorder="1" applyAlignment="1">
      <alignment horizontal="center"/>
    </xf>
    <xf numFmtId="0" fontId="52" fillId="24" borderId="0" xfId="0" applyFont="1" applyFill="1" applyBorder="1" applyAlignment="1">
      <alignment horizontal="center"/>
    </xf>
    <xf numFmtId="0" fontId="52" fillId="24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165" fontId="36" fillId="33" borderId="110" xfId="0" applyNumberFormat="1" applyFont="1" applyFill="1" applyBorder="1" applyAlignment="1">
      <alignment horizontal="center"/>
    </xf>
    <xf numFmtId="0" fontId="7" fillId="37" borderId="71" xfId="0" applyFont="1" applyFill="1" applyBorder="1" applyAlignment="1">
      <alignment horizontal="center"/>
    </xf>
    <xf numFmtId="165" fontId="25" fillId="37" borderId="0" xfId="0" applyNumberFormat="1" applyFont="1" applyFill="1"/>
    <xf numFmtId="165" fontId="25" fillId="37" borderId="0" xfId="0" applyNumberFormat="1" applyFont="1" applyFill="1" applyBorder="1"/>
    <xf numFmtId="165" fontId="25" fillId="37" borderId="45" xfId="0" applyNumberFormat="1" applyFont="1" applyFill="1" applyBorder="1"/>
    <xf numFmtId="165" fontId="25" fillId="37" borderId="16" xfId="0" applyNumberFormat="1" applyFont="1" applyFill="1" applyBorder="1"/>
    <xf numFmtId="0" fontId="20" fillId="38" borderId="111" xfId="0" applyFont="1" applyFill="1" applyBorder="1" applyAlignment="1">
      <alignment vertical="center"/>
    </xf>
    <xf numFmtId="0" fontId="20" fillId="38" borderId="112" xfId="0" applyFont="1" applyFill="1" applyBorder="1"/>
    <xf numFmtId="0" fontId="20" fillId="38" borderId="113" xfId="0" applyFont="1" applyFill="1" applyBorder="1"/>
    <xf numFmtId="0" fontId="20" fillId="38" borderId="114" xfId="0" applyFont="1" applyFill="1" applyBorder="1" applyAlignment="1">
      <alignment horizontal="center"/>
    </xf>
    <xf numFmtId="0" fontId="20" fillId="38" borderId="115" xfId="0" applyFont="1" applyFill="1" applyBorder="1" applyAlignment="1">
      <alignment horizontal="center"/>
    </xf>
    <xf numFmtId="0" fontId="20" fillId="38" borderId="116" xfId="0" applyFont="1" applyFill="1" applyBorder="1" applyAlignment="1">
      <alignment horizontal="center"/>
    </xf>
    <xf numFmtId="0" fontId="20" fillId="38" borderId="117" xfId="0" applyFont="1" applyFill="1" applyBorder="1" applyAlignment="1">
      <alignment horizontal="center"/>
    </xf>
    <xf numFmtId="0" fontId="20" fillId="38" borderId="118" xfId="0" applyFont="1" applyFill="1" applyBorder="1" applyAlignment="1">
      <alignment horizontal="center"/>
    </xf>
    <xf numFmtId="0" fontId="20" fillId="38" borderId="119" xfId="0" applyFont="1" applyFill="1" applyBorder="1" applyAlignment="1">
      <alignment horizontal="center"/>
    </xf>
    <xf numFmtId="0" fontId="20" fillId="38" borderId="120" xfId="0" applyFont="1" applyFill="1" applyBorder="1" applyAlignment="1">
      <alignment horizontal="center"/>
    </xf>
    <xf numFmtId="0" fontId="20" fillId="38" borderId="121" xfId="0" applyFont="1" applyFill="1" applyBorder="1" applyAlignment="1">
      <alignment horizontal="center"/>
    </xf>
    <xf numFmtId="0" fontId="20" fillId="38" borderId="122" xfId="0" applyFont="1" applyFill="1" applyBorder="1" applyAlignment="1">
      <alignment horizontal="center"/>
    </xf>
    <xf numFmtId="0" fontId="20" fillId="38" borderId="123" xfId="0" applyFont="1" applyFill="1" applyBorder="1" applyAlignment="1">
      <alignment horizontal="center"/>
    </xf>
    <xf numFmtId="165" fontId="20" fillId="35" borderId="46" xfId="0" applyNumberFormat="1" applyFont="1" applyFill="1" applyBorder="1" applyAlignment="1">
      <alignment horizontal="center"/>
    </xf>
    <xf numFmtId="165" fontId="56" fillId="33" borderId="96" xfId="0" applyNumberFormat="1" applyFont="1" applyFill="1" applyBorder="1" applyAlignment="1">
      <alignment horizontal="center"/>
    </xf>
    <xf numFmtId="165" fontId="56" fillId="33" borderId="20" xfId="0" applyNumberFormat="1" applyFont="1" applyFill="1" applyBorder="1" applyAlignment="1">
      <alignment horizontal="center"/>
    </xf>
    <xf numFmtId="41" fontId="56" fillId="33" borderId="20" xfId="0" applyNumberFormat="1" applyFont="1" applyFill="1" applyBorder="1" applyAlignment="1">
      <alignment horizontal="center"/>
    </xf>
    <xf numFmtId="165" fontId="57" fillId="34" borderId="65" xfId="0" applyNumberFormat="1" applyFont="1" applyFill="1" applyBorder="1" applyAlignment="1">
      <alignment horizontal="center"/>
    </xf>
    <xf numFmtId="165" fontId="56" fillId="24" borderId="20" xfId="0" applyNumberFormat="1" applyFont="1" applyFill="1" applyBorder="1" applyAlignment="1">
      <alignment horizontal="center"/>
    </xf>
    <xf numFmtId="1" fontId="58" fillId="24" borderId="21" xfId="0" applyNumberFormat="1" applyFont="1" applyFill="1" applyBorder="1"/>
    <xf numFmtId="165" fontId="58" fillId="24" borderId="21" xfId="0" applyNumberFormat="1" applyFont="1" applyFill="1" applyBorder="1"/>
    <xf numFmtId="165" fontId="56" fillId="24" borderId="12" xfId="0" applyNumberFormat="1" applyFont="1" applyFill="1" applyBorder="1" applyAlignment="1">
      <alignment horizontal="center"/>
    </xf>
    <xf numFmtId="165" fontId="59" fillId="37" borderId="0" xfId="0" applyNumberFormat="1" applyFont="1" applyFill="1"/>
    <xf numFmtId="9" fontId="59" fillId="33" borderId="0" xfId="0" applyNumberFormat="1" applyFont="1" applyFill="1" applyAlignment="1">
      <alignment horizontal="center"/>
    </xf>
    <xf numFmtId="41" fontId="56" fillId="33" borderId="58" xfId="0" applyNumberFormat="1" applyFont="1" applyFill="1" applyBorder="1" applyAlignment="1">
      <alignment horizontal="center"/>
    </xf>
    <xf numFmtId="0" fontId="58" fillId="24" borderId="0" xfId="0" applyFont="1" applyFill="1" applyAlignment="1">
      <alignment horizontal="center"/>
    </xf>
    <xf numFmtId="0" fontId="58" fillId="24" borderId="0" xfId="0" applyFont="1" applyFill="1"/>
    <xf numFmtId="165" fontId="56" fillId="33" borderId="56" xfId="0" applyNumberFormat="1" applyFont="1" applyFill="1" applyBorder="1" applyAlignment="1">
      <alignment horizontal="center"/>
    </xf>
    <xf numFmtId="165" fontId="56" fillId="33" borderId="12" xfId="0" applyNumberFormat="1" applyFont="1" applyFill="1" applyBorder="1" applyAlignment="1">
      <alignment horizontal="center"/>
    </xf>
    <xf numFmtId="41" fontId="56" fillId="33" borderId="12" xfId="0" applyNumberFormat="1" applyFont="1" applyFill="1" applyBorder="1" applyAlignment="1">
      <alignment horizontal="center"/>
    </xf>
    <xf numFmtId="165" fontId="57" fillId="34" borderId="13" xfId="0" applyNumberFormat="1" applyFont="1" applyFill="1" applyBorder="1" applyAlignment="1">
      <alignment horizontal="center"/>
    </xf>
    <xf numFmtId="165" fontId="57" fillId="25" borderId="12" xfId="0" applyNumberFormat="1" applyFont="1" applyFill="1" applyBorder="1" applyAlignment="1">
      <alignment horizontal="center"/>
    </xf>
    <xf numFmtId="165" fontId="57" fillId="25" borderId="10" xfId="0" applyNumberFormat="1" applyFont="1" applyFill="1" applyBorder="1" applyAlignment="1">
      <alignment horizontal="center"/>
    </xf>
    <xf numFmtId="165" fontId="56" fillId="33" borderId="10" xfId="0" applyNumberFormat="1" applyFont="1" applyFill="1" applyBorder="1" applyAlignment="1">
      <alignment horizontal="center"/>
    </xf>
    <xf numFmtId="165" fontId="56" fillId="33" borderId="107" xfId="0" applyNumberFormat="1" applyFont="1" applyFill="1" applyBorder="1" applyAlignment="1">
      <alignment horizontal="center"/>
    </xf>
    <xf numFmtId="41" fontId="56" fillId="33" borderId="10" xfId="0" applyNumberFormat="1" applyFont="1" applyFill="1" applyBorder="1" applyAlignment="1">
      <alignment horizontal="center"/>
    </xf>
    <xf numFmtId="165" fontId="57" fillId="34" borderId="11" xfId="0" applyNumberFormat="1" applyFont="1" applyFill="1" applyBorder="1" applyAlignment="1">
      <alignment horizontal="center"/>
    </xf>
    <xf numFmtId="165" fontId="56" fillId="24" borderId="10" xfId="0" applyNumberFormat="1" applyFont="1" applyFill="1" applyBorder="1" applyAlignment="1">
      <alignment horizontal="center"/>
    </xf>
    <xf numFmtId="165" fontId="56" fillId="33" borderId="124" xfId="0" applyNumberFormat="1" applyFont="1" applyFill="1" applyBorder="1" applyAlignment="1">
      <alignment horizontal="center"/>
    </xf>
    <xf numFmtId="165" fontId="56" fillId="33" borderId="42" xfId="0" applyNumberFormat="1" applyFont="1" applyFill="1" applyBorder="1" applyAlignment="1">
      <alignment horizontal="center"/>
    </xf>
    <xf numFmtId="41" fontId="56" fillId="33" borderId="42" xfId="0" applyNumberFormat="1" applyFont="1" applyFill="1" applyBorder="1" applyAlignment="1">
      <alignment horizontal="center"/>
    </xf>
    <xf numFmtId="165" fontId="57" fillId="34" borderId="125" xfId="0" applyNumberFormat="1" applyFont="1" applyFill="1" applyBorder="1" applyAlignment="1">
      <alignment horizontal="center"/>
    </xf>
    <xf numFmtId="165" fontId="56" fillId="24" borderId="42" xfId="0" applyNumberFormat="1" applyFont="1" applyFill="1" applyBorder="1" applyAlignment="1">
      <alignment horizontal="center"/>
    </xf>
    <xf numFmtId="165" fontId="57" fillId="41" borderId="125" xfId="0" applyNumberFormat="1" applyFont="1" applyFill="1" applyBorder="1" applyAlignment="1">
      <alignment horizontal="center"/>
    </xf>
    <xf numFmtId="0" fontId="60" fillId="35" borderId="87" xfId="0" applyFont="1" applyFill="1" applyBorder="1" applyAlignment="1">
      <alignment horizontal="center"/>
    </xf>
    <xf numFmtId="0" fontId="60" fillId="35" borderId="126" xfId="0" applyFont="1" applyFill="1" applyBorder="1" applyAlignment="1">
      <alignment horizontal="center"/>
    </xf>
    <xf numFmtId="0" fontId="61" fillId="37" borderId="77" xfId="0" applyFont="1" applyFill="1" applyBorder="1" applyAlignment="1">
      <alignment horizontal="center"/>
    </xf>
    <xf numFmtId="0" fontId="60" fillId="38" borderId="118" xfId="0" applyFont="1" applyFill="1" applyBorder="1" applyAlignment="1">
      <alignment horizontal="center"/>
    </xf>
    <xf numFmtId="0" fontId="61" fillId="37" borderId="78" xfId="0" applyFont="1" applyFill="1" applyBorder="1" applyAlignment="1">
      <alignment horizontal="center"/>
    </xf>
    <xf numFmtId="0" fontId="60" fillId="38" borderId="127" xfId="0" applyFont="1" applyFill="1" applyBorder="1" applyAlignment="1">
      <alignment horizontal="center"/>
    </xf>
    <xf numFmtId="0" fontId="61" fillId="37" borderId="91" xfId="0" applyFont="1" applyFill="1" applyBorder="1" applyAlignment="1">
      <alignment horizontal="center"/>
    </xf>
    <xf numFmtId="0" fontId="61" fillId="37" borderId="128" xfId="0" applyFont="1" applyFill="1" applyBorder="1" applyAlignment="1">
      <alignment horizontal="center"/>
    </xf>
    <xf numFmtId="0" fontId="60" fillId="38" borderId="129" xfId="0" applyFont="1" applyFill="1" applyBorder="1" applyAlignment="1">
      <alignment horizontal="center"/>
    </xf>
    <xf numFmtId="0" fontId="34" fillId="24" borderId="0" xfId="0" applyFont="1" applyFill="1" applyAlignment="1">
      <alignment horizontal="center" vertical="center"/>
    </xf>
    <xf numFmtId="41" fontId="46" fillId="25" borderId="130" xfId="0" applyNumberFormat="1" applyFont="1" applyFill="1" applyBorder="1" applyAlignment="1">
      <alignment horizontal="center"/>
    </xf>
    <xf numFmtId="41" fontId="46" fillId="25" borderId="90" xfId="0" applyNumberFormat="1" applyFont="1" applyFill="1" applyBorder="1" applyAlignment="1">
      <alignment horizontal="center"/>
    </xf>
    <xf numFmtId="41" fontId="46" fillId="33" borderId="130" xfId="0" applyNumberFormat="1" applyFont="1" applyFill="1" applyBorder="1" applyAlignment="1">
      <alignment horizontal="center"/>
    </xf>
    <xf numFmtId="41" fontId="46" fillId="33" borderId="55" xfId="0" applyNumberFormat="1" applyFont="1" applyFill="1" applyBorder="1" applyAlignment="1">
      <alignment horizontal="center"/>
    </xf>
    <xf numFmtId="41" fontId="46" fillId="33" borderId="131" xfId="0" applyNumberFormat="1" applyFont="1" applyFill="1" applyBorder="1" applyAlignment="1">
      <alignment horizontal="center"/>
    </xf>
    <xf numFmtId="41" fontId="46" fillId="33" borderId="132" xfId="0" applyNumberFormat="1" applyFont="1" applyFill="1" applyBorder="1" applyAlignment="1">
      <alignment horizontal="center"/>
    </xf>
    <xf numFmtId="41" fontId="29" fillId="25" borderId="132" xfId="0" applyNumberFormat="1" applyFont="1" applyFill="1" applyBorder="1" applyAlignment="1">
      <alignment horizontal="center"/>
    </xf>
    <xf numFmtId="165" fontId="29" fillId="25" borderId="17" xfId="0" applyNumberFormat="1" applyFont="1" applyFill="1" applyBorder="1" applyAlignment="1">
      <alignment horizontal="center"/>
    </xf>
    <xf numFmtId="165" fontId="29" fillId="25" borderId="18" xfId="0" applyNumberFormat="1" applyFont="1" applyFill="1" applyBorder="1" applyAlignment="1">
      <alignment horizontal="center"/>
    </xf>
    <xf numFmtId="165" fontId="29" fillId="34" borderId="10" xfId="0" applyNumberFormat="1" applyFont="1" applyFill="1" applyBorder="1" applyAlignment="1">
      <alignment horizontal="center"/>
    </xf>
    <xf numFmtId="165" fontId="29" fillId="34" borderId="14" xfId="0" applyNumberFormat="1" applyFont="1" applyFill="1" applyBorder="1" applyAlignment="1">
      <alignment horizontal="center"/>
    </xf>
    <xf numFmtId="41" fontId="46" fillId="25" borderId="44" xfId="0" applyNumberFormat="1" applyFont="1" applyFill="1" applyBorder="1" applyAlignment="1">
      <alignment horizontal="center"/>
    </xf>
    <xf numFmtId="0" fontId="29" fillId="38" borderId="21" xfId="0" applyFont="1" applyFill="1" applyBorder="1" applyAlignment="1">
      <alignment horizontal="center"/>
    </xf>
    <xf numFmtId="0" fontId="46" fillId="24" borderId="0" xfId="0" applyFont="1" applyFill="1" applyAlignment="1">
      <alignment horizontal="center"/>
    </xf>
    <xf numFmtId="0" fontId="46" fillId="24" borderId="0" xfId="0" applyFont="1" applyFill="1" applyAlignment="1">
      <alignment horizontal="left"/>
    </xf>
    <xf numFmtId="0" fontId="33" fillId="34" borderId="38" xfId="0" applyFont="1" applyFill="1" applyBorder="1" applyAlignment="1">
      <alignment horizontal="center" vertical="center"/>
    </xf>
    <xf numFmtId="0" fontId="60" fillId="35" borderId="133" xfId="0" applyFont="1" applyFill="1" applyBorder="1" applyAlignment="1">
      <alignment horizontal="center"/>
    </xf>
    <xf numFmtId="0" fontId="60" fillId="35" borderId="134" xfId="0" applyFont="1" applyFill="1" applyBorder="1" applyAlignment="1">
      <alignment horizontal="center"/>
    </xf>
    <xf numFmtId="0" fontId="58" fillId="30" borderId="135" xfId="0" applyFont="1" applyFill="1" applyBorder="1" applyAlignment="1">
      <alignment horizontal="center"/>
    </xf>
    <xf numFmtId="41" fontId="58" fillId="25" borderId="136" xfId="0" applyNumberFormat="1" applyFont="1" applyFill="1" applyBorder="1" applyAlignment="1">
      <alignment horizontal="center"/>
    </xf>
    <xf numFmtId="0" fontId="58" fillId="30" borderId="85" xfId="0" applyFont="1" applyFill="1" applyBorder="1" applyAlignment="1">
      <alignment horizontal="center"/>
    </xf>
    <xf numFmtId="1" fontId="58" fillId="24" borderId="0" xfId="0" applyNumberFormat="1" applyFont="1" applyFill="1" applyBorder="1"/>
    <xf numFmtId="165" fontId="58" fillId="24" borderId="0" xfId="0" applyNumberFormat="1" applyFont="1" applyFill="1" applyBorder="1"/>
    <xf numFmtId="41" fontId="58" fillId="25" borderId="55" xfId="0" applyNumberFormat="1" applyFont="1" applyFill="1" applyBorder="1" applyAlignment="1">
      <alignment horizontal="center"/>
    </xf>
    <xf numFmtId="0" fontId="58" fillId="30" borderId="137" xfId="0" applyFont="1" applyFill="1" applyBorder="1" applyAlignment="1">
      <alignment horizontal="center"/>
    </xf>
    <xf numFmtId="1" fontId="58" fillId="24" borderId="138" xfId="0" applyNumberFormat="1" applyFont="1" applyFill="1" applyBorder="1"/>
    <xf numFmtId="165" fontId="58" fillId="24" borderId="138" xfId="0" applyNumberFormat="1" applyFont="1" applyFill="1" applyBorder="1"/>
    <xf numFmtId="41" fontId="58" fillId="25" borderId="139" xfId="0" applyNumberFormat="1" applyFont="1" applyFill="1" applyBorder="1" applyAlignment="1">
      <alignment horizontal="center"/>
    </xf>
    <xf numFmtId="41" fontId="20" fillId="33" borderId="140" xfId="0" applyNumberFormat="1" applyFont="1" applyFill="1" applyBorder="1" applyAlignment="1">
      <alignment horizontal="center"/>
    </xf>
    <xf numFmtId="165" fontId="7" fillId="33" borderId="0" xfId="0" applyNumberFormat="1" applyFont="1" applyFill="1" applyAlignment="1">
      <alignment horizontal="left"/>
    </xf>
    <xf numFmtId="165" fontId="20" fillId="43" borderId="84" xfId="0" applyNumberFormat="1" applyFont="1" applyFill="1" applyBorder="1" applyAlignment="1">
      <alignment horizontal="center"/>
    </xf>
    <xf numFmtId="0" fontId="28" fillId="35" borderId="141" xfId="0" applyFont="1" applyFill="1" applyBorder="1" applyAlignment="1">
      <alignment horizontal="center" vertical="center" wrapText="1"/>
    </xf>
    <xf numFmtId="0" fontId="7" fillId="35" borderId="57" xfId="0" applyFont="1" applyFill="1" applyBorder="1" applyAlignment="1">
      <alignment horizontal="center"/>
    </xf>
    <xf numFmtId="0" fontId="7" fillId="24" borderId="0" xfId="0" applyFont="1" applyFill="1" applyAlignment="1">
      <alignment horizontal="center"/>
    </xf>
    <xf numFmtId="165" fontId="50" fillId="34" borderId="65" xfId="0" applyNumberFormat="1" applyFont="1" applyFill="1" applyBorder="1" applyAlignment="1">
      <alignment horizontal="center"/>
    </xf>
    <xf numFmtId="165" fontId="29" fillId="25" borderId="142" xfId="0" applyNumberFormat="1" applyFont="1" applyFill="1" applyBorder="1" applyAlignment="1">
      <alignment horizontal="center"/>
    </xf>
    <xf numFmtId="0" fontId="31" fillId="44" borderId="143" xfId="0" applyFont="1" applyFill="1" applyBorder="1" applyAlignment="1">
      <alignment horizontal="center" vertical="center" wrapText="1"/>
    </xf>
    <xf numFmtId="165" fontId="38" fillId="33" borderId="110" xfId="0" applyNumberFormat="1" applyFont="1" applyFill="1" applyBorder="1" applyAlignment="1">
      <alignment horizontal="center"/>
    </xf>
    <xf numFmtId="165" fontId="38" fillId="33" borderId="96" xfId="0" applyNumberFormat="1" applyFont="1" applyFill="1" applyBorder="1" applyAlignment="1">
      <alignment horizontal="center"/>
    </xf>
    <xf numFmtId="0" fontId="28" fillId="39" borderId="144" xfId="0" applyFont="1" applyFill="1" applyBorder="1" applyAlignment="1">
      <alignment horizontal="center" vertical="center"/>
    </xf>
    <xf numFmtId="0" fontId="61" fillId="37" borderId="145" xfId="0" applyFont="1" applyFill="1" applyBorder="1" applyAlignment="1">
      <alignment horizontal="center"/>
    </xf>
    <xf numFmtId="165" fontId="57" fillId="25" borderId="11" xfId="0" applyNumberFormat="1" applyFont="1" applyFill="1" applyBorder="1" applyAlignment="1">
      <alignment horizontal="center"/>
    </xf>
    <xf numFmtId="17" fontId="35" fillId="30" borderId="28" xfId="0" applyNumberFormat="1" applyFont="1" applyFill="1" applyBorder="1" applyAlignment="1">
      <alignment vertical="center" wrapText="1"/>
    </xf>
    <xf numFmtId="49" fontId="60" fillId="33" borderId="100" xfId="0" applyNumberFormat="1" applyFont="1" applyFill="1" applyBorder="1"/>
    <xf numFmtId="0" fontId="0" fillId="41" borderId="0" xfId="0" applyFill="1"/>
    <xf numFmtId="165" fontId="57" fillId="41" borderId="89" xfId="0" applyNumberFormat="1" applyFont="1" applyFill="1" applyBorder="1" applyAlignment="1">
      <alignment horizontal="center"/>
    </xf>
    <xf numFmtId="165" fontId="57" fillId="41" borderId="22" xfId="0" applyNumberFormat="1" applyFont="1" applyFill="1" applyBorder="1" applyAlignment="1">
      <alignment horizontal="center"/>
    </xf>
    <xf numFmtId="165" fontId="50" fillId="34" borderId="12" xfId="0" applyNumberFormat="1" applyFont="1" applyFill="1" applyBorder="1" applyAlignment="1">
      <alignment horizontal="center"/>
    </xf>
    <xf numFmtId="165" fontId="50" fillId="34" borderId="10" xfId="0" applyNumberFormat="1" applyFont="1" applyFill="1" applyBorder="1" applyAlignment="1">
      <alignment horizontal="center"/>
    </xf>
    <xf numFmtId="165" fontId="50" fillId="41" borderId="15" xfId="0" applyNumberFormat="1" applyFont="1" applyFill="1" applyBorder="1" applyAlignment="1">
      <alignment horizontal="center"/>
    </xf>
    <xf numFmtId="0" fontId="1" fillId="33" borderId="0" xfId="0" applyFont="1" applyFill="1"/>
    <xf numFmtId="165" fontId="20" fillId="45" borderId="16" xfId="0" applyNumberFormat="1" applyFont="1" applyFill="1" applyBorder="1" applyAlignment="1">
      <alignment horizontal="center"/>
    </xf>
    <xf numFmtId="165" fontId="20" fillId="46" borderId="10" xfId="0" applyNumberFormat="1" applyFont="1" applyFill="1" applyBorder="1" applyAlignment="1">
      <alignment horizontal="center"/>
    </xf>
    <xf numFmtId="165" fontId="20" fillId="46" borderId="46" xfId="0" applyNumberFormat="1" applyFont="1" applyFill="1" applyBorder="1" applyAlignment="1">
      <alignment horizontal="center"/>
    </xf>
    <xf numFmtId="165" fontId="20" fillId="46" borderId="18" xfId="0" applyNumberFormat="1" applyFont="1" applyFill="1" applyBorder="1" applyAlignment="1">
      <alignment horizontal="center"/>
    </xf>
    <xf numFmtId="165" fontId="37" fillId="46" borderId="18" xfId="0" applyNumberFormat="1" applyFont="1" applyFill="1" applyBorder="1" applyAlignment="1">
      <alignment horizontal="center"/>
    </xf>
    <xf numFmtId="165" fontId="49" fillId="46" borderId="18" xfId="0" applyNumberFormat="1" applyFont="1" applyFill="1" applyBorder="1" applyAlignment="1">
      <alignment horizontal="center"/>
    </xf>
    <xf numFmtId="165" fontId="29" fillId="46" borderId="19" xfId="0" applyNumberFormat="1" applyFont="1" applyFill="1" applyBorder="1" applyAlignment="1">
      <alignment horizontal="center"/>
    </xf>
    <xf numFmtId="165" fontId="20" fillId="46" borderId="48" xfId="0" applyNumberFormat="1" applyFont="1" applyFill="1" applyBorder="1" applyAlignment="1">
      <alignment horizontal="center"/>
    </xf>
    <xf numFmtId="0" fontId="34" fillId="46" borderId="146" xfId="0" applyFont="1" applyFill="1" applyBorder="1" applyAlignment="1">
      <alignment horizontal="center" vertical="center"/>
    </xf>
    <xf numFmtId="41" fontId="20" fillId="46" borderId="147" xfId="0" applyNumberFormat="1" applyFont="1" applyFill="1" applyBorder="1" applyAlignment="1">
      <alignment horizontal="center"/>
    </xf>
    <xf numFmtId="41" fontId="20" fillId="46" borderId="148" xfId="0" applyNumberFormat="1" applyFont="1" applyFill="1" applyBorder="1" applyAlignment="1">
      <alignment horizontal="center"/>
    </xf>
    <xf numFmtId="41" fontId="20" fillId="46" borderId="149" xfId="0" applyNumberFormat="1" applyFont="1" applyFill="1" applyBorder="1" applyAlignment="1">
      <alignment horizontal="center"/>
    </xf>
    <xf numFmtId="41" fontId="20" fillId="46" borderId="48" xfId="0" applyNumberFormat="1" applyFont="1" applyFill="1" applyBorder="1" applyAlignment="1">
      <alignment horizontal="center"/>
    </xf>
    <xf numFmtId="41" fontId="20" fillId="46" borderId="150" xfId="0" applyNumberFormat="1" applyFont="1" applyFill="1" applyBorder="1" applyAlignment="1">
      <alignment horizontal="center"/>
    </xf>
    <xf numFmtId="41" fontId="56" fillId="46" borderId="151" xfId="0" applyNumberFormat="1" applyFont="1" applyFill="1" applyBorder="1" applyAlignment="1">
      <alignment horizontal="center"/>
    </xf>
    <xf numFmtId="41" fontId="56" fillId="46" borderId="147" xfId="0" applyNumberFormat="1" applyFont="1" applyFill="1" applyBorder="1" applyAlignment="1">
      <alignment horizontal="center"/>
    </xf>
    <xf numFmtId="41" fontId="56" fillId="46" borderId="152" xfId="0" applyNumberFormat="1" applyFont="1" applyFill="1" applyBorder="1" applyAlignment="1">
      <alignment horizontal="center"/>
    </xf>
    <xf numFmtId="41" fontId="56" fillId="46" borderId="153" xfId="0" applyNumberFormat="1" applyFont="1" applyFill="1" applyBorder="1" applyAlignment="1">
      <alignment horizontal="center"/>
    </xf>
    <xf numFmtId="41" fontId="20" fillId="46" borderId="154" xfId="0" applyNumberFormat="1" applyFont="1" applyFill="1" applyBorder="1" applyAlignment="1">
      <alignment horizontal="center"/>
    </xf>
    <xf numFmtId="41" fontId="20" fillId="46" borderId="151" xfId="0" applyNumberFormat="1" applyFont="1" applyFill="1" applyBorder="1" applyAlignment="1">
      <alignment horizontal="center"/>
    </xf>
    <xf numFmtId="41" fontId="20" fillId="46" borderId="152" xfId="0" applyNumberFormat="1" applyFont="1" applyFill="1" applyBorder="1" applyAlignment="1">
      <alignment horizontal="center"/>
    </xf>
    <xf numFmtId="0" fontId="31" fillId="46" borderId="47" xfId="0" applyFont="1" applyFill="1" applyBorder="1" applyAlignment="1">
      <alignment horizontal="center" vertical="center"/>
    </xf>
    <xf numFmtId="0" fontId="30" fillId="46" borderId="37" xfId="0" applyFont="1" applyFill="1" applyBorder="1" applyAlignment="1">
      <alignment horizontal="center" vertical="center"/>
    </xf>
    <xf numFmtId="0" fontId="31" fillId="46" borderId="47" xfId="0" applyFont="1" applyFill="1" applyBorder="1" applyAlignment="1">
      <alignment horizontal="center" vertical="center" wrapText="1"/>
    </xf>
    <xf numFmtId="165" fontId="60" fillId="33" borderId="10" xfId="0" applyNumberFormat="1" applyFont="1" applyFill="1" applyBorder="1" applyAlignment="1">
      <alignment horizontal="center"/>
    </xf>
    <xf numFmtId="165" fontId="60" fillId="33" borderId="25" xfId="0" applyNumberFormat="1" applyFont="1" applyFill="1" applyBorder="1" applyAlignment="1">
      <alignment horizontal="center"/>
    </xf>
    <xf numFmtId="0" fontId="20" fillId="38" borderId="155" xfId="0" applyFont="1" applyFill="1" applyBorder="1" applyAlignment="1">
      <alignment vertical="center"/>
    </xf>
    <xf numFmtId="0" fontId="20" fillId="38" borderId="156" xfId="0" applyFont="1" applyFill="1" applyBorder="1" applyAlignment="1">
      <alignment vertical="center"/>
    </xf>
    <xf numFmtId="0" fontId="20" fillId="38" borderId="157" xfId="0" applyFont="1" applyFill="1" applyBorder="1" applyAlignment="1">
      <alignment vertical="center"/>
    </xf>
    <xf numFmtId="165" fontId="62" fillId="34" borderId="10" xfId="0" applyNumberFormat="1" applyFont="1" applyFill="1" applyBorder="1" applyAlignment="1">
      <alignment horizontal="center"/>
    </xf>
    <xf numFmtId="0" fontId="31" fillId="46" borderId="47" xfId="0" applyFont="1" applyFill="1" applyBorder="1" applyAlignment="1">
      <alignment horizontal="left" vertical="center"/>
    </xf>
    <xf numFmtId="49" fontId="20" fillId="47" borderId="100" xfId="0" applyNumberFormat="1" applyFont="1" applyFill="1" applyBorder="1"/>
    <xf numFmtId="0" fontId="20" fillId="38" borderId="33" xfId="0" applyFont="1" applyFill="1" applyBorder="1"/>
    <xf numFmtId="165" fontId="20" fillId="33" borderId="158" xfId="0" applyNumberFormat="1" applyFont="1" applyFill="1" applyBorder="1" applyAlignment="1">
      <alignment horizontal="center"/>
    </xf>
    <xf numFmtId="165" fontId="63" fillId="34" borderId="11" xfId="0" applyNumberFormat="1" applyFont="1" applyFill="1" applyBorder="1" applyAlignment="1">
      <alignment horizontal="center"/>
    </xf>
    <xf numFmtId="165" fontId="63" fillId="25" borderId="10" xfId="0" applyNumberFormat="1" applyFont="1" applyFill="1" applyBorder="1" applyAlignment="1">
      <alignment horizontal="center"/>
    </xf>
    <xf numFmtId="165" fontId="50" fillId="34" borderId="125" xfId="0" applyNumberFormat="1" applyFont="1" applyFill="1" applyBorder="1" applyAlignment="1">
      <alignment horizontal="center"/>
    </xf>
    <xf numFmtId="165" fontId="64" fillId="25" borderId="10" xfId="0" applyNumberFormat="1" applyFont="1" applyFill="1" applyBorder="1" applyAlignment="1">
      <alignment horizontal="center"/>
    </xf>
    <xf numFmtId="0" fontId="0" fillId="39" borderId="159" xfId="0" applyFill="1" applyBorder="1" applyAlignment="1">
      <alignment horizontal="center"/>
    </xf>
    <xf numFmtId="0" fontId="0" fillId="39" borderId="160" xfId="0" applyFill="1" applyBorder="1" applyAlignment="1">
      <alignment horizontal="center"/>
    </xf>
    <xf numFmtId="0" fontId="0" fillId="39" borderId="83" xfId="0" applyFill="1" applyBorder="1" applyAlignment="1">
      <alignment horizontal="center"/>
    </xf>
    <xf numFmtId="0" fontId="0" fillId="39" borderId="161" xfId="0" applyFill="1" applyBorder="1" applyAlignment="1">
      <alignment horizontal="center"/>
    </xf>
    <xf numFmtId="0" fontId="0" fillId="39" borderId="162" xfId="0" applyFill="1" applyBorder="1" applyAlignment="1">
      <alignment horizontal="center"/>
    </xf>
    <xf numFmtId="0" fontId="0" fillId="39" borderId="163" xfId="0" applyFill="1" applyBorder="1" applyAlignment="1">
      <alignment horizontal="center"/>
    </xf>
    <xf numFmtId="0" fontId="0" fillId="39" borderId="164" xfId="0" applyFill="1" applyBorder="1" applyAlignment="1">
      <alignment horizontal="center"/>
    </xf>
    <xf numFmtId="0" fontId="61" fillId="39" borderId="164" xfId="0" applyFont="1" applyFill="1" applyBorder="1" applyAlignment="1">
      <alignment horizontal="center"/>
    </xf>
    <xf numFmtId="0" fontId="61" fillId="39" borderId="165" xfId="0" applyFont="1" applyFill="1" applyBorder="1" applyAlignment="1">
      <alignment horizontal="center"/>
    </xf>
    <xf numFmtId="0" fontId="61" fillId="39" borderId="166" xfId="0" applyFont="1" applyFill="1" applyBorder="1" applyAlignment="1">
      <alignment horizontal="center"/>
    </xf>
    <xf numFmtId="0" fontId="61" fillId="39" borderId="167" xfId="0" applyFont="1" applyFill="1" applyBorder="1" applyAlignment="1">
      <alignment horizontal="center"/>
    </xf>
    <xf numFmtId="0" fontId="61" fillId="39" borderId="168" xfId="0" applyFont="1" applyFill="1" applyBorder="1" applyAlignment="1">
      <alignment horizontal="center"/>
    </xf>
    <xf numFmtId="0" fontId="7" fillId="39" borderId="159" xfId="0" applyFont="1" applyFill="1" applyBorder="1" applyAlignment="1">
      <alignment horizontal="center"/>
    </xf>
    <xf numFmtId="0" fontId="7" fillId="39" borderId="160" xfId="0" applyFont="1" applyFill="1" applyBorder="1" applyAlignment="1">
      <alignment horizontal="center"/>
    </xf>
    <xf numFmtId="0" fontId="7" fillId="39" borderId="165" xfId="0" applyFont="1" applyFill="1" applyBorder="1" applyAlignment="1">
      <alignment horizontal="center"/>
    </xf>
    <xf numFmtId="0" fontId="7" fillId="39" borderId="169" xfId="0" applyFont="1" applyFill="1" applyBorder="1" applyAlignment="1">
      <alignment horizontal="center"/>
    </xf>
    <xf numFmtId="0" fontId="0" fillId="39" borderId="169" xfId="0" applyFill="1" applyBorder="1" applyAlignment="1">
      <alignment horizontal="center"/>
    </xf>
    <xf numFmtId="0" fontId="7" fillId="39" borderId="161" xfId="0" applyFont="1" applyFill="1" applyBorder="1" applyAlignment="1">
      <alignment horizontal="center"/>
    </xf>
    <xf numFmtId="0" fontId="7" fillId="39" borderId="167" xfId="0" applyFont="1" applyFill="1" applyBorder="1" applyAlignment="1">
      <alignment horizontal="center"/>
    </xf>
    <xf numFmtId="0" fontId="7" fillId="39" borderId="170" xfId="0" applyFont="1" applyFill="1" applyBorder="1" applyAlignment="1">
      <alignment horizontal="center"/>
    </xf>
    <xf numFmtId="49" fontId="20" fillId="46" borderId="98" xfId="0" applyNumberFormat="1" applyFont="1" applyFill="1" applyBorder="1"/>
    <xf numFmtId="49" fontId="20" fillId="33" borderId="171" xfId="0" applyNumberFormat="1" applyFont="1" applyFill="1" applyBorder="1"/>
    <xf numFmtId="49" fontId="20" fillId="47" borderId="97" xfId="0" applyNumberFormat="1" applyFont="1" applyFill="1" applyBorder="1"/>
    <xf numFmtId="165" fontId="56" fillId="33" borderId="25" xfId="0" applyNumberFormat="1" applyFont="1" applyFill="1" applyBorder="1" applyAlignment="1">
      <alignment horizontal="center"/>
    </xf>
    <xf numFmtId="165" fontId="50" fillId="34" borderId="11" xfId="0" applyNumberFormat="1" applyFont="1" applyFill="1" applyBorder="1" applyAlignment="1">
      <alignment horizontal="center"/>
    </xf>
    <xf numFmtId="41" fontId="49" fillId="37" borderId="58" xfId="0" applyNumberFormat="1" applyFont="1" applyFill="1" applyBorder="1" applyAlignment="1">
      <alignment horizontal="center"/>
    </xf>
    <xf numFmtId="41" fontId="65" fillId="33" borderId="58" xfId="0" applyNumberFormat="1" applyFont="1" applyFill="1" applyBorder="1" applyAlignment="1">
      <alignment horizontal="center"/>
    </xf>
    <xf numFmtId="0" fontId="20" fillId="37" borderId="21" xfId="0" applyFont="1" applyFill="1" applyBorder="1" applyAlignment="1">
      <alignment horizontal="center" vertical="center" wrapText="1"/>
    </xf>
    <xf numFmtId="0" fontId="20" fillId="37" borderId="0" xfId="0" applyFont="1" applyFill="1" applyBorder="1" applyAlignment="1">
      <alignment horizontal="center" vertical="center" wrapText="1"/>
    </xf>
    <xf numFmtId="0" fontId="66" fillId="33" borderId="21" xfId="0" applyFont="1" applyFill="1" applyBorder="1" applyAlignment="1">
      <alignment horizontal="center" wrapText="1"/>
    </xf>
    <xf numFmtId="0" fontId="66" fillId="33" borderId="0" xfId="0" applyFont="1" applyFill="1" applyBorder="1" applyAlignment="1">
      <alignment horizontal="center" wrapText="1"/>
    </xf>
    <xf numFmtId="0" fontId="20" fillId="29" borderId="27" xfId="0" applyFont="1" applyFill="1" applyBorder="1" applyAlignment="1">
      <alignment horizontal="center"/>
    </xf>
    <xf numFmtId="0" fontId="20" fillId="29" borderId="172" xfId="0" applyFont="1" applyFill="1" applyBorder="1" applyAlignment="1">
      <alignment horizontal="center"/>
    </xf>
    <xf numFmtId="0" fontId="20" fillId="32" borderId="173" xfId="0" applyFont="1" applyFill="1" applyBorder="1" applyAlignment="1">
      <alignment horizontal="center"/>
    </xf>
    <xf numFmtId="0" fontId="20" fillId="32" borderId="27" xfId="0" applyFont="1" applyFill="1" applyBorder="1" applyAlignment="1">
      <alignment horizontal="center"/>
    </xf>
    <xf numFmtId="0" fontId="20" fillId="32" borderId="172" xfId="0" applyFont="1" applyFill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9">
    <dxf>
      <fill>
        <patternFill>
          <bgColor indexed="47"/>
        </patternFill>
      </fill>
    </dxf>
    <dxf>
      <fill>
        <patternFill>
          <bgColor indexed="11"/>
        </patternFill>
      </fill>
    </dxf>
    <dxf>
      <fill>
        <patternFill>
          <bgColor indexed="47"/>
        </patternFill>
      </fill>
    </dxf>
    <dxf>
      <fill>
        <patternFill>
          <bgColor indexed="11"/>
        </patternFill>
      </fill>
    </dxf>
    <dxf>
      <alignment horizontal="center" vertical="bottom" textRotation="0" wrapText="0" indent="0" relativeIndent="0" justifyLastLine="0" shrinkToFit="0" mergeCell="0" readingOrder="0"/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indexed="43"/>
      </font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TOCK SND" refreshOnLoad="1" connectionId="15" autoFormatId="16" applyNumberFormats="0" applyBorderFormats="0" applyFontFormats="1" applyPatternFormats="1" applyAlignmentFormats="0" applyWidthHeightFormats="0">
  <queryTableRefresh nextId="3">
    <queryTableFields count="2">
      <queryTableField id="1" name="ld_part"/>
      <queryTableField id="2" name="sum(ld_qty_oh)"/>
    </queryTableFields>
  </queryTableRefresh>
</queryTable>
</file>

<file path=xl/queryTables/queryTable2.xml><?xml version="1.0" encoding="utf-8"?>
<queryTable xmlns="http://schemas.openxmlformats.org/spreadsheetml/2006/main" name="Lancer la requête à partir de SND" refreshOnLoad="1" connectionId="17" autoFormatId="16" applyNumberFormats="0" applyBorderFormats="0" applyFontFormats="0" applyPatternFormats="0" applyAlignmentFormats="0" applyWidthHeightFormats="0">
  <queryTableRefresh nextId="38">
    <queryTableFields count="2">
      <queryTableField id="2" name="ld_part" tableColumnId="2"/>
      <queryTableField id="37" name="sum(ld_qty_oh)" tableColumnId="37"/>
    </queryTableFields>
  </queryTableRefresh>
</queryTable>
</file>

<file path=xl/queryTables/queryTable3.xml><?xml version="1.0" encoding="utf-8"?>
<queryTable xmlns="http://schemas.openxmlformats.org/spreadsheetml/2006/main" name="20-02" refreshOnLoad="1" connectionId="1" autoFormatId="16" applyNumberFormats="0" applyBorderFormats="0" applyFontFormats="0" applyPatternFormats="0" applyAlignmentFormats="0" applyWidthHeightFormats="0">
  <queryTableRefresh nextId="4">
    <queryTableFields count="2">
      <queryTableField id="1" name="ld_part" tableColumnId="1"/>
      <queryTableField id="3" name="sum(ld_qty_oh)" tableColumnId="3"/>
    </queryTableFields>
  </queryTableRefresh>
</queryTable>
</file>

<file path=xl/queryTables/queryTable4.xml><?xml version="1.0" encoding="utf-8"?>
<queryTable xmlns="http://schemas.openxmlformats.org/spreadsheetml/2006/main" name="20-03" refreshOnLoad="1" connectionId="2" autoFormatId="16" applyNumberFormats="0" applyBorderFormats="0" applyFontFormats="0" applyPatternFormats="0" applyAlignmentFormats="0" applyWidthHeightFormats="0">
  <queryTableRefresh nextId="4">
    <queryTableFields count="2">
      <queryTableField id="1" name="ld_part" tableColumnId="1"/>
      <queryTableField id="3" name="sum(ld_qty_oh)" tableColumnId="3"/>
    </queryTableFields>
  </queryTableRefresh>
</queryTable>
</file>

<file path=xl/queryTables/queryTable5.xml><?xml version="1.0" encoding="utf-8"?>
<queryTable xmlns="http://schemas.openxmlformats.org/spreadsheetml/2006/main" name="SND20-04" refreshOnLoad="1" connectionId="22" autoFormatId="16" applyNumberFormats="0" applyBorderFormats="0" applyFontFormats="0" applyPatternFormats="0" applyAlignmentFormats="0" applyWidthHeightFormats="0">
  <queryTableRefresh nextId="4">
    <queryTableFields count="2">
      <queryTableField id="1" name="ld_part" tableColumnId="1"/>
      <queryTableField id="3" name="sum(ld_qty_oh)" tableColumnId="3"/>
    </queryTableFields>
  </queryTableRefresh>
</queryTable>
</file>

<file path=xl/queryTables/queryTable6.xml><?xml version="1.0" encoding="utf-8"?>
<queryTable xmlns="http://schemas.openxmlformats.org/spreadsheetml/2006/main" name="20-06" refreshOnLoad="1" connectionId="3" autoFormatId="16" applyNumberFormats="0" applyBorderFormats="0" applyFontFormats="0" applyPatternFormats="0" applyAlignmentFormats="0" applyWidthHeightFormats="0">
  <queryTableRefresh nextId="4">
    <queryTableFields count="2">
      <queryTableField id="1" name="ld_part" tableColumnId="1"/>
      <queryTableField id="3" name="sum(ld_qty_oh)" tableColumnId="3"/>
    </queryTableFields>
  </queryTableRefresh>
</queryTable>
</file>

<file path=xl/queryTables/queryTable7.xml><?xml version="1.0" encoding="utf-8"?>
<queryTable xmlns="http://schemas.openxmlformats.org/spreadsheetml/2006/main" name="20-07" refreshOnLoad="1" connectionId="4" autoFormatId="16" applyNumberFormats="0" applyBorderFormats="0" applyFontFormats="0" applyPatternFormats="0" applyAlignmentFormats="0" applyWidthHeightFormats="0">
  <queryTableRefresh nextId="4">
    <queryTableFields count="2">
      <queryTableField id="1" name="ld_part" tableColumnId="1"/>
      <queryTableField id="3" name="sum(ld_qty_oh)" tableColumnId="3"/>
    </queryTableFields>
  </queryTableRefresh>
</queryTable>
</file>

<file path=xl/queryTables/queryTable8.xml><?xml version="1.0" encoding="utf-8"?>
<queryTable xmlns="http://schemas.openxmlformats.org/spreadsheetml/2006/main" name="Lancer la requête à partir de SND" refreshOnLoad="1" connectionId="18" autoFormatId="16" applyNumberFormats="0" applyBorderFormats="0" applyFontFormats="0" applyPatternFormats="0" applyAlignmentFormats="0" applyWidthHeightFormats="0">
  <queryTableRefresh nextId="38">
    <queryTableFields count="2">
      <queryTableField id="2" name="ld_part" tableColumnId="2"/>
      <queryTableField id="37" name="sum(ld_qty_oh)" tableColumnId="37"/>
    </queryTableFields>
  </queryTableRefresh>
</queryTable>
</file>

<file path=xl/queryTables/queryTable9.xml><?xml version="1.0" encoding="utf-8"?>
<queryTable xmlns="http://schemas.openxmlformats.org/spreadsheetml/2006/main" name="Lancer la requête à partir de SND" refreshOnLoad="1" connectionId="19" autoFormatId="16" applyNumberFormats="0" applyBorderFormats="0" applyFontFormats="0" applyPatternFormats="0" applyAlignmentFormats="0" applyWidthHeightFormats="0">
  <queryTableRefresh nextId="38">
    <queryTableFields count="2">
      <queryTableField id="2" name="ld_part" tableColumnId="2"/>
      <queryTableField id="37" name="sum(ld_qty_oh)" tableColumnId="37"/>
    </queryTableFields>
  </queryTableRefresh>
</queryTable>
</file>

<file path=xl/queryTables/queryTable10.xml><?xml version="1.0" encoding="utf-8"?>
<queryTable xmlns="http://schemas.openxmlformats.org/spreadsheetml/2006/main" name="Lancer la requête à partir de SND" refreshOnLoad="1" connectionId="20" autoFormatId="16" applyNumberFormats="0" applyBorderFormats="0" applyFontFormats="0" applyPatternFormats="0" applyAlignmentFormats="0" applyWidthHeightFormats="0">
  <queryTableRefresh nextId="112">
    <queryTableFields count="2">
      <queryTableField id="2" name="ld_part" tableColumnId="2"/>
      <queryTableField id="111" name="sum(ld_qty_oh)" tableColumnId="111"/>
    </queryTableFields>
  </queryTableRefresh>
</queryTable>
</file>

<file path=xl/queryTables/queryTable11.xml><?xml version="1.0" encoding="utf-8"?>
<queryTable xmlns="http://schemas.openxmlformats.org/spreadsheetml/2006/main" name="Lancer la requête à partir de SND" refreshOnLoad="1" connectionId="21" autoFormatId="16" applyNumberFormats="0" applyBorderFormats="0" applyFontFormats="0" applyPatternFormats="0" applyAlignmentFormats="0" applyWidthHeightFormats="0">
  <queryTableRefresh nextId="3">
    <queryTableFields count="2">
      <queryTableField id="1" name="ld_part" tableColumnId="1"/>
      <queryTableField id="2" name="sum(ld_qty_oh)" tableColumnId="2"/>
    </queryTableFields>
  </queryTableRefresh>
</queryTable>
</file>

<file path=xl/queryTables/queryTable12.xml><?xml version="1.0" encoding="utf-8"?>
<queryTable xmlns="http://schemas.openxmlformats.org/spreadsheetml/2006/main" name="Lancer la requête à partir de SND" refreshOnLoad="1" connectionId="5" autoFormatId="16" applyNumberFormats="0" applyBorderFormats="0" applyFontFormats="0" applyPatternFormats="0" applyAlignmentFormats="0" applyWidthHeightFormats="0">
  <queryTableRefresh nextId="3">
    <queryTableFields count="2">
      <queryTableField id="1" name="ld_part" tableColumnId="1"/>
      <queryTableField id="2" name="sum(ld_qty_oh)" tableColumnId="2"/>
    </queryTableFields>
  </queryTableRefresh>
</queryTable>
</file>

<file path=xl/queryTables/queryTable13.xml><?xml version="1.0" encoding="utf-8"?>
<queryTable xmlns="http://schemas.openxmlformats.org/spreadsheetml/2006/main" name="Lancer la requête à partir de SND" refreshOnLoad="1" connectionId="16" autoFormatId="16" applyNumberFormats="0" applyBorderFormats="0" applyFontFormats="1" applyPatternFormats="1" applyAlignmentFormats="0" applyWidthHeightFormats="0">
  <queryTableRefresh nextId="3">
    <queryTableFields count="2">
      <queryTableField id="1" name="ld_part"/>
      <queryTableField id="2" name="sum(ld_qty_oh)"/>
    </queryTableFields>
  </queryTableRefresh>
</queryTable>
</file>

<file path=xl/queryTables/queryTable14.xml><?xml version="1.0" encoding="utf-8"?>
<queryTable xmlns="http://schemas.openxmlformats.org/spreadsheetml/2006/main" name="Lancer la requête à partir de MFGPROD" refreshOnLoad="1" connectionId="13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5.xml><?xml version="1.0" encoding="utf-8"?>
<queryTable xmlns="http://schemas.openxmlformats.org/spreadsheetml/2006/main" name="Lancer la requête à partir de MFGPROD" refreshOnLoad="1" connectionId="14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6.xml><?xml version="1.0" encoding="utf-8"?>
<queryTable xmlns="http://schemas.openxmlformats.org/spreadsheetml/2006/main" name="Lancer la requête à partir de MFGPROD" refreshOnLoad="1" connectionId="6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7.xml><?xml version="1.0" encoding="utf-8"?>
<queryTable xmlns="http://schemas.openxmlformats.org/spreadsheetml/2006/main" name="Lancer la requête à partir de MFGPROD" refreshOnLoad="1" connectionId="7" autoFormatId="16" applyNumberFormats="0" applyBorderFormats="0" applyFontFormats="0" applyPatternFormats="0" applyAlignmentFormats="0" applyWidthHeightFormats="0">
  <queryTableRefresh nextId="54">
    <queryTableFields count="2">
      <queryTableField id="49" name="ld_part" tableColumnId="49"/>
      <queryTableField id="50" name="sum(ld_qty_oh)" tableColumnId="50"/>
    </queryTableFields>
  </queryTableRefresh>
</queryTable>
</file>

<file path=xl/queryTables/queryTable18.xml><?xml version="1.0" encoding="utf-8"?>
<queryTable xmlns="http://schemas.openxmlformats.org/spreadsheetml/2006/main" name="Lancer la requête à partir de MFGPROD" refreshOnLoad="1" connectionId="12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9.xml><?xml version="1.0" encoding="utf-8"?>
<queryTable xmlns="http://schemas.openxmlformats.org/spreadsheetml/2006/main" name="Lancer la requête à partir de MFGPROD_1" refreshOnLoad="1" connectionId="8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20.xml><?xml version="1.0" encoding="utf-8"?>
<queryTable xmlns="http://schemas.openxmlformats.org/spreadsheetml/2006/main" name="Lancer la requête à partir de MFGPROD_1" refreshOnLoad="1" connectionId="9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21.xml><?xml version="1.0" encoding="utf-8"?>
<queryTable xmlns="http://schemas.openxmlformats.org/spreadsheetml/2006/main" name="Lancer la requête à partir de MFGPROD_1" refreshOnLoad="1" connectionId="10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22.xml><?xml version="1.0" encoding="utf-8"?>
<queryTable xmlns="http://schemas.openxmlformats.org/spreadsheetml/2006/main" name="Lancer la requête à partir de MFGPROD_1" refreshOnLoad="1" connectionId="11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tables/table1.xml><?xml version="1.0" encoding="utf-8"?>
<table xmlns="http://schemas.openxmlformats.org/spreadsheetml/2006/main" id="1" name="Tableau_Lancer_la_requête_à_partir_de_SND" displayName="Tableau_Lancer_la_requête_à_partir_de_SND" ref="A1:B48" tableType="queryTable" totalsRowShown="0">
  <autoFilter ref="A1:B48"/>
  <tableColumns count="2">
    <tableColumn id="2" uniqueName="2" name="ld_part" queryTableFieldId="2"/>
    <tableColumn id="37" uniqueName="37" name="sum(ld_qty_oh)" queryTableFieldId="3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3165" name="Tableau__20_02" displayName="Tableau__20_02" ref="A1:B41" tableType="queryTable" totalsRowShown="0">
  <autoFilter ref="A1:B41"/>
  <tableColumns count="2">
    <tableColumn id="1" uniqueName="1" name="ld_part" queryTableFieldId="1"/>
    <tableColumn id="3" uniqueName="3" name="sum(ld_qty_oh)" queryTableField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164" name="Tableau__20_03" displayName="Tableau__20_03" ref="A1:B43" tableType="queryTable" totalsRowShown="0">
  <autoFilter ref="A1:B43"/>
  <tableColumns count="2">
    <tableColumn id="1" uniqueName="1" name="ld_part" queryTableFieldId="1"/>
    <tableColumn id="3" uniqueName="3" name="sum(ld_qty_oh)" queryTableField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3148" name="Tableau_SND20_04" displayName="Tableau_SND20_04" ref="A31:B77" tableType="queryTable" totalsRowShown="0">
  <autoFilter ref="A31:B77"/>
  <tableColumns count="2">
    <tableColumn id="1" uniqueName="1" name="ld_part" queryTableFieldId="1"/>
    <tableColumn id="3" uniqueName="3" name="sum(ld_qty_oh)" queryTableFieldId="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3166" name="Tableau__20_06" displayName="Tableau__20_06" ref="A1:B43" tableType="queryTable" totalsRowShown="0">
  <autoFilter ref="A1:B43"/>
  <tableColumns count="2">
    <tableColumn id="1" uniqueName="1" name="ld_part" queryTableFieldId="1"/>
    <tableColumn id="3" uniqueName="3" name="sum(ld_qty_oh)" queryTableFieldId="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3167" name="Tableau__20_07" displayName="Tableau__20_07" ref="A1:B40" tableType="queryTable" totalsRowShown="0">
  <autoFilter ref="A1:B40"/>
  <tableColumns count="2">
    <tableColumn id="1" uniqueName="1" name="ld_part" queryTableFieldId="1"/>
    <tableColumn id="3" uniqueName="3" name="sum(ld_qty_oh)" queryTableFieldId="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Tableau_Lancer_la_requête_à_partir_de_SND3" displayName="Tableau_Lancer_la_requête_à_partir_de_SND3" ref="A1:B42" tableType="queryTable" totalsRowShown="0">
  <autoFilter ref="A1:B42"/>
  <tableColumns count="2">
    <tableColumn id="2" uniqueName="2" name="ld_part" queryTableFieldId="2"/>
    <tableColumn id="37" uniqueName="37" name="sum(ld_qty_oh)" queryTableFieldId="37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3" name="Tableau_Lancer_la_requête_à_partir_de_SND4" displayName="Tableau_Lancer_la_requête_à_partir_de_SND4" ref="A1:B48" tableType="queryTable" totalsRowShown="0">
  <autoFilter ref="A1:B48"/>
  <tableColumns count="2">
    <tableColumn id="2" uniqueName="2" name="ld_part" queryTableFieldId="2"/>
    <tableColumn id="37" uniqueName="37" name="sum(ld_qty_oh)" queryTableFieldId="3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4" name="Tableau_Lancer_la_requête_à_partir_de_SND5" displayName="Tableau_Lancer_la_requête_à_partir_de_SND5" ref="A1:B44" tableType="queryTable" totalsRowShown="0">
  <autoFilter ref="A1:B44"/>
  <tableColumns count="2">
    <tableColumn id="2" uniqueName="2" name="ld_part" queryTableFieldId="2"/>
    <tableColumn id="111" uniqueName="111" name="sum(ld_qty_oh)" queryTableFieldId="111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" name="Tableau_Lancer_la_requête_à_partir_de_SND6" displayName="Tableau_Lancer_la_requête_à_partir_de_SND6" ref="A1:B46" tableType="queryTable" totalsRowShown="0">
  <autoFilter ref="A1:B46"/>
  <tableColumns count="2">
    <tableColumn id="1" uniqueName="1" name="ld_part" queryTableFieldId="1"/>
    <tableColumn id="2" uniqueName="2" name="sum(ld_qty_oh)" queryTableFieldId="2" dataDxfId="4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6" name="Tableau_Lancer_la_requête_à_partir_de_SND7" displayName="Tableau_Lancer_la_requête_à_partir_de_SND7" ref="A1:B43" tableType="queryTable" totalsRowShown="0">
  <autoFilter ref="A1:B43"/>
  <tableColumns count="2">
    <tableColumn id="1" uniqueName="1" name="ld_part" queryTableFieldId="1"/>
    <tableColumn id="2" uniqueName="2" name="sum(ld_qty_oh)" queryTableFieldId="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7" name="Tableau_Lancer_la_requête_à_partir_de_MFGPROD22" displayName="Tableau_Lancer_la_requête_à_partir_de_MFGPROD22" ref="A1:B48" tableType="queryTable" totalsRowShown="0">
  <autoFilter ref="A1:B48"/>
  <tableColumns count="2">
    <tableColumn id="49" uniqueName="49" name="ld_part" queryTableFieldId="49"/>
    <tableColumn id="50" uniqueName="50" name="sum(ld_qty_oh)" queryTableField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2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  <pageSetUpPr fitToPage="1"/>
  </sheetPr>
  <dimension ref="A1:AH82"/>
  <sheetViews>
    <sheetView zoomScale="112" zoomScaleNormal="112" zoomScaleSheetLayoutView="100" workbookViewId="0">
      <pane xSplit="4" ySplit="5" topLeftCell="E58" activePane="bottomRight" state="frozen"/>
      <selection activeCell="B7" sqref="B1:B65536"/>
      <selection pane="topRight" activeCell="B7" sqref="B1:B65536"/>
      <selection pane="bottomLeft" activeCell="B7" sqref="B1:B65536"/>
      <selection pane="bottomRight" activeCell="I40" sqref="I40"/>
    </sheetView>
  </sheetViews>
  <sheetFormatPr baseColWidth="10" defaultRowHeight="14.25" outlineLevelRow="1" outlineLevelCol="1"/>
  <cols>
    <col min="1" max="1" width="10.5703125" style="3" customWidth="1"/>
    <col min="2" max="2" width="8" style="4" hidden="1" customWidth="1" outlineLevel="1"/>
    <col min="3" max="3" width="9.28515625" style="5" customWidth="1" collapsed="1"/>
    <col min="4" max="4" width="8.140625" style="4" hidden="1" customWidth="1" outlineLevel="1"/>
    <col min="5" max="5" width="9.140625" style="5" customWidth="1" collapsed="1"/>
    <col min="6" max="6" width="8.85546875" style="7" customWidth="1" outlineLevel="1"/>
    <col min="7" max="7" width="8.85546875" style="5" customWidth="1"/>
    <col min="8" max="8" width="9.28515625" style="7" hidden="1" customWidth="1" outlineLevel="1"/>
    <col min="9" max="9" width="8.7109375" style="5" customWidth="1" collapsed="1"/>
    <col min="10" max="10" width="9.7109375" style="6" hidden="1" customWidth="1" outlineLevel="1"/>
    <col min="11" max="11" width="8.85546875" style="5" customWidth="1" collapsed="1"/>
    <col min="12" max="12" width="8.7109375" style="6" hidden="1" customWidth="1" outlineLevel="1"/>
    <col min="13" max="13" width="8" style="5" customWidth="1" collapsed="1"/>
    <col min="14" max="14" width="10.42578125" style="7" hidden="1" customWidth="1" outlineLevel="1"/>
    <col min="15" max="15" width="9" style="322" hidden="1" customWidth="1" outlineLevel="1"/>
    <col min="16" max="16" width="8.28515625" style="5" customWidth="1" collapsed="1"/>
    <col min="17" max="17" width="8.85546875" style="432" hidden="1" customWidth="1" outlineLevel="1"/>
    <col min="18" max="18" width="9.42578125" style="3" customWidth="1" collapsed="1"/>
    <col min="19" max="19" width="7.140625" style="5" hidden="1" customWidth="1" outlineLevel="1"/>
    <col min="20" max="20" width="6" style="3" hidden="1" customWidth="1" outlineLevel="1"/>
    <col min="21" max="21" width="6.85546875" style="8" hidden="1" customWidth="1" outlineLevel="1"/>
    <col min="22" max="22" width="8.28515625" style="4" hidden="1" customWidth="1" outlineLevel="1"/>
    <col min="23" max="23" width="7.85546875" style="5" hidden="1" customWidth="1" outlineLevel="1"/>
    <col min="24" max="24" width="6.140625" style="5" hidden="1" customWidth="1" outlineLevel="1"/>
    <col min="25" max="25" width="7.7109375" style="5" hidden="1" customWidth="1" outlineLevel="1"/>
    <col min="26" max="26" width="6.140625" style="5" hidden="1" customWidth="1" outlineLevel="1"/>
    <col min="27" max="27" width="8.140625" style="9" hidden="1" customWidth="1" outlineLevel="1"/>
    <col min="28" max="28" width="8.7109375" style="3" customWidth="1" collapsed="1"/>
    <col min="29" max="29" width="7.28515625" style="3" customWidth="1"/>
    <col min="30" max="30" width="7.42578125" style="137" customWidth="1"/>
    <col min="31" max="31" width="6.5703125" style="130" hidden="1" customWidth="1"/>
    <col min="32" max="32" width="7.7109375" style="10" customWidth="1" outlineLevel="1"/>
    <col min="33" max="33" width="9.85546875" style="357" customWidth="1" outlineLevel="1"/>
    <col min="34" max="34" width="6.85546875" style="5" customWidth="1"/>
    <col min="35" max="16384" width="11.42578125" style="3"/>
  </cols>
  <sheetData>
    <row r="1" spans="1:34" s="11" customFormat="1" ht="17.25" customHeight="1" thickBot="1">
      <c r="B1" s="12"/>
      <c r="C1" s="12"/>
      <c r="D1" s="12"/>
      <c r="G1" s="12" t="s">
        <v>48</v>
      </c>
      <c r="I1" s="12"/>
      <c r="J1" s="12"/>
      <c r="K1" s="12"/>
      <c r="L1" s="12"/>
      <c r="M1" s="12"/>
      <c r="N1" s="127"/>
      <c r="O1" s="313"/>
      <c r="P1" s="12"/>
      <c r="Q1" s="418"/>
      <c r="R1" s="12"/>
      <c r="S1" s="114"/>
      <c r="U1" s="13"/>
      <c r="V1" s="14"/>
      <c r="W1" s="496" t="s">
        <v>126</v>
      </c>
      <c r="X1" s="497"/>
      <c r="Y1" s="497"/>
      <c r="Z1" s="497"/>
      <c r="AA1" s="498"/>
      <c r="AD1" s="138"/>
      <c r="AE1" s="131"/>
      <c r="AF1" s="15"/>
      <c r="AG1" s="350"/>
      <c r="AH1" s="114"/>
    </row>
    <row r="2" spans="1:34" ht="34.5" customHeight="1" thickBot="1">
      <c r="A2" s="491" t="s">
        <v>49</v>
      </c>
      <c r="B2" s="492" t="s">
        <v>50</v>
      </c>
      <c r="C2" s="493" t="s">
        <v>106</v>
      </c>
      <c r="D2" s="455" t="s">
        <v>51</v>
      </c>
      <c r="E2" s="491" t="s">
        <v>52</v>
      </c>
      <c r="F2" s="277" t="s">
        <v>53</v>
      </c>
      <c r="G2" s="491" t="s">
        <v>54</v>
      </c>
      <c r="H2" s="277" t="s">
        <v>113</v>
      </c>
      <c r="I2" s="491" t="s">
        <v>55</v>
      </c>
      <c r="J2" s="277" t="s">
        <v>116</v>
      </c>
      <c r="K2" s="491" t="s">
        <v>56</v>
      </c>
      <c r="L2" s="277" t="s">
        <v>103</v>
      </c>
      <c r="M2" s="491" t="s">
        <v>57</v>
      </c>
      <c r="N2" s="277" t="s">
        <v>58</v>
      </c>
      <c r="O2" s="348" t="s">
        <v>87</v>
      </c>
      <c r="P2" s="500" t="s">
        <v>59</v>
      </c>
      <c r="Q2" s="434" t="s">
        <v>60</v>
      </c>
      <c r="R2" s="478" t="s">
        <v>61</v>
      </c>
      <c r="S2" s="115" t="s">
        <v>62</v>
      </c>
      <c r="T2" s="109" t="s">
        <v>63</v>
      </c>
      <c r="U2" s="110" t="s">
        <v>64</v>
      </c>
      <c r="V2" s="111" t="s">
        <v>65</v>
      </c>
      <c r="W2" s="450" t="s">
        <v>122</v>
      </c>
      <c r="X2" s="458" t="s">
        <v>123</v>
      </c>
      <c r="Y2" s="232" t="s">
        <v>124</v>
      </c>
      <c r="Z2" s="232" t="s">
        <v>125</v>
      </c>
      <c r="AA2" s="365" t="s">
        <v>61</v>
      </c>
      <c r="AB2" s="148" t="s">
        <v>121</v>
      </c>
      <c r="AC2" s="148" t="s">
        <v>118</v>
      </c>
      <c r="AF2" s="279" t="s">
        <v>66</v>
      </c>
      <c r="AG2" s="351" t="s">
        <v>128</v>
      </c>
      <c r="AH2" s="5" t="s">
        <v>104</v>
      </c>
    </row>
    <row r="3" spans="1:34" ht="15.75" hidden="1" customHeight="1">
      <c r="A3" s="310" t="s">
        <v>0</v>
      </c>
      <c r="B3" s="180"/>
      <c r="C3" s="155">
        <f>IF(ISNUMBER(VLOOKUP(A3,'site 09'!A:B,2,0)),(VLOOKUP(A3,'site 09'!A:B,2,0)),0)</f>
        <v>0</v>
      </c>
      <c r="D3" s="180"/>
      <c r="E3" s="155">
        <f>IF(ISNUMBER(VLOOKUP(A3,'site 20'!A:B,2,0)),(VLOOKUP(A3,'site 20'!A:B,2,0)),0)</f>
        <v>0</v>
      </c>
      <c r="F3" s="19"/>
      <c r="G3" s="18">
        <f>IF(ISNUMBER(VLOOKUP(A3,Sfax!A:B,2,0)),(VLOOKUP(A3,Sfax!A:B,2,0)),0)</f>
        <v>0</v>
      </c>
      <c r="H3" s="19"/>
      <c r="I3" s="18">
        <f>IF(ISNUMBER(VLOOKUP(A3,Sousse!A:B,2,0)),(VLOOKUP(A3,Sousse!A:B,2,0)),0)</f>
        <v>0</v>
      </c>
      <c r="J3" s="19"/>
      <c r="K3" s="18">
        <f>IF(ISNUMBER(VLOOKUP(A3,Gabes!A:B,2,0)),(VLOOKUP(A3,Gabes!A:B,2,0)),0)</f>
        <v>0</v>
      </c>
      <c r="L3" s="20"/>
      <c r="M3" s="18">
        <f>IF(ISNUMBER(VLOOKUP(A3,GAFSA!A:B,2,0)),(VLOOKUP(A3,GAFSA!A:B,2,0)),0)</f>
        <v>0</v>
      </c>
      <c r="N3" s="21"/>
      <c r="O3" s="314"/>
      <c r="P3" s="18">
        <f>IF(ISNUMBER(VLOOKUP(A3,Jendouba!A:B,2,0)),(VLOOKUP(A3,Jendouba!A:B,2,0)),0)</f>
        <v>0</v>
      </c>
      <c r="Q3" s="419"/>
      <c r="R3" s="479">
        <f t="shared" ref="R3:R50" si="0">P3+M3+K3+I3+G3+E3+C3</f>
        <v>0</v>
      </c>
      <c r="S3" s="116"/>
      <c r="T3" s="22"/>
      <c r="U3" s="23">
        <f t="shared" ref="U3:U50" si="1">B3</f>
        <v>0</v>
      </c>
      <c r="V3" s="24"/>
      <c r="W3" s="224"/>
      <c r="X3" s="508"/>
      <c r="Y3" s="233"/>
      <c r="Z3" s="233"/>
      <c r="AA3" s="366"/>
      <c r="AB3" s="18"/>
      <c r="AC3" s="18"/>
      <c r="AF3" s="280">
        <f>C3-F3-H3-J3-L3-N3-Q3</f>
        <v>0</v>
      </c>
      <c r="AG3" s="352"/>
    </row>
    <row r="4" spans="1:34" ht="12.75" hidden="1" customHeight="1">
      <c r="A4" s="311" t="s">
        <v>67</v>
      </c>
      <c r="B4" s="326"/>
      <c r="C4" s="155">
        <f>IF(ISNUMBER(VLOOKUP(A4,'site 09'!A:B,2,0)),(VLOOKUP(A4,'site 09'!A:B,2,0)),0)</f>
        <v>0</v>
      </c>
      <c r="D4" s="326"/>
      <c r="E4" s="155">
        <f>IF(ISNUMBER(VLOOKUP(A4,'site 20'!A:B,2,0)),(VLOOKUP(A4,'site 20'!A:B,2,0)),0)</f>
        <v>0</v>
      </c>
      <c r="F4" s="19"/>
      <c r="G4" s="18">
        <f>IF(ISNUMBER(VLOOKUP(A4,Sfax!A:B,2,0)),(VLOOKUP(A4,Sfax!A:B,2,0)),0)</f>
        <v>0</v>
      </c>
      <c r="H4" s="19"/>
      <c r="I4" s="18">
        <f>IF(ISNUMBER(VLOOKUP(A4,Sousse!A:B,2,0)),(VLOOKUP(A4,Sousse!A:B,2,0)),0)</f>
        <v>0</v>
      </c>
      <c r="J4" s="19"/>
      <c r="K4" s="18">
        <f>IF(ISNUMBER(VLOOKUP(A4,Gabes!A:B,2,0)),(VLOOKUP(A4,Gabes!A:B,2,0)),0)</f>
        <v>0</v>
      </c>
      <c r="L4" s="20"/>
      <c r="M4" s="18">
        <f>IF(ISNUMBER(VLOOKUP(A4,GAFSA!A:B,2,0)),(VLOOKUP(A4,GAFSA!A:B,2,0)),0)</f>
        <v>0</v>
      </c>
      <c r="N4" s="21"/>
      <c r="O4" s="314"/>
      <c r="P4" s="18">
        <f>IF(ISNUMBER(VLOOKUP(A4,Jendouba!A:B,2,0)),(VLOOKUP(A4,Jendouba!A:B,2,0)),0)</f>
        <v>0</v>
      </c>
      <c r="Q4" s="419"/>
      <c r="R4" s="479">
        <f t="shared" si="0"/>
        <v>0</v>
      </c>
      <c r="S4" s="116"/>
      <c r="T4" s="22"/>
      <c r="U4" s="23">
        <f t="shared" si="1"/>
        <v>0</v>
      </c>
      <c r="V4" s="24"/>
      <c r="W4" s="223"/>
      <c r="X4" s="509"/>
      <c r="Y4" s="234"/>
      <c r="Z4" s="234"/>
      <c r="AA4" s="367"/>
      <c r="AB4" s="18"/>
      <c r="AC4" s="18"/>
      <c r="AF4" s="280">
        <f>C4-F4-H4-J4-L4-N4-Q4</f>
        <v>0</v>
      </c>
      <c r="AG4" s="352"/>
    </row>
    <row r="5" spans="1:34" ht="15" hidden="1" customHeight="1">
      <c r="A5" s="312" t="s">
        <v>15</v>
      </c>
      <c r="B5" s="327"/>
      <c r="C5" s="155">
        <f>IF(ISNUMBER(VLOOKUP(A5,'site 09'!A:B,2,0)),(VLOOKUP(A5,'site 09'!A:B,2,0)),0)</f>
        <v>0</v>
      </c>
      <c r="D5" s="328">
        <f>IF(ISNUMBER(VLOOKUP(A5,SECHE!A:B,2,0)),(VLOOKUP(A5,SECHE!A:B,2,0)),0)</f>
        <v>0</v>
      </c>
      <c r="E5" s="231">
        <f>IF(ISNUMBER(VLOOKUP(A5,'site 20'!A:B,2,0)),(VLOOKUP(A5,'site 20'!A:B,2,0)),0)</f>
        <v>0</v>
      </c>
      <c r="F5" s="26"/>
      <c r="G5" s="25">
        <f>IF(ISNUMBER(VLOOKUP(A5,Sfax!A:B,2,0)),(VLOOKUP(A5,Sfax!A:B,2,0)),0)</f>
        <v>0</v>
      </c>
      <c r="H5" s="26"/>
      <c r="I5" s="25">
        <f>IF(ISNUMBER(VLOOKUP(A5,Sousse!A:B,2,0)),(VLOOKUP(A5,Sousse!A:B,2,0)),0)</f>
        <v>0</v>
      </c>
      <c r="J5" s="26"/>
      <c r="K5" s="25">
        <f>IF(ISNUMBER(VLOOKUP(A5,Gabes!A:B,2,0)),(VLOOKUP(A5,Gabes!A:B,2,0)),0)</f>
        <v>0</v>
      </c>
      <c r="L5" s="27"/>
      <c r="M5" s="25">
        <f>IF(ISNUMBER(VLOOKUP(A5,GAFSA!A:B,2,0)),(VLOOKUP(A5,GAFSA!A:B,2,0)),0)</f>
        <v>0</v>
      </c>
      <c r="N5" s="28"/>
      <c r="O5" s="299"/>
      <c r="P5" s="25">
        <f>IF(ISNUMBER(VLOOKUP(A5,Jendouba!A:B,2,0)),(VLOOKUP(A5,Jendouba!A:B,2,0)),0)</f>
        <v>0</v>
      </c>
      <c r="Q5" s="420"/>
      <c r="R5" s="479">
        <f t="shared" si="0"/>
        <v>0</v>
      </c>
      <c r="S5" s="116"/>
      <c r="T5" s="22"/>
      <c r="U5" s="23">
        <f t="shared" si="1"/>
        <v>0</v>
      </c>
      <c r="V5" s="24"/>
      <c r="W5" s="223"/>
      <c r="X5" s="509"/>
      <c r="Y5" s="234"/>
      <c r="Z5" s="234"/>
      <c r="AA5" s="367"/>
      <c r="AB5" s="25"/>
      <c r="AC5" s="25"/>
      <c r="AF5" s="281">
        <f>C5-F5-H5-J5-L5-N5-Q5</f>
        <v>0</v>
      </c>
      <c r="AG5" s="353"/>
    </row>
    <row r="6" spans="1:34" ht="15" customHeight="1" thickBot="1">
      <c r="A6" s="530" t="s">
        <v>1</v>
      </c>
      <c r="B6" s="329">
        <v>25</v>
      </c>
      <c r="C6" s="305">
        <f>IF(ISNUMBER(VLOOKUP(A6,'site 09'!A:B,2,0)),(VLOOKUP(A6,'site 09'!A:B,2,0)),0)</f>
        <v>25</v>
      </c>
      <c r="D6" s="330">
        <f>IF(ISNUMBER(VLOOKUP(A6,SECHE!A:B,2,0)),(VLOOKUP(A6,SECHE!A:B,2,0)),0)</f>
        <v>0</v>
      </c>
      <c r="E6" s="245">
        <f>IF(ISNUMBER(VLOOKUP(A6,'site 20'!A:B,2,0)),(VLOOKUP(A6,'site 20'!A:B,2,0)),0)</f>
        <v>0</v>
      </c>
      <c r="F6" s="164"/>
      <c r="G6" s="29">
        <f>IF(ISNUMBER(VLOOKUP(A6,Sfax!A:B,2,0)),(VLOOKUP(A6,Sfax!A:B,2,0)),0)</f>
        <v>18</v>
      </c>
      <c r="H6" s="164"/>
      <c r="I6" s="29">
        <f>IF(ISNUMBER(VLOOKUP(A6,Sousse!A:B,2,0)),(VLOOKUP(A6,Sousse!A:B,2,0)),0)</f>
        <v>5</v>
      </c>
      <c r="J6" s="164"/>
      <c r="K6" s="29">
        <f>IF(ISNUMBER(VLOOKUP(A6,Gabes!A:B,2,0)),(VLOOKUP(A6,Gabes!A:B,2,0)),0)</f>
        <v>3</v>
      </c>
      <c r="L6" s="164"/>
      <c r="M6" s="29">
        <f>IF(ISNUMBER(VLOOKUP(A6,GAFSA!A:B,2,0)),(VLOOKUP(A6,GAFSA!A:B,2,0)),0)</f>
        <v>0</v>
      </c>
      <c r="N6" s="164"/>
      <c r="O6" s="300"/>
      <c r="P6" s="29">
        <f>IF(ISNUMBER(VLOOKUP(A6,Jendouba!A:B,2,0)),(VLOOKUP(A6,Jendouba!A:B,2,0)),0)</f>
        <v>0</v>
      </c>
      <c r="Q6" s="454"/>
      <c r="R6" s="480">
        <f t="shared" si="0"/>
        <v>51</v>
      </c>
      <c r="S6" s="117">
        <v>70</v>
      </c>
      <c r="T6" s="32">
        <f>S6/4</f>
        <v>17.5</v>
      </c>
      <c r="U6" s="33">
        <f t="shared" si="1"/>
        <v>25</v>
      </c>
      <c r="V6" s="34">
        <f t="shared" ref="V6:V50" si="2">+S6+U6-C6</f>
        <v>70</v>
      </c>
      <c r="W6" s="225">
        <v>48</v>
      </c>
      <c r="X6" s="510"/>
      <c r="Y6" s="235">
        <v>48</v>
      </c>
      <c r="Z6" s="235"/>
      <c r="AA6" s="368">
        <f t="shared" ref="AA6:AA16" si="3">SUM(W6:Z6)</f>
        <v>96</v>
      </c>
      <c r="AB6" s="305">
        <v>8</v>
      </c>
      <c r="AC6" s="30">
        <f>AA6</f>
        <v>96</v>
      </c>
      <c r="AD6" s="140">
        <f>AB6-AC6</f>
        <v>-88</v>
      </c>
      <c r="AE6" s="135">
        <f>AD6/AC6</f>
        <v>-0.91666666666666663</v>
      </c>
      <c r="AF6" s="533">
        <f t="shared" ref="AF6:AF37" si="4">C6-F6-H6-J6-L6-N6-Q6-O6</f>
        <v>25</v>
      </c>
      <c r="AG6" s="354"/>
      <c r="AH6" s="358"/>
    </row>
    <row r="7" spans="1:34" s="190" customFormat="1" ht="12.75" hidden="1" customHeight="1" outlineLevel="1">
      <c r="A7" s="295" t="s">
        <v>69</v>
      </c>
      <c r="B7" s="180"/>
      <c r="C7" s="155">
        <f>IF(ISNUMBER(VLOOKUP(A7,'site 09'!A:B,2,0)),(VLOOKUP(A7,'site 09'!A:B,2,0)),0)</f>
        <v>0</v>
      </c>
      <c r="D7" s="181">
        <f>IF(ISNUMBER(VLOOKUP(A7,SECHE!A:B,2,0)),(VLOOKUP(A7,SECHE!A:B,2,0)),0)</f>
        <v>0</v>
      </c>
      <c r="E7" s="155">
        <f>IF(ISNUMBER(VLOOKUP(A7,'site 20'!A:B,2,0)),(VLOOKUP(A7,'site 20'!A:B,2,0)),0)</f>
        <v>0</v>
      </c>
      <c r="F7" s="182"/>
      <c r="G7" s="155">
        <f>IF(ISNUMBER(VLOOKUP(A7,Sfax!A:B,2,0)),(VLOOKUP(A7,Sfax!A:B,2,0)),0)</f>
        <v>0</v>
      </c>
      <c r="H7" s="182"/>
      <c r="I7" s="155">
        <f>IF(ISNUMBER(VLOOKUP(A7,Sousse!A:B,2,0)),(VLOOKUP(A7,Sousse!A:B,2,0)),0)</f>
        <v>0</v>
      </c>
      <c r="J7" s="182"/>
      <c r="K7" s="155">
        <f>IF(ISNUMBER(VLOOKUP(A7,Gabes!A:B,2,0)),(VLOOKUP(A7,Gabes!A:B,2,0)),0)</f>
        <v>0</v>
      </c>
      <c r="L7" s="183"/>
      <c r="M7" s="155">
        <f>IF(ISNUMBER(VLOOKUP(A7,GAFSA!A:B,2,0)),(VLOOKUP(A7,GAFSA!A:B,2,0)),0)</f>
        <v>0</v>
      </c>
      <c r="N7" s="143"/>
      <c r="O7" s="315"/>
      <c r="P7" s="155">
        <f>IF(ISNUMBER(VLOOKUP(A7,Jendouba!A:B,2,0)),(VLOOKUP(A7,Jendouba!A:B,2,0)),0)</f>
        <v>0</v>
      </c>
      <c r="Q7" s="421"/>
      <c r="R7" s="479">
        <f t="shared" si="0"/>
        <v>0</v>
      </c>
      <c r="S7" s="184"/>
      <c r="T7" s="185">
        <f t="shared" ref="T7:T72" si="5">S7/4</f>
        <v>0</v>
      </c>
      <c r="U7" s="186">
        <f t="shared" si="1"/>
        <v>0</v>
      </c>
      <c r="V7" s="187">
        <f t="shared" si="2"/>
        <v>0</v>
      </c>
      <c r="W7" s="188"/>
      <c r="X7" s="508"/>
      <c r="Y7" s="233"/>
      <c r="Z7" s="233"/>
      <c r="AA7" s="369">
        <f t="shared" si="3"/>
        <v>0</v>
      </c>
      <c r="AB7" s="155"/>
      <c r="AC7" s="306">
        <v>0</v>
      </c>
      <c r="AD7" s="137"/>
      <c r="AE7" s="130"/>
      <c r="AF7" s="189">
        <f t="shared" si="4"/>
        <v>0</v>
      </c>
      <c r="AG7" s="354"/>
      <c r="AH7" s="358"/>
    </row>
    <row r="8" spans="1:34" s="190" customFormat="1" ht="12.75" hidden="1" customHeight="1" outlineLevel="1">
      <c r="A8" s="293" t="s">
        <v>70</v>
      </c>
      <c r="B8" s="180"/>
      <c r="C8" s="155">
        <f>IF(ISNUMBER(VLOOKUP(A8,'site 09'!A:B,2,0)),(VLOOKUP(A8,'site 09'!A:B,2,0)),0)</f>
        <v>0</v>
      </c>
      <c r="D8" s="181">
        <f>IF(ISNUMBER(VLOOKUP(A8,SECHE!A:B,2,0)),(VLOOKUP(A8,SECHE!A:B,2,0)),0)</f>
        <v>0</v>
      </c>
      <c r="E8" s="155">
        <f>IF(ISNUMBER(VLOOKUP(A8,'site 20'!A:B,2,0)),(VLOOKUP(A8,'site 20'!A:B,2,0)),0)</f>
        <v>0</v>
      </c>
      <c r="F8" s="182"/>
      <c r="G8" s="155">
        <f>IF(ISNUMBER(VLOOKUP(A8,Sfax!A:B,2,0)),(VLOOKUP(A8,Sfax!A:B,2,0)),0)</f>
        <v>0</v>
      </c>
      <c r="H8" s="182"/>
      <c r="I8" s="155">
        <f>IF(ISNUMBER(VLOOKUP(A8,Sousse!A:B,2,0)),(VLOOKUP(A8,Sousse!A:B,2,0)),0)</f>
        <v>0</v>
      </c>
      <c r="J8" s="182"/>
      <c r="K8" s="155">
        <f>IF(ISNUMBER(VLOOKUP(A8,Gabes!A:B,2,0)),(VLOOKUP(A8,Gabes!A:B,2,0)),0)</f>
        <v>0</v>
      </c>
      <c r="L8" s="183"/>
      <c r="M8" s="155">
        <f>IF(ISNUMBER(VLOOKUP(A8,GAFSA!A:B,2,0)),(VLOOKUP(A8,GAFSA!A:B,2,0)),0)</f>
        <v>0</v>
      </c>
      <c r="N8" s="143"/>
      <c r="O8" s="315"/>
      <c r="P8" s="155">
        <f>IF(ISNUMBER(VLOOKUP(A8,Jendouba!A:B,2,0)),(VLOOKUP(A8,Jendouba!A:B,2,0)),0)</f>
        <v>0</v>
      </c>
      <c r="Q8" s="421"/>
      <c r="R8" s="479">
        <f t="shared" si="0"/>
        <v>0</v>
      </c>
      <c r="S8" s="184"/>
      <c r="T8" s="185">
        <f t="shared" si="5"/>
        <v>0</v>
      </c>
      <c r="U8" s="186">
        <f t="shared" si="1"/>
        <v>0</v>
      </c>
      <c r="V8" s="187">
        <f t="shared" si="2"/>
        <v>0</v>
      </c>
      <c r="W8" s="191"/>
      <c r="X8" s="509"/>
      <c r="Y8" s="234"/>
      <c r="Z8" s="234"/>
      <c r="AA8" s="370">
        <f t="shared" si="3"/>
        <v>0</v>
      </c>
      <c r="AB8" s="155"/>
      <c r="AC8" s="307">
        <v>0</v>
      </c>
      <c r="AD8" s="137"/>
      <c r="AE8" s="130"/>
      <c r="AF8" s="189">
        <f t="shared" si="4"/>
        <v>0</v>
      </c>
      <c r="AG8" s="354"/>
      <c r="AH8" s="358"/>
    </row>
    <row r="9" spans="1:34" s="190" customFormat="1" ht="12.75" hidden="1" customHeight="1" outlineLevel="1">
      <c r="A9" s="293" t="s">
        <v>71</v>
      </c>
      <c r="B9" s="180"/>
      <c r="C9" s="155">
        <f>IF(ISNUMBER(VLOOKUP(A9,'site 09'!A:B,2,0)),(VLOOKUP(A9,'site 09'!A:B,2,0)),0)</f>
        <v>0</v>
      </c>
      <c r="D9" s="181">
        <f>IF(ISNUMBER(VLOOKUP(A9,SECHE!A:B,2,0)),(VLOOKUP(A9,SECHE!A:B,2,0)),0)</f>
        <v>0</v>
      </c>
      <c r="E9" s="155">
        <f>IF(ISNUMBER(VLOOKUP(A9,'site 20'!A:B,2,0)),(VLOOKUP(A9,'site 20'!A:B,2,0)),0)</f>
        <v>0</v>
      </c>
      <c r="F9" s="182"/>
      <c r="G9" s="155">
        <f>IF(ISNUMBER(VLOOKUP(A9,Sfax!A:B,2,0)),(VLOOKUP(A9,Sfax!A:B,2,0)),0)</f>
        <v>0</v>
      </c>
      <c r="H9" s="182"/>
      <c r="I9" s="155">
        <f>IF(ISNUMBER(VLOOKUP(A9,Sousse!A:B,2,0)),(VLOOKUP(A9,Sousse!A:B,2,0)),0)</f>
        <v>0</v>
      </c>
      <c r="J9" s="182"/>
      <c r="K9" s="155">
        <f>IF(ISNUMBER(VLOOKUP(A9,Gabes!A:B,2,0)),(VLOOKUP(A9,Gabes!A:B,2,0)),0)</f>
        <v>0</v>
      </c>
      <c r="L9" s="183"/>
      <c r="M9" s="155">
        <f>IF(ISNUMBER(VLOOKUP(A9,GAFSA!A:B,2,0)),(VLOOKUP(A9,GAFSA!A:B,2,0)),0)</f>
        <v>0</v>
      </c>
      <c r="N9" s="143"/>
      <c r="O9" s="315"/>
      <c r="P9" s="155">
        <f>IF(ISNUMBER(VLOOKUP(A9,Jendouba!A:B,2,0)),(VLOOKUP(A9,Jendouba!A:B,2,0)),0)</f>
        <v>0</v>
      </c>
      <c r="Q9" s="421"/>
      <c r="R9" s="479">
        <f t="shared" si="0"/>
        <v>0</v>
      </c>
      <c r="S9" s="184"/>
      <c r="T9" s="185">
        <f t="shared" si="5"/>
        <v>0</v>
      </c>
      <c r="U9" s="186">
        <f t="shared" si="1"/>
        <v>0</v>
      </c>
      <c r="V9" s="187">
        <f t="shared" si="2"/>
        <v>0</v>
      </c>
      <c r="W9" s="191"/>
      <c r="X9" s="509"/>
      <c r="Y9" s="234"/>
      <c r="Z9" s="234"/>
      <c r="AA9" s="370">
        <f t="shared" si="3"/>
        <v>0</v>
      </c>
      <c r="AB9" s="155"/>
      <c r="AC9" s="307">
        <v>0</v>
      </c>
      <c r="AD9" s="137"/>
      <c r="AE9" s="130"/>
      <c r="AF9" s="189">
        <f t="shared" si="4"/>
        <v>0</v>
      </c>
      <c r="AG9" s="354"/>
      <c r="AH9" s="358"/>
    </row>
    <row r="10" spans="1:34" s="190" customFormat="1" ht="12.75" hidden="1" customHeight="1" outlineLevel="1">
      <c r="A10" s="293" t="s">
        <v>72</v>
      </c>
      <c r="B10" s="180"/>
      <c r="C10" s="155">
        <f>IF(ISNUMBER(VLOOKUP(A10,'site 09'!A:B,2,0)),(VLOOKUP(A10,'site 09'!A:B,2,0)),0)</f>
        <v>0</v>
      </c>
      <c r="D10" s="181">
        <f>IF(ISNUMBER(VLOOKUP(A10,SECHE!A:B,2,0)),(VLOOKUP(A10,SECHE!A:B,2,0)),0)</f>
        <v>0</v>
      </c>
      <c r="E10" s="155">
        <f>IF(ISNUMBER(VLOOKUP(A10,'site 20'!A:B,2,0)),(VLOOKUP(A10,'site 20'!A:B,2,0)),0)</f>
        <v>0</v>
      </c>
      <c r="F10" s="182"/>
      <c r="G10" s="155">
        <f>IF(ISNUMBER(VLOOKUP(A10,Sfax!A:B,2,0)),(VLOOKUP(A10,Sfax!A:B,2,0)),0)</f>
        <v>0</v>
      </c>
      <c r="H10" s="182"/>
      <c r="I10" s="155">
        <f>IF(ISNUMBER(VLOOKUP(A10,Sousse!A:B,2,0)),(VLOOKUP(A10,Sousse!A:B,2,0)),0)</f>
        <v>0</v>
      </c>
      <c r="J10" s="182"/>
      <c r="K10" s="155">
        <f>IF(ISNUMBER(VLOOKUP(A10,Gabes!A:B,2,0)),(VLOOKUP(A10,Gabes!A:B,2,0)),0)</f>
        <v>0</v>
      </c>
      <c r="L10" s="183"/>
      <c r="M10" s="155">
        <f>IF(ISNUMBER(VLOOKUP(A10,GAFSA!A:B,2,0)),(VLOOKUP(A10,GAFSA!A:B,2,0)),0)</f>
        <v>0</v>
      </c>
      <c r="N10" s="143"/>
      <c r="O10" s="315"/>
      <c r="P10" s="155">
        <f>IF(ISNUMBER(VLOOKUP(A10,Jendouba!A:B,2,0)),(VLOOKUP(A10,Jendouba!A:B,2,0)),0)</f>
        <v>0</v>
      </c>
      <c r="Q10" s="421"/>
      <c r="R10" s="479">
        <f t="shared" si="0"/>
        <v>0</v>
      </c>
      <c r="S10" s="184"/>
      <c r="T10" s="185">
        <f t="shared" si="5"/>
        <v>0</v>
      </c>
      <c r="U10" s="186">
        <f t="shared" si="1"/>
        <v>0</v>
      </c>
      <c r="V10" s="187">
        <f t="shared" si="2"/>
        <v>0</v>
      </c>
      <c r="W10" s="191"/>
      <c r="X10" s="509"/>
      <c r="Y10" s="234"/>
      <c r="Z10" s="234"/>
      <c r="AA10" s="370">
        <f t="shared" si="3"/>
        <v>0</v>
      </c>
      <c r="AB10" s="155"/>
      <c r="AC10" s="307">
        <v>0</v>
      </c>
      <c r="AD10" s="137"/>
      <c r="AE10" s="130"/>
      <c r="AF10" s="189">
        <f t="shared" si="4"/>
        <v>0</v>
      </c>
      <c r="AG10" s="354"/>
      <c r="AH10" s="358"/>
    </row>
    <row r="11" spans="1:34" s="190" customFormat="1" ht="12.75" hidden="1" customHeight="1" outlineLevel="1" thickBot="1">
      <c r="A11" s="293" t="s">
        <v>73</v>
      </c>
      <c r="B11" s="192"/>
      <c r="C11" s="155">
        <f>IF(ISNUMBER(VLOOKUP(A11,'site 09'!A:B,2,0)),(VLOOKUP(A11,'site 09'!A:B,2,0)),0)</f>
        <v>0</v>
      </c>
      <c r="D11" s="193">
        <f>IF(ISNUMBER(VLOOKUP(A11,SECHE!A:B,2,0)),(VLOOKUP(A11,SECHE!A:B,2,0)),0)</f>
        <v>0</v>
      </c>
      <c r="E11" s="194">
        <f>IF(ISNUMBER(VLOOKUP(A11,'site 20'!A:B,2,0)),(VLOOKUP(A11,'site 20'!A:B,2,0)),0)</f>
        <v>0</v>
      </c>
      <c r="F11" s="195"/>
      <c r="G11" s="194">
        <f>IF(ISNUMBER(VLOOKUP(A11,Sfax!A:B,2,0)),(VLOOKUP(A11,Sfax!A:B,2,0)),0)</f>
        <v>0</v>
      </c>
      <c r="H11" s="195"/>
      <c r="I11" s="194">
        <f>IF(ISNUMBER(VLOOKUP(A11,Sousse!A:B,2,0)),(VLOOKUP(A11,Sousse!A:B,2,0)),0)</f>
        <v>0</v>
      </c>
      <c r="J11" s="195"/>
      <c r="K11" s="194">
        <f>IF(ISNUMBER(VLOOKUP(A11,Gabes!A:B,2,0)),(VLOOKUP(A11,Gabes!A:B,2,0)),0)</f>
        <v>0</v>
      </c>
      <c r="L11" s="197"/>
      <c r="M11" s="194">
        <f>IF(ISNUMBER(VLOOKUP(A11,GAFSA!A:B,2,0)),(VLOOKUP(A11,GAFSA!A:B,2,0)),0)</f>
        <v>0</v>
      </c>
      <c r="N11" s="196"/>
      <c r="O11" s="316"/>
      <c r="P11" s="194">
        <f>IF(ISNUMBER(VLOOKUP(A11,Jendouba!A:B,2,0)),(VLOOKUP(A11,Jendouba!A:B,2,0)),0)</f>
        <v>0</v>
      </c>
      <c r="Q11" s="422"/>
      <c r="R11" s="481">
        <f t="shared" si="0"/>
        <v>0</v>
      </c>
      <c r="S11" s="184"/>
      <c r="T11" s="185">
        <f t="shared" si="5"/>
        <v>0</v>
      </c>
      <c r="U11" s="186">
        <f t="shared" si="1"/>
        <v>0</v>
      </c>
      <c r="V11" s="187">
        <f t="shared" si="2"/>
        <v>0</v>
      </c>
      <c r="W11" s="198"/>
      <c r="X11" s="511"/>
      <c r="Y11" s="236"/>
      <c r="Z11" s="236"/>
      <c r="AA11" s="370">
        <f t="shared" si="3"/>
        <v>0</v>
      </c>
      <c r="AB11" s="194"/>
      <c r="AC11" s="308">
        <v>0</v>
      </c>
      <c r="AD11" s="137"/>
      <c r="AE11" s="130"/>
      <c r="AF11" s="189">
        <f t="shared" si="4"/>
        <v>0</v>
      </c>
      <c r="AG11" s="354"/>
      <c r="AH11" s="358"/>
    </row>
    <row r="12" spans="1:34" s="190" customFormat="1" ht="17.25" hidden="1" customHeight="1" outlineLevel="1" thickBot="1">
      <c r="A12" s="293" t="s">
        <v>74</v>
      </c>
      <c r="B12" s="288"/>
      <c r="C12" s="155">
        <f>IF(ISNUMBER(VLOOKUP(A12,'site 09'!A:B,2,0)),(VLOOKUP(A12,'site 09'!A:B,2,0)),0)</f>
        <v>0</v>
      </c>
      <c r="D12" s="201">
        <f>IF(ISNUMBER(VLOOKUP(A12,SECHE!A:B,2,0)),(VLOOKUP(A12,SECHE!A:B,2,0)),0)</f>
        <v>0</v>
      </c>
      <c r="E12" s="202">
        <f>IF(ISNUMBER(VLOOKUP(A12,'site 20'!A:B,2,0)),(VLOOKUP(A12,'site 20'!A:B,2,0)),0)</f>
        <v>0</v>
      </c>
      <c r="F12" s="203"/>
      <c r="G12" s="202">
        <f>IF(ISNUMBER(VLOOKUP(A12,Sfax!A:B,2,0)),(VLOOKUP(A12,Sfax!A:B,2,0)),0)</f>
        <v>0</v>
      </c>
      <c r="H12" s="203"/>
      <c r="I12" s="202">
        <f>IF(ISNUMBER(VLOOKUP(A12,Sousse!A:B,2,0)),(VLOOKUP(A12,Sousse!A:B,2,0)),0)</f>
        <v>0</v>
      </c>
      <c r="J12" s="203"/>
      <c r="K12" s="202">
        <f>IF(ISNUMBER(VLOOKUP(A12,Gabes!A:B,2,0)),(VLOOKUP(A12,Gabes!A:B,2,0)),0)</f>
        <v>0</v>
      </c>
      <c r="L12" s="205"/>
      <c r="M12" s="202">
        <f>IF(ISNUMBER(VLOOKUP(A12,GAFSA!A:B,2,0)),(VLOOKUP(A12,GAFSA!A:B,2,0)),0)</f>
        <v>0</v>
      </c>
      <c r="N12" s="204"/>
      <c r="O12" s="317"/>
      <c r="P12" s="202">
        <f>IF(ISNUMBER(VLOOKUP(A12,Jendouba!A:B,2,0)),(VLOOKUP(A12,Jendouba!A:B,2,0)),0)</f>
        <v>0</v>
      </c>
      <c r="Q12" s="423"/>
      <c r="R12" s="482">
        <f t="shared" si="0"/>
        <v>0</v>
      </c>
      <c r="S12" s="206"/>
      <c r="T12" s="207">
        <f t="shared" si="5"/>
        <v>0</v>
      </c>
      <c r="U12" s="208">
        <f t="shared" si="1"/>
        <v>0</v>
      </c>
      <c r="V12" s="209">
        <f t="shared" si="2"/>
        <v>0</v>
      </c>
      <c r="W12" s="210"/>
      <c r="X12" s="512"/>
      <c r="Y12" s="237"/>
      <c r="Z12" s="237"/>
      <c r="AA12" s="370">
        <f t="shared" si="3"/>
        <v>0</v>
      </c>
      <c r="AB12" s="200"/>
      <c r="AC12" s="202">
        <v>0</v>
      </c>
      <c r="AD12" s="282"/>
      <c r="AE12" s="133"/>
      <c r="AF12" s="189">
        <f t="shared" si="4"/>
        <v>0</v>
      </c>
      <c r="AG12" s="354"/>
      <c r="AH12" s="358"/>
    </row>
    <row r="13" spans="1:34" s="190" customFormat="1" ht="12.75" hidden="1" customHeight="1" outlineLevel="1" thickBot="1">
      <c r="A13" s="293" t="s">
        <v>75</v>
      </c>
      <c r="B13" s="192"/>
      <c r="C13" s="155">
        <f>IF(ISNUMBER(VLOOKUP(A13,'site 09'!A:B,2,0)),(VLOOKUP(A13,'site 09'!A:B,2,0)),0)</f>
        <v>0</v>
      </c>
      <c r="D13" s="193">
        <f>IF(ISNUMBER(VLOOKUP(A13,SECHE!A:B,2,0)),(VLOOKUP(A13,SECHE!A:B,2,0)),0)</f>
        <v>0</v>
      </c>
      <c r="E13" s="194">
        <f>IF(ISNUMBER(VLOOKUP(A13,'site 20'!A:B,2,0)),(VLOOKUP(A13,'site 20'!A:B,2,0)),0)</f>
        <v>0</v>
      </c>
      <c r="F13" s="195"/>
      <c r="G13" s="194">
        <f>IF(ISNUMBER(VLOOKUP(A13,Sfax!A:B,2,0)),(VLOOKUP(A13,Sfax!A:B,2,0)),0)</f>
        <v>0</v>
      </c>
      <c r="H13" s="195"/>
      <c r="I13" s="194">
        <f>IF(ISNUMBER(VLOOKUP(A13,Sousse!A:B,2,0)),(VLOOKUP(A13,Sousse!A:B,2,0)),0)</f>
        <v>0</v>
      </c>
      <c r="J13" s="195"/>
      <c r="K13" s="194">
        <f>IF(ISNUMBER(VLOOKUP(A13,Gabes!A:B,2,0)),(VLOOKUP(A13,Gabes!A:B,2,0)),0)</f>
        <v>0</v>
      </c>
      <c r="L13" s="197"/>
      <c r="M13" s="194">
        <f>IF(ISNUMBER(VLOOKUP(A13,GAFSA!A:B,2,0)),(VLOOKUP(A13,GAFSA!A:B,2,0)),0)</f>
        <v>0</v>
      </c>
      <c r="N13" s="196"/>
      <c r="O13" s="316"/>
      <c r="P13" s="194">
        <f>IF(ISNUMBER(VLOOKUP(A13,Jendouba!A:B,2,0)),(VLOOKUP(A13,Jendouba!A:B,2,0)),0)</f>
        <v>0</v>
      </c>
      <c r="Q13" s="422"/>
      <c r="R13" s="479">
        <f t="shared" si="0"/>
        <v>0</v>
      </c>
      <c r="S13" s="184"/>
      <c r="T13" s="185">
        <f t="shared" si="5"/>
        <v>0</v>
      </c>
      <c r="U13" s="186">
        <f t="shared" si="1"/>
        <v>0</v>
      </c>
      <c r="V13" s="187">
        <f t="shared" si="2"/>
        <v>0</v>
      </c>
      <c r="W13" s="211"/>
      <c r="X13" s="513"/>
      <c r="Y13" s="238"/>
      <c r="Z13" s="238"/>
      <c r="AA13" s="370">
        <f t="shared" si="3"/>
        <v>0</v>
      </c>
      <c r="AB13" s="194"/>
      <c r="AC13" s="306">
        <v>0</v>
      </c>
      <c r="AD13" s="137"/>
      <c r="AE13" s="130"/>
      <c r="AF13" s="189">
        <f t="shared" si="4"/>
        <v>0</v>
      </c>
      <c r="AG13" s="354"/>
      <c r="AH13" s="358"/>
    </row>
    <row r="14" spans="1:34" s="190" customFormat="1" ht="12.75" hidden="1" customHeight="1">
      <c r="A14" s="293" t="s">
        <v>76</v>
      </c>
      <c r="B14" s="289"/>
      <c r="C14" s="155">
        <f>IF(ISNUMBER(VLOOKUP(A14,'site 09'!A:B,2,0)),(VLOOKUP(A14,'site 09'!A:B,2,0)),0)</f>
        <v>0</v>
      </c>
      <c r="D14" s="212">
        <f>IF(ISNUMBER(VLOOKUP(A14,SECHE!A:B,2,0)),(VLOOKUP(A14,SECHE!A:B,2,0)),0)</f>
        <v>0</v>
      </c>
      <c r="E14" s="179">
        <f>IF(ISNUMBER(VLOOKUP(A14,'site 20'!A:B,2,0)),(VLOOKUP(A14,'site 20'!A:B,2,0)),0)</f>
        <v>0</v>
      </c>
      <c r="F14" s="213"/>
      <c r="G14" s="179">
        <f>IF(ISNUMBER(VLOOKUP(A14,Sfax!A:B,2,0)),(VLOOKUP(A14,Sfax!A:B,2,0)),0)</f>
        <v>0</v>
      </c>
      <c r="H14" s="213"/>
      <c r="I14" s="179">
        <f>IF(ISNUMBER(VLOOKUP(A14,Sousse!A:B,2,0)),(VLOOKUP(A14,Sousse!A:B,2,0)),0)</f>
        <v>0</v>
      </c>
      <c r="J14" s="213"/>
      <c r="K14" s="179">
        <f>IF(ISNUMBER(VLOOKUP(A14,Gabes!A:B,2,0)),(VLOOKUP(A14,Gabes!A:B,2,0)),0)</f>
        <v>0</v>
      </c>
      <c r="L14" s="215"/>
      <c r="M14" s="179">
        <f>IF(ISNUMBER(VLOOKUP(A14,GAFSA!A:B,2,0)),(VLOOKUP(A14,GAFSA!A:B,2,0)),0)</f>
        <v>0</v>
      </c>
      <c r="N14" s="214"/>
      <c r="O14" s="318"/>
      <c r="P14" s="179">
        <f>IF(ISNUMBER(VLOOKUP(A14,Jendouba!A:B,2,0)),(VLOOKUP(A14,Jendouba!A:B,2,0)),0)</f>
        <v>0</v>
      </c>
      <c r="Q14" s="424"/>
      <c r="R14" s="479">
        <f t="shared" si="0"/>
        <v>0</v>
      </c>
      <c r="S14" s="216"/>
      <c r="T14" s="217">
        <f t="shared" si="5"/>
        <v>0</v>
      </c>
      <c r="U14" s="186">
        <f t="shared" si="1"/>
        <v>0</v>
      </c>
      <c r="V14" s="218">
        <f t="shared" si="2"/>
        <v>0</v>
      </c>
      <c r="W14" s="219"/>
      <c r="X14" s="514"/>
      <c r="Y14" s="239"/>
      <c r="Z14" s="239"/>
      <c r="AA14" s="370">
        <f t="shared" si="3"/>
        <v>0</v>
      </c>
      <c r="AB14" s="179"/>
      <c r="AC14" s="307">
        <v>0</v>
      </c>
      <c r="AD14" s="137"/>
      <c r="AE14" s="130"/>
      <c r="AF14" s="189">
        <f t="shared" si="4"/>
        <v>0</v>
      </c>
      <c r="AG14" s="354"/>
      <c r="AH14" s="358"/>
    </row>
    <row r="15" spans="1:34" s="190" customFormat="1" ht="12.75" hidden="1" customHeight="1" thickBot="1">
      <c r="A15" s="293" t="s">
        <v>77</v>
      </c>
      <c r="B15" s="192"/>
      <c r="C15" s="155">
        <f>IF(ISNUMBER(VLOOKUP(A15,'site 09'!A:B,2,0)),(VLOOKUP(A15,'site 09'!A:B,2,0)),0)</f>
        <v>0</v>
      </c>
      <c r="D15" s="193">
        <f>IF(ISNUMBER(VLOOKUP(A15,SECHE!A:B,2,0)),(VLOOKUP(A15,SECHE!A:B,2,0)),0)</f>
        <v>0</v>
      </c>
      <c r="E15" s="194">
        <f>IF(ISNUMBER(VLOOKUP(A15,'site 20'!A:B,2,0)),(VLOOKUP(A15,'site 20'!A:B,2,0)),0)</f>
        <v>0</v>
      </c>
      <c r="F15" s="195"/>
      <c r="G15" s="194">
        <f>IF(ISNUMBER(VLOOKUP(A15,Sfax!A:B,2,0)),(VLOOKUP(A15,Sfax!A:B,2,0)),0)</f>
        <v>0</v>
      </c>
      <c r="H15" s="195"/>
      <c r="I15" s="194">
        <f>IF(ISNUMBER(VLOOKUP(A15,Sousse!A:B,2,0)),(VLOOKUP(A15,Sousse!A:B,2,0)),0)</f>
        <v>0</v>
      </c>
      <c r="J15" s="195"/>
      <c r="K15" s="194">
        <f>IF(ISNUMBER(VLOOKUP(A15,Gabes!A:B,2,0)),(VLOOKUP(A15,Gabes!A:B,2,0)),0)</f>
        <v>0</v>
      </c>
      <c r="L15" s="197"/>
      <c r="M15" s="194">
        <f>IF(ISNUMBER(VLOOKUP(A15,GAFSA!A:B,2,0)),(VLOOKUP(A15,GAFSA!A:B,2,0)),0)</f>
        <v>0</v>
      </c>
      <c r="N15" s="196"/>
      <c r="O15" s="316"/>
      <c r="P15" s="194">
        <f>IF(ISNUMBER(VLOOKUP(A15,Jendouba!A:B,2,0)),(VLOOKUP(A15,Jendouba!A:B,2,0)),0)</f>
        <v>0</v>
      </c>
      <c r="Q15" s="422"/>
      <c r="R15" s="479">
        <f t="shared" si="0"/>
        <v>0</v>
      </c>
      <c r="S15" s="220"/>
      <c r="T15" s="221">
        <f t="shared" si="5"/>
        <v>0</v>
      </c>
      <c r="U15" s="186">
        <f t="shared" si="1"/>
        <v>0</v>
      </c>
      <c r="V15" s="222">
        <f t="shared" si="2"/>
        <v>0</v>
      </c>
      <c r="W15" s="191"/>
      <c r="X15" s="509"/>
      <c r="Y15" s="234"/>
      <c r="Z15" s="234"/>
      <c r="AA15" s="370">
        <f t="shared" si="3"/>
        <v>0</v>
      </c>
      <c r="AB15" s="194"/>
      <c r="AC15" s="307">
        <v>0</v>
      </c>
      <c r="AD15" s="137"/>
      <c r="AE15" s="130"/>
      <c r="AF15" s="189">
        <f t="shared" si="4"/>
        <v>0</v>
      </c>
      <c r="AG15" s="354"/>
      <c r="AH15" s="358"/>
    </row>
    <row r="16" spans="1:34" ht="13.5" hidden="1" customHeight="1">
      <c r="A16" s="293" t="s">
        <v>2</v>
      </c>
      <c r="B16" s="289">
        <v>20</v>
      </c>
      <c r="C16" s="155">
        <f>IF(ISNUMBER(VLOOKUP(A16,'site 09'!A:B,2,0)),(VLOOKUP(A16,'site 09'!A:B,2,0)),0)</f>
        <v>2</v>
      </c>
      <c r="D16" s="212">
        <f>IF(ISNUMBER(VLOOKUP(A16,SECHE!A:B,2,0)),(VLOOKUP(A16,SECHE!A:B,2,0)),0)</f>
        <v>0</v>
      </c>
      <c r="E16" s="179">
        <f>IF(ISNUMBER(VLOOKUP(A16,'site 20'!A:B,2,0)),(VLOOKUP(A16,'site 20'!A:B,2,0)),0)</f>
        <v>3</v>
      </c>
      <c r="F16" s="157"/>
      <c r="G16" s="40">
        <f>IF(ISNUMBER(VLOOKUP(A16,Sfax!A:B,2,0)),(VLOOKUP(A16,Sfax!A:B,2,0)),0)</f>
        <v>0</v>
      </c>
      <c r="H16" s="157"/>
      <c r="I16" s="40">
        <f>IF(ISNUMBER(VLOOKUP(A16,Sousse!A:B,2,0)),(VLOOKUP(A16,Sousse!A:B,2,0)),0)</f>
        <v>0</v>
      </c>
      <c r="J16" s="157"/>
      <c r="K16" s="40">
        <f>IF(ISNUMBER(VLOOKUP(A16,Gabes!A:B,2,0)),(VLOOKUP(A16,Gabes!A:B,2,0)),0)</f>
        <v>0</v>
      </c>
      <c r="L16" s="157"/>
      <c r="M16" s="40">
        <f>IF(ISNUMBER(VLOOKUP(A16,GAFSA!A:B,2,0)),(VLOOKUP(A16,GAFSA!A:B,2,0)),0)</f>
        <v>3</v>
      </c>
      <c r="N16" s="157"/>
      <c r="O16" s="319"/>
      <c r="P16" s="40">
        <f>IF(ISNUMBER(VLOOKUP(A16,Jendouba!A:B,2,0)),(VLOOKUP(A16,Jendouba!A:B,2,0)),0)</f>
        <v>0</v>
      </c>
      <c r="Q16" s="425"/>
      <c r="R16" s="479">
        <f t="shared" si="0"/>
        <v>8</v>
      </c>
      <c r="S16" s="119"/>
      <c r="T16" s="43">
        <f t="shared" si="5"/>
        <v>0</v>
      </c>
      <c r="U16" s="23">
        <f t="shared" si="1"/>
        <v>20</v>
      </c>
      <c r="V16" s="45">
        <f t="shared" si="2"/>
        <v>18</v>
      </c>
      <c r="W16" s="223"/>
      <c r="X16" s="509"/>
      <c r="Y16" s="234"/>
      <c r="Z16" s="234"/>
      <c r="AA16" s="370">
        <f t="shared" si="3"/>
        <v>0</v>
      </c>
      <c r="AB16" s="155"/>
      <c r="AC16" s="309">
        <f>AA16</f>
        <v>0</v>
      </c>
      <c r="AD16" s="136">
        <f t="shared" ref="AD16:AD72" si="6">AB16-AC16</f>
        <v>0</v>
      </c>
      <c r="AE16" s="132" t="e">
        <f>AD16/AC16</f>
        <v>#DIV/0!</v>
      </c>
      <c r="AF16" s="189">
        <f t="shared" si="4"/>
        <v>2</v>
      </c>
      <c r="AG16" s="354"/>
      <c r="AH16" s="448"/>
    </row>
    <row r="17" spans="1:34" ht="13.5" customHeight="1">
      <c r="A17" s="293" t="s">
        <v>3</v>
      </c>
      <c r="B17" s="180">
        <v>300</v>
      </c>
      <c r="C17" s="155">
        <f>IF(ISNUMBER(VLOOKUP(A17,'site 09'!A:B,2,0)),(VLOOKUP(A17,'site 09'!A:B,2,0)),0)</f>
        <v>144</v>
      </c>
      <c r="D17" s="181">
        <f>IF(ISNUMBER(VLOOKUP(A17,SECHE!A:B,2,0)),(VLOOKUP(A17,SECHE!A:B,2,0)),0)</f>
        <v>120</v>
      </c>
      <c r="E17" s="155">
        <f>IF(ISNUMBER(VLOOKUP(A17,'site 20'!A:B,2,0)),(VLOOKUP(A17,'site 20'!A:B,2,0)),0)</f>
        <v>70</v>
      </c>
      <c r="F17" s="19"/>
      <c r="G17" s="18">
        <f>IF(ISNUMBER(VLOOKUP(A17,Sfax!A:B,2,0)),(VLOOKUP(A17,Sfax!A:B,2,0)),0)</f>
        <v>59</v>
      </c>
      <c r="H17" s="19"/>
      <c r="I17" s="18">
        <f>IF(ISNUMBER(VLOOKUP(A17,Sousse!A:B,2,0)),(VLOOKUP(A17,Sousse!A:B,2,0)),0)</f>
        <v>62</v>
      </c>
      <c r="J17" s="19"/>
      <c r="K17" s="18">
        <f>IF(ISNUMBER(VLOOKUP(A17,Gabes!A:B,2,0)),(VLOOKUP(A17,Gabes!A:B,2,0)),0)</f>
        <v>113</v>
      </c>
      <c r="L17" s="19"/>
      <c r="M17" s="18">
        <f>IF(ISNUMBER(VLOOKUP(A17,GAFSA!A:B,2,0)),(VLOOKUP(A17,GAFSA!A:B,2,0)),0)</f>
        <v>61</v>
      </c>
      <c r="N17" s="19"/>
      <c r="O17" s="298"/>
      <c r="P17" s="18">
        <f>IF(ISNUMBER(VLOOKUP(A17,Jendouba!A:B,2,0)),(VLOOKUP(A17,Jendouba!A:B,2,0)),0)</f>
        <v>16</v>
      </c>
      <c r="Q17" s="507"/>
      <c r="R17" s="479">
        <f t="shared" si="0"/>
        <v>525</v>
      </c>
      <c r="S17" s="119">
        <v>1000</v>
      </c>
      <c r="T17" s="43">
        <f t="shared" si="5"/>
        <v>250</v>
      </c>
      <c r="U17" s="23">
        <f t="shared" si="1"/>
        <v>300</v>
      </c>
      <c r="V17" s="45">
        <f t="shared" si="2"/>
        <v>1156</v>
      </c>
      <c r="W17" s="223">
        <v>100</v>
      </c>
      <c r="X17" s="509">
        <v>100</v>
      </c>
      <c r="Y17" s="234">
        <v>400</v>
      </c>
      <c r="Z17" s="234">
        <v>400</v>
      </c>
      <c r="AA17" s="370">
        <f>SUM(W17:Z17)</f>
        <v>1000</v>
      </c>
      <c r="AB17" s="155">
        <v>950</v>
      </c>
      <c r="AC17" s="18">
        <f t="shared" ref="AC17:AC28" si="7">AA17</f>
        <v>1000</v>
      </c>
      <c r="AD17" s="361">
        <f t="shared" si="6"/>
        <v>-50</v>
      </c>
      <c r="AE17" s="134">
        <f>AD17/AC17</f>
        <v>-0.05</v>
      </c>
      <c r="AF17" s="189">
        <f t="shared" si="4"/>
        <v>144</v>
      </c>
      <c r="AG17" s="354"/>
      <c r="AH17" s="5">
        <v>100</v>
      </c>
    </row>
    <row r="18" spans="1:34" ht="12.75" customHeight="1">
      <c r="A18" s="293" t="s">
        <v>4</v>
      </c>
      <c r="B18" s="180">
        <v>46</v>
      </c>
      <c r="C18" s="155">
        <f>IF(ISNUMBER(VLOOKUP(A18,'site 09'!A:B,2,0)),(VLOOKUP(A18,'site 09'!A:B,2,0)),0)</f>
        <v>38</v>
      </c>
      <c r="D18" s="181">
        <f>IF(ISNUMBER(VLOOKUP(A18,SECHE!A:B,2,0)),(VLOOKUP(A18,SECHE!A:B,2,0)),0)</f>
        <v>1</v>
      </c>
      <c r="E18" s="155">
        <f>IF(ISNUMBER(VLOOKUP(A18,'site 20'!A:B,2,0)),(VLOOKUP(A18,'site 20'!A:B,2,0)),0)</f>
        <v>26</v>
      </c>
      <c r="F18" s="19"/>
      <c r="G18" s="18">
        <f>IF(ISNUMBER(VLOOKUP(A18,Sfax!A:B,2,0)),(VLOOKUP(A18,Sfax!A:B,2,0)),0)</f>
        <v>0</v>
      </c>
      <c r="H18" s="19"/>
      <c r="I18" s="18">
        <f>IF(ISNUMBER(VLOOKUP(A18,Sousse!A:B,2,0)),(VLOOKUP(A18,Sousse!A:B,2,0)),0)</f>
        <v>7</v>
      </c>
      <c r="J18" s="19"/>
      <c r="K18" s="18">
        <f>IF(ISNUMBER(VLOOKUP(A18,Gabes!A:B,2,0)),(VLOOKUP(A18,Gabes!A:B,2,0)),0)</f>
        <v>9</v>
      </c>
      <c r="L18" s="19"/>
      <c r="M18" s="18">
        <f>IF(ISNUMBER(VLOOKUP(A18,GAFSA!A:B,2,0)),(VLOOKUP(A18,GAFSA!A:B,2,0)),0)</f>
        <v>20</v>
      </c>
      <c r="N18" s="158"/>
      <c r="O18" s="298"/>
      <c r="P18" s="18">
        <f>IF(ISNUMBER(VLOOKUP(A18,Jendouba!A:B,2,0)),(VLOOKUP(A18,Jendouba!A:B,2,0)),0)</f>
        <v>5</v>
      </c>
      <c r="Q18" s="504"/>
      <c r="R18" s="479">
        <f t="shared" si="0"/>
        <v>105</v>
      </c>
      <c r="S18" s="119">
        <v>100</v>
      </c>
      <c r="T18" s="43">
        <f t="shared" si="5"/>
        <v>25</v>
      </c>
      <c r="U18" s="23">
        <f t="shared" si="1"/>
        <v>46</v>
      </c>
      <c r="V18" s="45">
        <f t="shared" si="2"/>
        <v>108</v>
      </c>
      <c r="W18" s="223"/>
      <c r="X18" s="509">
        <v>20</v>
      </c>
      <c r="Y18" s="234">
        <v>80</v>
      </c>
      <c r="Z18" s="234"/>
      <c r="AA18" s="370">
        <f t="shared" ref="AA18:AA50" si="8">SUM(W18:Z18)</f>
        <v>100</v>
      </c>
      <c r="AB18" s="155">
        <v>110</v>
      </c>
      <c r="AC18" s="18">
        <f t="shared" si="7"/>
        <v>100</v>
      </c>
      <c r="AD18" s="362">
        <f t="shared" si="6"/>
        <v>10</v>
      </c>
      <c r="AE18" s="134">
        <f t="shared" ref="AE18:AE72" si="9">AD18/AC18</f>
        <v>0.1</v>
      </c>
      <c r="AF18" s="189">
        <f t="shared" si="4"/>
        <v>38</v>
      </c>
      <c r="AG18" s="354"/>
    </row>
    <row r="19" spans="1:34" ht="13.5" customHeight="1">
      <c r="A19" s="293" t="s">
        <v>101</v>
      </c>
      <c r="B19" s="180">
        <v>15</v>
      </c>
      <c r="C19" s="155">
        <f>IF(ISNUMBER(VLOOKUP(A19,'site 09'!A:B,2,0)),(VLOOKUP(A19,'site 09'!A:B,2,0)),0)</f>
        <v>50</v>
      </c>
      <c r="D19" s="181"/>
      <c r="E19" s="155">
        <f>IF(ISNUMBER(VLOOKUP(A19,'site 20'!A:B,2,0)),(VLOOKUP(A19,'site 20'!A:B,2,0)),0)</f>
        <v>12</v>
      </c>
      <c r="F19" s="19"/>
      <c r="G19" s="18">
        <f>IF(ISNUMBER(VLOOKUP(A19,Sfax!A:B,2,0)),(VLOOKUP(A19,Sfax!A:B,2,0)),0)</f>
        <v>5</v>
      </c>
      <c r="H19" s="19"/>
      <c r="I19" s="18">
        <f>IF(ISNUMBER(VLOOKUP(A19,Sousse!A:B,2,0)),(VLOOKUP(A19,Sousse!A:B,2,0)),0)</f>
        <v>5</v>
      </c>
      <c r="J19" s="19"/>
      <c r="K19" s="18">
        <f>IF(ISNUMBER(VLOOKUP(A19,Gabes!A:B,2,0)),(VLOOKUP(A19,Gabes!A:B,2,0)),0)</f>
        <v>12</v>
      </c>
      <c r="L19" s="19"/>
      <c r="M19" s="18">
        <f>IF(ISNUMBER(VLOOKUP(A19,GAFSA!A:B,2,0)),(VLOOKUP(A19,GAFSA!A:B,2,0)),0)</f>
        <v>5</v>
      </c>
      <c r="N19" s="158"/>
      <c r="O19" s="298"/>
      <c r="P19" s="18">
        <f>IF(ISNUMBER(VLOOKUP(A19,Jendouba!A:B,2,0)),(VLOOKUP(A19,Jendouba!A:B,2,0)),0)</f>
        <v>3</v>
      </c>
      <c r="Q19" s="158"/>
      <c r="R19" s="479">
        <f t="shared" si="0"/>
        <v>92</v>
      </c>
      <c r="S19" s="119">
        <v>40</v>
      </c>
      <c r="T19" s="43">
        <f>S19/4</f>
        <v>10</v>
      </c>
      <c r="U19" s="23">
        <f>B19</f>
        <v>15</v>
      </c>
      <c r="V19" s="45">
        <f t="shared" si="2"/>
        <v>5</v>
      </c>
      <c r="W19" s="223"/>
      <c r="X19" s="509"/>
      <c r="Y19" s="234">
        <v>40</v>
      </c>
      <c r="Z19" s="234"/>
      <c r="AA19" s="370">
        <f>SUM(W19:Z19)</f>
        <v>40</v>
      </c>
      <c r="AB19" s="155"/>
      <c r="AC19" s="18">
        <f t="shared" si="7"/>
        <v>40</v>
      </c>
      <c r="AD19" s="139">
        <f t="shared" si="6"/>
        <v>-40</v>
      </c>
      <c r="AE19" s="134"/>
      <c r="AF19" s="189">
        <f t="shared" si="4"/>
        <v>50</v>
      </c>
      <c r="AG19" s="354"/>
    </row>
    <row r="20" spans="1:34" ht="12.75" customHeight="1">
      <c r="A20" s="501" t="s">
        <v>5</v>
      </c>
      <c r="B20" s="180">
        <v>250</v>
      </c>
      <c r="C20" s="155">
        <f>IF(ISNUMBER(VLOOKUP(A20,'site 09'!A:B,2,0)),(VLOOKUP(A20,'site 09'!A:B,2,0)),0)</f>
        <v>0</v>
      </c>
      <c r="D20" s="181">
        <f>IF(ISNUMBER(VLOOKUP(A20,SECHE!A:B,2,0)),(VLOOKUP(A20,SECHE!A:B,2,0)),0)</f>
        <v>222</v>
      </c>
      <c r="E20" s="155">
        <f>IF(ISNUMBER(VLOOKUP(A20,'site 20'!A:B,2,0)),(VLOOKUP(A20,'site 20'!A:B,2,0)),0)</f>
        <v>119</v>
      </c>
      <c r="F20" s="19"/>
      <c r="G20" s="18">
        <f>IF(ISNUMBER(VLOOKUP(A20,Sfax!A:B,2,0)),(VLOOKUP(A20,Sfax!A:B,2,0)),0)</f>
        <v>42</v>
      </c>
      <c r="H20" s="19"/>
      <c r="I20" s="18">
        <f>IF(ISNUMBER(VLOOKUP(A20,Sousse!A:B,2,0)),(VLOOKUP(A20,Sousse!A:B,2,0)),0)</f>
        <v>53</v>
      </c>
      <c r="J20" s="19"/>
      <c r="K20" s="18">
        <f>IF(ISNUMBER(VLOOKUP(A20,Gabes!A:B,2,0)),(VLOOKUP(A20,Gabes!A:B,2,0)),0)</f>
        <v>82</v>
      </c>
      <c r="L20" s="19"/>
      <c r="M20" s="18">
        <f>IF(ISNUMBER(VLOOKUP(A20,GAFSA!A:B,2,0)),(VLOOKUP(A20,GAFSA!A:B,2,0)),0)</f>
        <v>25</v>
      </c>
      <c r="N20" s="158"/>
      <c r="O20" s="298"/>
      <c r="P20" s="18">
        <f>IF(ISNUMBER(VLOOKUP(A20,Jendouba!A:B,2,0)),(VLOOKUP(A20,Jendouba!A:B,2,0)),0)</f>
        <v>27</v>
      </c>
      <c r="Q20" s="158"/>
      <c r="R20" s="479">
        <f t="shared" si="0"/>
        <v>348</v>
      </c>
      <c r="S20" s="119">
        <v>700</v>
      </c>
      <c r="T20" s="43">
        <f t="shared" si="5"/>
        <v>175</v>
      </c>
      <c r="U20" s="23">
        <f t="shared" si="1"/>
        <v>250</v>
      </c>
      <c r="V20" s="45">
        <f t="shared" si="2"/>
        <v>950</v>
      </c>
      <c r="W20" s="255">
        <v>100</v>
      </c>
      <c r="X20" s="509"/>
      <c r="Y20" s="234">
        <v>400</v>
      </c>
      <c r="Z20" s="234">
        <v>250</v>
      </c>
      <c r="AA20" s="370">
        <f t="shared" si="8"/>
        <v>750</v>
      </c>
      <c r="AB20" s="155">
        <v>603</v>
      </c>
      <c r="AC20" s="18">
        <f t="shared" si="7"/>
        <v>750</v>
      </c>
      <c r="AD20" s="136">
        <f t="shared" si="6"/>
        <v>-147</v>
      </c>
      <c r="AE20" s="134">
        <f t="shared" si="9"/>
        <v>-0.19600000000000001</v>
      </c>
      <c r="AF20" s="189">
        <f t="shared" si="4"/>
        <v>0</v>
      </c>
      <c r="AG20" s="354"/>
      <c r="AH20" s="358"/>
    </row>
    <row r="21" spans="1:34" ht="12.75" customHeight="1">
      <c r="A21" s="293" t="s">
        <v>6</v>
      </c>
      <c r="B21" s="180">
        <v>6</v>
      </c>
      <c r="C21" s="155">
        <f>IF(ISNUMBER(VLOOKUP(A21,'site 09'!A:B,2,0)),(VLOOKUP(A21,'site 09'!A:B,2,0)),0)</f>
        <v>4</v>
      </c>
      <c r="D21" s="181">
        <f>IF(ISNUMBER(VLOOKUP(A21,SECHE!A:B,2,0)),(VLOOKUP(A21,SECHE!A:B,2,0)),0)</f>
        <v>6</v>
      </c>
      <c r="E21" s="155">
        <f>IF(ISNUMBER(VLOOKUP(A21,'site 20'!A:B,2,0)),(VLOOKUP(A21,'site 20'!A:B,2,0)),0)</f>
        <v>6</v>
      </c>
      <c r="F21" s="19"/>
      <c r="G21" s="18">
        <f>IF(ISNUMBER(VLOOKUP(A21,Sfax!A:B,2,0)),(VLOOKUP(A21,Sfax!A:B,2,0)),0)</f>
        <v>0</v>
      </c>
      <c r="H21" s="19"/>
      <c r="I21" s="18">
        <f>IF(ISNUMBER(VLOOKUP(A21,Sousse!A:B,2,0)),(VLOOKUP(A21,Sousse!A:B,2,0)),0)</f>
        <v>4</v>
      </c>
      <c r="J21" s="19"/>
      <c r="K21" s="18">
        <f>IF(ISNUMBER(VLOOKUP(A21,Gabes!A:B,2,0)),(VLOOKUP(A21,Gabes!A:B,2,0)),0)</f>
        <v>8</v>
      </c>
      <c r="L21" s="19"/>
      <c r="M21" s="18">
        <f>IF(ISNUMBER(VLOOKUP(A21,GAFSA!A:B,2,0)),(VLOOKUP(A21,GAFSA!A:B,2,0)),0)</f>
        <v>10</v>
      </c>
      <c r="N21" s="158"/>
      <c r="O21" s="298"/>
      <c r="P21" s="18">
        <f>IF(ISNUMBER(VLOOKUP(A21,Jendouba!A:B,2,0)),(VLOOKUP(A21,Jendouba!A:B,2,0)),0)</f>
        <v>0</v>
      </c>
      <c r="Q21" s="20"/>
      <c r="R21" s="479">
        <f t="shared" si="0"/>
        <v>32</v>
      </c>
      <c r="S21" s="119">
        <v>15</v>
      </c>
      <c r="T21" s="43">
        <f t="shared" si="5"/>
        <v>3.75</v>
      </c>
      <c r="U21" s="23">
        <f t="shared" si="1"/>
        <v>6</v>
      </c>
      <c r="V21" s="45">
        <f t="shared" si="2"/>
        <v>17</v>
      </c>
      <c r="W21" s="223"/>
      <c r="X21" s="509"/>
      <c r="Y21" s="234">
        <v>20</v>
      </c>
      <c r="Z21" s="234"/>
      <c r="AA21" s="370">
        <f t="shared" si="8"/>
        <v>20</v>
      </c>
      <c r="AB21" s="155"/>
      <c r="AC21" s="18">
        <f t="shared" si="7"/>
        <v>20</v>
      </c>
      <c r="AD21" s="139">
        <f t="shared" si="6"/>
        <v>-20</v>
      </c>
      <c r="AE21" s="134">
        <f t="shared" si="9"/>
        <v>-1</v>
      </c>
      <c r="AF21" s="189">
        <f t="shared" si="4"/>
        <v>4</v>
      </c>
      <c r="AG21" s="354"/>
    </row>
    <row r="22" spans="1:34" ht="12.75" customHeight="1">
      <c r="A22" s="293" t="s">
        <v>26</v>
      </c>
      <c r="B22" s="180">
        <v>5</v>
      </c>
      <c r="C22" s="155">
        <f>IF(ISNUMBER(VLOOKUP(A22,'site 09'!A:B,2,0)),(VLOOKUP(A22,'site 09'!A:B,2,0)),0)</f>
        <v>3</v>
      </c>
      <c r="D22" s="181">
        <f>IF(ISNUMBER(VLOOKUP(A22,SECHE!A:B,2,0)),(VLOOKUP(A22,SECHE!A:B,2,0)),0)</f>
        <v>0</v>
      </c>
      <c r="E22" s="155">
        <f>IF(ISNUMBER(VLOOKUP(A22,'site 20'!A:B,2,0)),(VLOOKUP(A22,'site 20'!A:B,2,0)),0)</f>
        <v>4</v>
      </c>
      <c r="F22" s="19"/>
      <c r="G22" s="18">
        <f>IF(ISNUMBER(VLOOKUP(A22,Sfax!A:B,2,0)),(VLOOKUP(A22,Sfax!A:B,2,0)),0)</f>
        <v>3</v>
      </c>
      <c r="H22" s="19"/>
      <c r="I22" s="18">
        <f>IF(ISNUMBER(VLOOKUP(A22,Sousse!A:B,2,0)),(VLOOKUP(A22,Sousse!A:B,2,0)),0)</f>
        <v>1</v>
      </c>
      <c r="J22" s="19"/>
      <c r="K22" s="18">
        <f>IF(ISNUMBER(VLOOKUP(A22,Gabes!A:B,2,0)),(VLOOKUP(A22,Gabes!A:B,2,0)),0)</f>
        <v>3</v>
      </c>
      <c r="L22" s="19"/>
      <c r="M22" s="18">
        <f>IF(ISNUMBER(VLOOKUP(A22,GAFSA!A:B,2,0)),(VLOOKUP(A22,GAFSA!A:B,2,0)),0)</f>
        <v>3</v>
      </c>
      <c r="N22" s="158"/>
      <c r="O22" s="298"/>
      <c r="P22" s="18">
        <f>IF(ISNUMBER(VLOOKUP(A22,Jendouba!A:B,2,0)),(VLOOKUP(A22,Jendouba!A:B,2,0)),0)</f>
        <v>1</v>
      </c>
      <c r="Q22" s="20"/>
      <c r="R22" s="479">
        <f t="shared" si="0"/>
        <v>18</v>
      </c>
      <c r="S22" s="119">
        <v>10</v>
      </c>
      <c r="T22" s="43">
        <f t="shared" si="5"/>
        <v>2.5</v>
      </c>
      <c r="U22" s="23">
        <f t="shared" si="1"/>
        <v>5</v>
      </c>
      <c r="V22" s="45">
        <f t="shared" si="2"/>
        <v>12</v>
      </c>
      <c r="W22" s="223"/>
      <c r="X22" s="509"/>
      <c r="Y22" s="234">
        <v>10</v>
      </c>
      <c r="Z22" s="234"/>
      <c r="AA22" s="370">
        <f t="shared" si="8"/>
        <v>10</v>
      </c>
      <c r="AB22" s="155">
        <v>19</v>
      </c>
      <c r="AC22" s="18">
        <f t="shared" si="7"/>
        <v>10</v>
      </c>
      <c r="AD22" s="362">
        <f>AB22-AC22</f>
        <v>9</v>
      </c>
      <c r="AE22" s="134"/>
      <c r="AF22" s="189">
        <f t="shared" si="4"/>
        <v>3</v>
      </c>
      <c r="AG22" s="354"/>
    </row>
    <row r="23" spans="1:34" ht="12.75" customHeight="1">
      <c r="A23" s="501" t="s">
        <v>7</v>
      </c>
      <c r="B23" s="180">
        <v>300</v>
      </c>
      <c r="C23" s="155">
        <f>IF(ISNUMBER(VLOOKUP(A23,'site 09'!A:B,2,0)),(VLOOKUP(A23,'site 09'!A:B,2,0)),0)</f>
        <v>150</v>
      </c>
      <c r="D23" s="181">
        <f>IF(ISNUMBER(VLOOKUP(A23,SECHE!A:B,2,0)),(VLOOKUP(A23,SECHE!A:B,2,0)),0)</f>
        <v>193</v>
      </c>
      <c r="E23" s="155">
        <f>IF(ISNUMBER(VLOOKUP(A23,'site 20'!A:B,2,0)),(VLOOKUP(A23,'site 20'!A:B,2,0)),0)</f>
        <v>24</v>
      </c>
      <c r="F23" s="19"/>
      <c r="G23" s="18">
        <f>IF(ISNUMBER(VLOOKUP(A23,Sfax!A:B,2,0)),(VLOOKUP(A23,Sfax!A:B,2,0)),0)</f>
        <v>63</v>
      </c>
      <c r="H23" s="19"/>
      <c r="I23" s="18">
        <f>IF(ISNUMBER(VLOOKUP(A23,Sousse!A:B,2,0)),(VLOOKUP(A23,Sousse!A:B,2,0)),0)</f>
        <v>79</v>
      </c>
      <c r="J23" s="19"/>
      <c r="K23" s="18">
        <f>IF(ISNUMBER(VLOOKUP(A23,Gabes!A:B,2,0)),(VLOOKUP(A23,Gabes!A:B,2,0)),0)</f>
        <v>56</v>
      </c>
      <c r="L23" s="19"/>
      <c r="M23" s="18">
        <f>IF(ISNUMBER(VLOOKUP(A23,GAFSA!A:B,2,0)),(VLOOKUP(A23,GAFSA!A:B,2,0)),0)</f>
        <v>71</v>
      </c>
      <c r="N23" s="19"/>
      <c r="O23" s="298"/>
      <c r="P23" s="18">
        <f>IF(ISNUMBER(VLOOKUP(A23,Jendouba!A:B,2,0)),(VLOOKUP(A23,Jendouba!A:B,2,0)),0)</f>
        <v>16</v>
      </c>
      <c r="Q23" s="20"/>
      <c r="R23" s="479">
        <f t="shared" si="0"/>
        <v>459</v>
      </c>
      <c r="S23" s="119">
        <v>1200</v>
      </c>
      <c r="T23" s="43">
        <f t="shared" si="5"/>
        <v>300</v>
      </c>
      <c r="U23" s="23">
        <f t="shared" si="1"/>
        <v>300</v>
      </c>
      <c r="V23" s="45">
        <f t="shared" si="2"/>
        <v>1350</v>
      </c>
      <c r="W23" s="223">
        <v>160</v>
      </c>
      <c r="X23" s="509">
        <v>80</v>
      </c>
      <c r="Y23" s="234">
        <v>500</v>
      </c>
      <c r="Z23" s="234">
        <v>450</v>
      </c>
      <c r="AA23" s="370">
        <f t="shared" si="8"/>
        <v>1190</v>
      </c>
      <c r="AB23" s="155">
        <v>1048</v>
      </c>
      <c r="AC23" s="18">
        <f t="shared" si="7"/>
        <v>1190</v>
      </c>
      <c r="AD23" s="361">
        <f t="shared" si="6"/>
        <v>-142</v>
      </c>
      <c r="AE23" s="134">
        <f>AD23/AC23</f>
        <v>-0.11932773109243698</v>
      </c>
      <c r="AF23" s="189">
        <f t="shared" si="4"/>
        <v>150</v>
      </c>
      <c r="AG23" s="354"/>
      <c r="AH23" s="5">
        <v>80</v>
      </c>
    </row>
    <row r="24" spans="1:34" ht="12.75" customHeight="1">
      <c r="A24" s="293" t="s">
        <v>8</v>
      </c>
      <c r="B24" s="180">
        <v>9</v>
      </c>
      <c r="C24" s="155">
        <f>IF(ISNUMBER(VLOOKUP(A24,'site 09'!A:B,2,0)),(VLOOKUP(A24,'site 09'!A:B,2,0)),0)</f>
        <v>5</v>
      </c>
      <c r="D24" s="181">
        <f>IF(ISNUMBER(VLOOKUP(A24,SECHE!A:B,2,0)),(VLOOKUP(A24,SECHE!A:B,2,0)),0)</f>
        <v>0</v>
      </c>
      <c r="E24" s="155">
        <f>IF(ISNUMBER(VLOOKUP(A24,'site 20'!A:B,2,0)),(VLOOKUP(A24,'site 20'!A:B,2,0)),0)</f>
        <v>5</v>
      </c>
      <c r="F24" s="19"/>
      <c r="G24" s="18">
        <f>IF(ISNUMBER(VLOOKUP(A24,Sfax!A:B,2,0)),(VLOOKUP(A24,Sfax!A:B,2,0)),0)</f>
        <v>0</v>
      </c>
      <c r="H24" s="19"/>
      <c r="I24" s="18">
        <f>IF(ISNUMBER(VLOOKUP(A24,Sousse!A:B,2,0)),(VLOOKUP(A24,Sousse!A:B,2,0)),0)</f>
        <v>2</v>
      </c>
      <c r="J24" s="19"/>
      <c r="K24" s="18">
        <f>IF(ISNUMBER(VLOOKUP(A24,Gabes!A:B,2,0)),(VLOOKUP(A24,Gabes!A:B,2,0)),0)</f>
        <v>3</v>
      </c>
      <c r="L24" s="19"/>
      <c r="M24" s="18">
        <f>IF(ISNUMBER(VLOOKUP(A24,GAFSA!A:B,2,0)),(VLOOKUP(A24,GAFSA!A:B,2,0)),0)</f>
        <v>7</v>
      </c>
      <c r="N24" s="19"/>
      <c r="O24" s="298"/>
      <c r="P24" s="18">
        <f>IF(ISNUMBER(VLOOKUP(A24,Jendouba!A:B,2,0)),(VLOOKUP(A24,Jendouba!A:B,2,0)),0)</f>
        <v>0</v>
      </c>
      <c r="Q24" s="158"/>
      <c r="R24" s="479">
        <f t="shared" si="0"/>
        <v>22</v>
      </c>
      <c r="S24" s="119">
        <v>15</v>
      </c>
      <c r="T24" s="43">
        <f t="shared" si="5"/>
        <v>3.75</v>
      </c>
      <c r="U24" s="23">
        <f t="shared" si="1"/>
        <v>9</v>
      </c>
      <c r="V24" s="45">
        <f t="shared" si="2"/>
        <v>19</v>
      </c>
      <c r="W24" s="223"/>
      <c r="X24" s="509"/>
      <c r="Y24" s="234"/>
      <c r="Z24" s="234"/>
      <c r="AA24" s="370">
        <f t="shared" si="8"/>
        <v>0</v>
      </c>
      <c r="AB24" s="155"/>
      <c r="AC24" s="18">
        <f t="shared" si="7"/>
        <v>0</v>
      </c>
      <c r="AD24" s="139">
        <f t="shared" si="6"/>
        <v>0</v>
      </c>
      <c r="AE24" s="134" t="e">
        <f t="shared" si="9"/>
        <v>#DIV/0!</v>
      </c>
      <c r="AF24" s="189">
        <f t="shared" si="4"/>
        <v>5</v>
      </c>
      <c r="AG24" s="354"/>
    </row>
    <row r="25" spans="1:34" ht="12.75" customHeight="1">
      <c r="A25" s="293" t="s">
        <v>9</v>
      </c>
      <c r="B25" s="180">
        <v>80</v>
      </c>
      <c r="C25" s="155">
        <f>IF(ISNUMBER(VLOOKUP(A25,'site 09'!A:B,2,0)),(VLOOKUP(A25,'site 09'!A:B,2,0)),0)</f>
        <v>90</v>
      </c>
      <c r="D25" s="181">
        <f>IF(ISNUMBER(VLOOKUP(A25,SECHE!A:B,2,0)),(VLOOKUP(A25,SECHE!A:B,2,0)),0)</f>
        <v>0</v>
      </c>
      <c r="E25" s="155">
        <f>IF(ISNUMBER(VLOOKUP(A25,'site 20'!A:B,2,0)),(VLOOKUP(A25,'site 20'!A:B,2,0)),0)</f>
        <v>15</v>
      </c>
      <c r="F25" s="19"/>
      <c r="G25" s="155">
        <f>IF(ISNUMBER(VLOOKUP(A25,Sfax!A:B,2,0)),(VLOOKUP(A25,Sfax!A:B,2,0)),0)</f>
        <v>9</v>
      </c>
      <c r="H25" s="19"/>
      <c r="I25" s="18">
        <f>IF(ISNUMBER(VLOOKUP(A25,Sousse!A:B,2,0)),(VLOOKUP(A25,Sousse!A:B,2,0)),0)</f>
        <v>14</v>
      </c>
      <c r="J25" s="19"/>
      <c r="K25" s="18">
        <f>IF(ISNUMBER(VLOOKUP(A25,Gabes!A:B,2,0)),(VLOOKUP(A25,Gabes!A:B,2,0)),0)</f>
        <v>30</v>
      </c>
      <c r="L25" s="19"/>
      <c r="M25" s="18">
        <f>IF(ISNUMBER(VLOOKUP(A25,GAFSA!A:B,2,0)),(VLOOKUP(A25,GAFSA!A:B,2,0)),0)</f>
        <v>18</v>
      </c>
      <c r="N25" s="19"/>
      <c r="O25" s="298"/>
      <c r="P25" s="18">
        <f>IF(ISNUMBER(VLOOKUP(A25,Jendouba!A:B,2,0)),(VLOOKUP(A25,Jendouba!A:B,2,0)),0)</f>
        <v>11</v>
      </c>
      <c r="Q25" s="20"/>
      <c r="R25" s="479">
        <f t="shared" si="0"/>
        <v>187</v>
      </c>
      <c r="S25" s="119">
        <v>200</v>
      </c>
      <c r="T25" s="43">
        <f t="shared" si="5"/>
        <v>50</v>
      </c>
      <c r="U25" s="23">
        <f t="shared" si="1"/>
        <v>80</v>
      </c>
      <c r="V25" s="45">
        <f t="shared" si="2"/>
        <v>190</v>
      </c>
      <c r="W25" s="223">
        <v>40</v>
      </c>
      <c r="X25" s="509"/>
      <c r="Y25" s="234">
        <v>120</v>
      </c>
      <c r="Z25" s="234">
        <v>60</v>
      </c>
      <c r="AA25" s="370">
        <f t="shared" si="8"/>
        <v>220</v>
      </c>
      <c r="AB25" s="155">
        <v>169</v>
      </c>
      <c r="AC25" s="18">
        <f t="shared" si="7"/>
        <v>220</v>
      </c>
      <c r="AD25" s="361">
        <f t="shared" si="6"/>
        <v>-51</v>
      </c>
      <c r="AE25" s="134">
        <f t="shared" si="9"/>
        <v>-0.23181818181818181</v>
      </c>
      <c r="AF25" s="189">
        <f t="shared" si="4"/>
        <v>90</v>
      </c>
      <c r="AG25" s="354"/>
      <c r="AH25" s="5">
        <v>60</v>
      </c>
    </row>
    <row r="26" spans="1:34" ht="15">
      <c r="A26" s="501" t="s">
        <v>10</v>
      </c>
      <c r="B26" s="180">
        <v>280</v>
      </c>
      <c r="C26" s="155">
        <f>IF(ISNUMBER(VLOOKUP(A26,'site 09'!A:B,2,0)),(VLOOKUP(A26,'site 09'!A:B,2,0)),0)</f>
        <v>250</v>
      </c>
      <c r="D26" s="181">
        <f>IF(ISNUMBER(VLOOKUP(A26,SECHE!A:B,2,0)),(VLOOKUP(A26,SECHE!A:B,2,0)),0)</f>
        <v>21</v>
      </c>
      <c r="E26" s="155">
        <f>IF(ISNUMBER(VLOOKUP(A26,'site 20'!A:B,2,0)),(VLOOKUP(A26,'site 20'!A:B,2,0)),0)</f>
        <v>29</v>
      </c>
      <c r="F26" s="19"/>
      <c r="G26" s="18">
        <f>IF(ISNUMBER(VLOOKUP(A26,Sfax!A:B,2,0)),(VLOOKUP(A26,Sfax!A:B,2,0)),0)</f>
        <v>69</v>
      </c>
      <c r="H26" s="19"/>
      <c r="I26" s="18">
        <f>IF(ISNUMBER(VLOOKUP(A26,Sousse!A:B,2,0)),(VLOOKUP(A26,Sousse!A:B,2,0)),0)</f>
        <v>74</v>
      </c>
      <c r="J26" s="19"/>
      <c r="K26" s="18">
        <f>IF(ISNUMBER(VLOOKUP(A26,Gabes!A:B,2,0)),(VLOOKUP(A26,Gabes!A:B,2,0)),0)</f>
        <v>59</v>
      </c>
      <c r="L26" s="19"/>
      <c r="M26" s="18">
        <f>IF(ISNUMBER(VLOOKUP(A26,GAFSA!A:B,2,0)),(VLOOKUP(A26,GAFSA!A:B,2,0)),0)</f>
        <v>95</v>
      </c>
      <c r="N26" s="19"/>
      <c r="O26" s="315"/>
      <c r="P26" s="18">
        <f>IF(ISNUMBER(VLOOKUP(A26,Jendouba!A:B,2,0)),(VLOOKUP(A26,Jendouba!A:B,2,0)),0)</f>
        <v>7</v>
      </c>
      <c r="Q26" s="20"/>
      <c r="R26" s="479">
        <f t="shared" si="0"/>
        <v>583</v>
      </c>
      <c r="S26" s="119">
        <v>1000</v>
      </c>
      <c r="T26" s="43">
        <f t="shared" si="5"/>
        <v>250</v>
      </c>
      <c r="U26" s="23">
        <f t="shared" si="1"/>
        <v>280</v>
      </c>
      <c r="V26" s="45">
        <f t="shared" si="2"/>
        <v>1030</v>
      </c>
      <c r="W26" s="223">
        <v>64</v>
      </c>
      <c r="X26" s="509">
        <v>64</v>
      </c>
      <c r="Y26" s="234">
        <v>500</v>
      </c>
      <c r="Z26" s="234">
        <v>400</v>
      </c>
      <c r="AA26" s="370">
        <f t="shared" si="8"/>
        <v>1028</v>
      </c>
      <c r="AB26" s="155">
        <v>914</v>
      </c>
      <c r="AC26" s="18">
        <f>AA26</f>
        <v>1028</v>
      </c>
      <c r="AD26" s="361">
        <f t="shared" si="6"/>
        <v>-114</v>
      </c>
      <c r="AE26" s="134">
        <f t="shared" si="9"/>
        <v>-0.11089494163424124</v>
      </c>
      <c r="AF26" s="189">
        <f t="shared" si="4"/>
        <v>250</v>
      </c>
      <c r="AG26" s="354"/>
      <c r="AH26" s="5">
        <v>64</v>
      </c>
    </row>
    <row r="27" spans="1:34" ht="12.75" hidden="1" customHeight="1">
      <c r="A27" s="501" t="s">
        <v>79</v>
      </c>
      <c r="B27" s="180">
        <v>20</v>
      </c>
      <c r="C27" s="155">
        <f>IF(ISNUMBER(VLOOKUP(A27,'site 09'!A:B,2,0)),(VLOOKUP(A27,'site 09'!A:B,2,0)),0)</f>
        <v>0</v>
      </c>
      <c r="D27" s="181">
        <f>IF(ISNUMBER(VLOOKUP(A27,SECHE!A:B,2,0)),(VLOOKUP(A27,SECHE!A:B,2,0)),0)</f>
        <v>0</v>
      </c>
      <c r="E27" s="155">
        <f>IF(ISNUMBER(VLOOKUP(A27,'site 20'!A:B,2,0)),(VLOOKUP(A27,'site 20'!A:B,2,0)),0)</f>
        <v>0</v>
      </c>
      <c r="F27" s="19"/>
      <c r="G27" s="18">
        <f>IF(ISNUMBER(VLOOKUP(A27,Sfax!A:B,2,0)),(VLOOKUP(A27,Sfax!A:B,2,0)),0)</f>
        <v>0</v>
      </c>
      <c r="H27" s="19"/>
      <c r="I27" s="18">
        <f>IF(ISNUMBER(VLOOKUP(A27,Sousse!A:B,2,0)),(VLOOKUP(A27,Sousse!A:B,2,0)),0)</f>
        <v>0</v>
      </c>
      <c r="J27" s="19"/>
      <c r="K27" s="18">
        <f>IF(ISNUMBER(VLOOKUP(A27,Gabes!A:B,2,0)),(VLOOKUP(A27,Gabes!A:B,2,0)),0)</f>
        <v>0</v>
      </c>
      <c r="L27" s="19"/>
      <c r="M27" s="18">
        <f>IF(ISNUMBER(VLOOKUP(A27,GAFSA!A:B,2,0)),(VLOOKUP(A27,GAFSA!A:B,2,0)),0)</f>
        <v>0</v>
      </c>
      <c r="N27" s="19"/>
      <c r="O27" s="298"/>
      <c r="P27" s="18">
        <f>IF(ISNUMBER(VLOOKUP(A27,Jendouba!A:B,2,0)),(VLOOKUP(A27,Jendouba!A:B,2,0)),0)</f>
        <v>0</v>
      </c>
      <c r="Q27" s="20"/>
      <c r="R27" s="479">
        <f t="shared" si="0"/>
        <v>0</v>
      </c>
      <c r="S27" s="119"/>
      <c r="T27" s="43">
        <f t="shared" si="5"/>
        <v>0</v>
      </c>
      <c r="U27" s="23">
        <f t="shared" si="1"/>
        <v>20</v>
      </c>
      <c r="V27" s="45">
        <f t="shared" si="2"/>
        <v>20</v>
      </c>
      <c r="W27" s="223"/>
      <c r="X27" s="509"/>
      <c r="Y27" s="234"/>
      <c r="Z27" s="234"/>
      <c r="AA27" s="370">
        <f t="shared" si="8"/>
        <v>0</v>
      </c>
      <c r="AB27" s="155"/>
      <c r="AC27" s="18">
        <f t="shared" si="7"/>
        <v>0</v>
      </c>
      <c r="AD27" s="362">
        <f t="shared" si="6"/>
        <v>0</v>
      </c>
      <c r="AE27" s="134" t="e">
        <f t="shared" si="9"/>
        <v>#DIV/0!</v>
      </c>
      <c r="AF27" s="189">
        <f t="shared" si="4"/>
        <v>0</v>
      </c>
      <c r="AG27" s="354"/>
    </row>
    <row r="28" spans="1:34" ht="13.5" customHeight="1">
      <c r="A28" s="501" t="s">
        <v>11</v>
      </c>
      <c r="B28" s="331">
        <v>300</v>
      </c>
      <c r="C28" s="155">
        <f>IF(ISNUMBER(VLOOKUP(A28,'site 09'!A:B,2,0)),(VLOOKUP(A28,'site 09'!A:B,2,0)),0)</f>
        <v>136</v>
      </c>
      <c r="D28" s="181">
        <f>IF(ISNUMBER(VLOOKUP(A28,SECHE!A:B,2,0)),(VLOOKUP(A28,SECHE!A:B,2,0)),0)</f>
        <v>10</v>
      </c>
      <c r="E28" s="155">
        <f>IF(ISNUMBER(VLOOKUP(A28,'site 20'!A:B,2,0)),(VLOOKUP(A28,'site 20'!A:B,2,0)),0)</f>
        <v>66</v>
      </c>
      <c r="F28" s="19">
        <v>48</v>
      </c>
      <c r="G28" s="25">
        <f>IF(ISNUMBER(VLOOKUP(A28,Sfax!A:B,2,0)),(VLOOKUP(A28,Sfax!A:B,2,0)),0)</f>
        <v>65</v>
      </c>
      <c r="H28" s="19"/>
      <c r="I28" s="25">
        <f>IF(ISNUMBER(VLOOKUP(A28,Sousse!A:B,2,0)),(VLOOKUP(A28,Sousse!A:B,2,0)),0)</f>
        <v>79</v>
      </c>
      <c r="J28" s="19"/>
      <c r="K28" s="25">
        <f>IF(ISNUMBER(VLOOKUP(A28,Gabes!A:B,2,0)),(VLOOKUP(A28,Gabes!A:B,2,0)),0)</f>
        <v>105</v>
      </c>
      <c r="L28" s="19"/>
      <c r="M28" s="25">
        <f>IF(ISNUMBER(VLOOKUP(A28,GAFSA!A:B,2,0)),(VLOOKUP(A28,GAFSA!A:B,2,0)),0)</f>
        <v>74</v>
      </c>
      <c r="N28" s="19"/>
      <c r="O28" s="315"/>
      <c r="P28" s="25">
        <f>IF(ISNUMBER(VLOOKUP(A28,Jendouba!A:B,2,0)),(VLOOKUP(A28,Jendouba!A:B,2,0)),0)</f>
        <v>12</v>
      </c>
      <c r="Q28" s="20"/>
      <c r="R28" s="479">
        <f t="shared" si="0"/>
        <v>537</v>
      </c>
      <c r="S28" s="253">
        <v>900</v>
      </c>
      <c r="T28" s="43">
        <f t="shared" si="5"/>
        <v>225</v>
      </c>
      <c r="U28" s="23">
        <f t="shared" si="1"/>
        <v>300</v>
      </c>
      <c r="V28" s="254">
        <f t="shared" si="2"/>
        <v>1064</v>
      </c>
      <c r="W28" s="223">
        <f>96+48</f>
        <v>144</v>
      </c>
      <c r="X28" s="509">
        <v>48</v>
      </c>
      <c r="Y28" s="240">
        <v>450</v>
      </c>
      <c r="Z28" s="240">
        <v>350</v>
      </c>
      <c r="AA28" s="370">
        <f>SUM(W28:Z28)</f>
        <v>992</v>
      </c>
      <c r="AB28" s="155">
        <v>823</v>
      </c>
      <c r="AC28" s="18">
        <f t="shared" si="7"/>
        <v>992</v>
      </c>
      <c r="AD28" s="361">
        <f t="shared" si="6"/>
        <v>-169</v>
      </c>
      <c r="AE28" s="177">
        <f t="shared" si="9"/>
        <v>-0.17036290322580644</v>
      </c>
      <c r="AF28" s="189">
        <f t="shared" si="4"/>
        <v>88</v>
      </c>
      <c r="AG28" s="354"/>
    </row>
    <row r="29" spans="1:34" ht="12" hidden="1" customHeight="1">
      <c r="A29" s="293" t="s">
        <v>14</v>
      </c>
      <c r="B29" s="180"/>
      <c r="C29" s="155">
        <f>IF(ISNUMBER(VLOOKUP(A29,'site 09'!A:B,2,0)),(VLOOKUP(A29,'site 09'!A:B,2,0)),0)</f>
        <v>0</v>
      </c>
      <c r="D29" s="181">
        <f>IF(ISNUMBER(VLOOKUP(A29,SECHE!A:B,2,0)),(VLOOKUP(A29,SECHE!A:B,2,0)),0)</f>
        <v>0</v>
      </c>
      <c r="E29" s="155">
        <f>IF(ISNUMBER(VLOOKUP(A29,'site 20'!A:B,2,0)),(VLOOKUP(A29,'site 20'!A:B,2,0)),0)</f>
        <v>0</v>
      </c>
      <c r="F29" s="19"/>
      <c r="G29" s="18">
        <f>IF(ISNUMBER(VLOOKUP(A29,Sfax!A:B,2,0)),(VLOOKUP(A29,Sfax!A:B,2,0)),0)</f>
        <v>0</v>
      </c>
      <c r="H29" s="323"/>
      <c r="I29" s="18">
        <f>IF(ISNUMBER(VLOOKUP(A29,Sousse!A:B,2,0)),(VLOOKUP(A29,Sousse!A:B,2,0)),0)</f>
        <v>0</v>
      </c>
      <c r="J29" s="19"/>
      <c r="K29" s="18">
        <f>IF(ISNUMBER(VLOOKUP(A29,Gabes!A:B,2,0)),(VLOOKUP(A29,Gabes!A:B,2,0)),0)</f>
        <v>0</v>
      </c>
      <c r="L29" s="323"/>
      <c r="M29" s="18">
        <f>IF(ISNUMBER(VLOOKUP(A29,GAFSA!A:B,2,0)),(VLOOKUP(A29,GAFSA!A:B,2,0)),0)</f>
        <v>0</v>
      </c>
      <c r="N29" s="158"/>
      <c r="O29" s="298"/>
      <c r="P29" s="18">
        <f>IF(ISNUMBER(VLOOKUP(A29,Jendouba!A:B,2,0)),(VLOOKUP(A29,Jendouba!A:B,2,0)),0)</f>
        <v>0</v>
      </c>
      <c r="Q29" s="158"/>
      <c r="R29" s="479">
        <f t="shared" si="0"/>
        <v>0</v>
      </c>
      <c r="S29" s="119"/>
      <c r="T29" s="43">
        <f t="shared" si="5"/>
        <v>0</v>
      </c>
      <c r="U29" s="23">
        <f t="shared" si="1"/>
        <v>0</v>
      </c>
      <c r="V29" s="44">
        <f t="shared" si="2"/>
        <v>0</v>
      </c>
      <c r="W29" s="224"/>
      <c r="X29" s="508"/>
      <c r="Y29" s="233"/>
      <c r="Z29" s="233"/>
      <c r="AA29" s="370">
        <f t="shared" si="8"/>
        <v>0</v>
      </c>
      <c r="AB29" s="155"/>
      <c r="AC29" s="18">
        <v>0</v>
      </c>
      <c r="AD29" s="361">
        <f t="shared" si="6"/>
        <v>0</v>
      </c>
      <c r="AE29" s="132" t="e">
        <f t="shared" si="9"/>
        <v>#DIV/0!</v>
      </c>
      <c r="AF29" s="189">
        <f t="shared" si="4"/>
        <v>0</v>
      </c>
      <c r="AG29" s="354"/>
    </row>
    <row r="30" spans="1:34" ht="14.25" customHeight="1" thickBot="1">
      <c r="A30" s="290" t="s">
        <v>12</v>
      </c>
      <c r="B30" s="359">
        <v>120</v>
      </c>
      <c r="C30" s="305">
        <f>IF(ISNUMBER(VLOOKUP(A30,'site 09'!A:B,2,0)),(VLOOKUP(A30,'site 09'!A:B,2,0)),0)</f>
        <v>111</v>
      </c>
      <c r="D30" s="193">
        <f>IF(ISNUMBER(VLOOKUP(A30,SECHE!A:B,2,0)),(VLOOKUP(A30,SECHE!A:B,2,0)),0)</f>
        <v>22</v>
      </c>
      <c r="E30" s="194">
        <f>IF(ISNUMBER(VLOOKUP(A30,'site 20'!A:B,2,0)),(VLOOKUP(A30,'site 20'!A:B,2,0)),0)</f>
        <v>20</v>
      </c>
      <c r="F30" s="19"/>
      <c r="G30" s="35">
        <f>IF(ISNUMBER(VLOOKUP(A30,Sfax!A:B,2,0)),(VLOOKUP(A30,Sfax!A:B,2,0)),0)</f>
        <v>23</v>
      </c>
      <c r="H30" s="53"/>
      <c r="I30" s="194">
        <f>IF(ISNUMBER(VLOOKUP(A30,Sousse!A:B,2,0)),(VLOOKUP(A30,Sousse!A:B,2,0)),0)</f>
        <v>17</v>
      </c>
      <c r="J30" s="19"/>
      <c r="K30" s="35">
        <f>IF(ISNUMBER(VLOOKUP(A30,Gabes!A:B,2,0)),(VLOOKUP(A30,Gabes!A:B,2,0)),0)</f>
        <v>26</v>
      </c>
      <c r="L30" s="53"/>
      <c r="M30" s="35">
        <f>IF(ISNUMBER(VLOOKUP(A30,GAFSA!A:B,2,0)),(VLOOKUP(A30,GAFSA!A:B,2,0)),0)</f>
        <v>30</v>
      </c>
      <c r="N30" s="53"/>
      <c r="O30" s="468"/>
      <c r="P30" s="35">
        <f>IF(ISNUMBER(VLOOKUP(A30,Jendouba!A:B,2,0)),(VLOOKUP(A30,Jendouba!A:B,2,0)),0)</f>
        <v>15</v>
      </c>
      <c r="Q30" s="426"/>
      <c r="R30" s="483">
        <f t="shared" si="0"/>
        <v>242</v>
      </c>
      <c r="S30" s="253">
        <v>350</v>
      </c>
      <c r="T30" s="43">
        <f t="shared" si="5"/>
        <v>87.5</v>
      </c>
      <c r="U30" s="23">
        <f t="shared" si="1"/>
        <v>120</v>
      </c>
      <c r="V30" s="254">
        <f t="shared" si="2"/>
        <v>359</v>
      </c>
      <c r="W30" s="226">
        <v>48</v>
      </c>
      <c r="X30" s="511">
        <v>48</v>
      </c>
      <c r="Y30" s="236">
        <v>180</v>
      </c>
      <c r="Z30" s="236">
        <v>80</v>
      </c>
      <c r="AA30" s="371">
        <f t="shared" si="8"/>
        <v>356</v>
      </c>
      <c r="AB30" s="503">
        <v>314</v>
      </c>
      <c r="AC30" s="305">
        <f t="shared" ref="AC30:AC40" si="10">AA30</f>
        <v>356</v>
      </c>
      <c r="AD30" s="363">
        <f t="shared" si="6"/>
        <v>-42</v>
      </c>
      <c r="AE30" s="135">
        <f t="shared" si="9"/>
        <v>-0.11797752808988764</v>
      </c>
      <c r="AF30" s="447">
        <f t="shared" si="4"/>
        <v>111</v>
      </c>
      <c r="AG30" s="354"/>
      <c r="AH30" s="5">
        <v>48</v>
      </c>
    </row>
    <row r="31" spans="1:34" s="391" customFormat="1" ht="12.75" customHeight="1">
      <c r="A31" s="462" t="s">
        <v>112</v>
      </c>
      <c r="B31" s="379">
        <v>40</v>
      </c>
      <c r="C31" s="494">
        <f>IF(ISNUMBER(VLOOKUP(A31,'site 09'!A:B,2,0)),(VLOOKUP(A31,'site 09'!A:B,2,0)),0)</f>
        <v>1</v>
      </c>
      <c r="D31" s="381"/>
      <c r="E31" s="380">
        <f>IF(ISNUMBER(VLOOKUP(A31,'site 20'!A:B,2,0)),(VLOOKUP(A31,'site 20'!A:B,2,0)),0)</f>
        <v>26</v>
      </c>
      <c r="F31" s="382"/>
      <c r="G31" s="383">
        <f>IF(ISNUMBER(VLOOKUP(A31,Sfax!A:B,2,0)),(VLOOKUP(A31,Sfax!A:B,2,0)),0)</f>
        <v>12</v>
      </c>
      <c r="H31" s="453"/>
      <c r="I31" s="383">
        <f>IF(ISNUMBER(VLOOKUP(A31,Sousse!A:B,2,0)),(VLOOKUP(A31,Sousse!A:B,2,0)),0)</f>
        <v>15</v>
      </c>
      <c r="J31" s="382"/>
      <c r="K31" s="383">
        <f>IF(ISNUMBER(VLOOKUP(A31,Gabes!A:B,2,0)),(VLOOKUP(A31,Gabes!A:B,2,0)),0)</f>
        <v>6</v>
      </c>
      <c r="L31" s="453"/>
      <c r="M31" s="383">
        <f>IF(ISNUMBER(VLOOKUP(A31,GAFSA!A:B,2,0)),(VLOOKUP(A31,GAFSA!A:B,2,0)),0)</f>
        <v>12</v>
      </c>
      <c r="N31" s="382"/>
      <c r="O31" s="463"/>
      <c r="P31" s="383">
        <f>IF(ISNUMBER(VLOOKUP(A31,Jendouba!A:B,2,0)),(VLOOKUP(A31,Jendouba!A:B,2,0)),0)</f>
        <v>6</v>
      </c>
      <c r="Q31" s="453"/>
      <c r="R31" s="484">
        <f t="shared" si="0"/>
        <v>78</v>
      </c>
      <c r="S31" s="437">
        <v>200</v>
      </c>
      <c r="T31" s="384">
        <f t="shared" si="5"/>
        <v>50</v>
      </c>
      <c r="U31" s="385">
        <f t="shared" si="1"/>
        <v>40</v>
      </c>
      <c r="V31" s="438">
        <f t="shared" si="2"/>
        <v>239</v>
      </c>
      <c r="W31" s="436">
        <v>60</v>
      </c>
      <c r="X31" s="515"/>
      <c r="Y31" s="411">
        <v>100</v>
      </c>
      <c r="Z31" s="411">
        <v>40</v>
      </c>
      <c r="AA31" s="412">
        <f t="shared" si="8"/>
        <v>200</v>
      </c>
      <c r="AB31" s="179">
        <v>215</v>
      </c>
      <c r="AC31" s="402">
        <f t="shared" si="10"/>
        <v>200</v>
      </c>
      <c r="AD31" s="387">
        <f t="shared" ref="AD31:AD38" si="11">AB31-AC31</f>
        <v>15</v>
      </c>
      <c r="AE31" s="388">
        <f>AD31/AC31</f>
        <v>7.4999999999999997E-2</v>
      </c>
      <c r="AF31" s="534">
        <f t="shared" si="4"/>
        <v>1</v>
      </c>
      <c r="AG31" s="354"/>
      <c r="AH31" s="390"/>
    </row>
    <row r="32" spans="1:34" s="391" customFormat="1" ht="12.75" customHeight="1">
      <c r="A32" s="462" t="s">
        <v>105</v>
      </c>
      <c r="B32" s="392">
        <v>5</v>
      </c>
      <c r="C32" s="494">
        <f>IF(ISNUMBER(VLOOKUP(A32,'site 09'!A:B,2,0)),(VLOOKUP(A32,'site 09'!A:B,2,0)),0)</f>
        <v>4</v>
      </c>
      <c r="D32" s="394"/>
      <c r="E32" s="393">
        <f>IF(ISNUMBER(VLOOKUP(A32,'site 20'!A:B,2,0)),(VLOOKUP(A32,'site 20'!A:B,2,0)),0)</f>
        <v>0</v>
      </c>
      <c r="F32" s="395">
        <v>2</v>
      </c>
      <c r="G32" s="386">
        <f>IF(ISNUMBER(VLOOKUP(A32,Sfax!A:B,2,0)),(VLOOKUP(A32,Sfax!A:B,2,0)),0)</f>
        <v>3</v>
      </c>
      <c r="H32" s="395"/>
      <c r="I32" s="386">
        <f>IF(ISNUMBER(VLOOKUP(A32,Sousse!A:B,2,0)),(VLOOKUP(A32,Sousse!A:B,2,0)),0)</f>
        <v>2</v>
      </c>
      <c r="J32" s="395"/>
      <c r="K32" s="386">
        <f>IF(ISNUMBER(VLOOKUP(A32,Gabes!A:B,2,0)),(VLOOKUP(A32,Gabes!A:B,2,0)),0)</f>
        <v>1</v>
      </c>
      <c r="L32" s="395"/>
      <c r="M32" s="386">
        <f>IF(ISNUMBER(VLOOKUP(A32,GAFSA!A:B,2,0)),(VLOOKUP(A32,GAFSA!A:B,2,0)),0)</f>
        <v>2</v>
      </c>
      <c r="N32" s="466"/>
      <c r="O32" s="464"/>
      <c r="P32" s="386">
        <f>IF(ISNUMBER(VLOOKUP(A32,Jendouba!A:B,2,0)),(VLOOKUP(A32,Jendouba!A:B,2,0)),0)</f>
        <v>0</v>
      </c>
      <c r="Q32" s="397"/>
      <c r="R32" s="485">
        <f t="shared" si="0"/>
        <v>12</v>
      </c>
      <c r="S32" s="439">
        <v>10</v>
      </c>
      <c r="T32" s="440">
        <f t="shared" si="5"/>
        <v>2.5</v>
      </c>
      <c r="U32" s="441">
        <f t="shared" si="1"/>
        <v>5</v>
      </c>
      <c r="V32" s="442">
        <f t="shared" si="2"/>
        <v>11</v>
      </c>
      <c r="W32" s="435"/>
      <c r="X32" s="516"/>
      <c r="Y32" s="413"/>
      <c r="Z32" s="413"/>
      <c r="AA32" s="414">
        <f t="shared" si="8"/>
        <v>0</v>
      </c>
      <c r="AB32" s="398"/>
      <c r="AC32" s="386">
        <f t="shared" si="10"/>
        <v>0</v>
      </c>
      <c r="AD32" s="387">
        <f t="shared" si="11"/>
        <v>0</v>
      </c>
      <c r="AE32" s="388" t="e">
        <f>AD32/AC32</f>
        <v>#DIV/0!</v>
      </c>
      <c r="AF32" s="389">
        <f t="shared" si="4"/>
        <v>2</v>
      </c>
      <c r="AG32" s="354"/>
      <c r="AH32" s="390"/>
    </row>
    <row r="33" spans="1:34" s="391" customFormat="1" ht="12.75" customHeight="1">
      <c r="A33" s="462" t="s">
        <v>115</v>
      </c>
      <c r="B33" s="392"/>
      <c r="C33" s="494">
        <f>IF(ISNUMBER(VLOOKUP(A33,'site 09'!A:B,2,0)),(VLOOKUP(A33,'site 09'!A:B,2,0)),0)</f>
        <v>0</v>
      </c>
      <c r="D33" s="394"/>
      <c r="E33" s="393">
        <f>IF(ISNUMBER(VLOOKUP(A33,'site 20'!A:B,2,0)),(VLOOKUP(A33,'site 20'!A:B,2,0)),0)</f>
        <v>0</v>
      </c>
      <c r="F33" s="395"/>
      <c r="G33" s="386">
        <f>IF(ISNUMBER(VLOOKUP(A33,Sfax!A:B,2,0)),(VLOOKUP(A33,Sfax!A:B,2,0)),0)</f>
        <v>0</v>
      </c>
      <c r="H33" s="395"/>
      <c r="I33" s="386">
        <f>IF(ISNUMBER(VLOOKUP(A33,Sousse!A:B,2,0)),(VLOOKUP(A33,Sousse!A:B,2,0)),0)</f>
        <v>0</v>
      </c>
      <c r="J33" s="395"/>
      <c r="K33" s="386">
        <f>IF(ISNUMBER(VLOOKUP(A33,Gabes!A:B,2,0)),(VLOOKUP(A33,Gabes!A:B,2,0)),0)</f>
        <v>0</v>
      </c>
      <c r="L33" s="395"/>
      <c r="M33" s="386">
        <f>IF(ISNUMBER(VLOOKUP(A33,GAFSA!A:B,2,0)),(VLOOKUP(A33,GAFSA!A:B,2,0)),0)</f>
        <v>0</v>
      </c>
      <c r="N33" s="466"/>
      <c r="O33" s="464"/>
      <c r="P33" s="386">
        <f>IF(ISNUMBER(VLOOKUP(A33,Jendouba!A:B,2,0)),(VLOOKUP(A33,Jendouba!A:B,2,0)),0)</f>
        <v>0</v>
      </c>
      <c r="Q33" s="460"/>
      <c r="R33" s="485">
        <f t="shared" si="0"/>
        <v>0</v>
      </c>
      <c r="S33" s="439">
        <v>60</v>
      </c>
      <c r="T33" s="440">
        <f>S33/4</f>
        <v>15</v>
      </c>
      <c r="U33" s="441">
        <f>B33</f>
        <v>0</v>
      </c>
      <c r="V33" s="442">
        <f t="shared" si="2"/>
        <v>60</v>
      </c>
      <c r="W33" s="435">
        <v>30</v>
      </c>
      <c r="X33" s="517"/>
      <c r="Y33" s="459">
        <v>40</v>
      </c>
      <c r="Z33" s="459"/>
      <c r="AA33" s="414">
        <f t="shared" si="8"/>
        <v>70</v>
      </c>
      <c r="AB33" s="398"/>
      <c r="AC33" s="386"/>
      <c r="AD33" s="387"/>
      <c r="AE33" s="388"/>
      <c r="AF33" s="389">
        <f t="shared" si="4"/>
        <v>0</v>
      </c>
      <c r="AG33" s="354"/>
      <c r="AH33" s="390"/>
    </row>
    <row r="34" spans="1:34" s="391" customFormat="1" ht="12.75" customHeight="1">
      <c r="A34" s="462" t="s">
        <v>107</v>
      </c>
      <c r="B34" s="399">
        <v>10</v>
      </c>
      <c r="C34" s="494">
        <f>IF(ISNUMBER(VLOOKUP(A34,'site 09'!A:B,2,0)),(VLOOKUP(A34,'site 09'!A:B,2,0)),0)</f>
        <v>15</v>
      </c>
      <c r="D34" s="400"/>
      <c r="E34" s="398">
        <f>IF(ISNUMBER(VLOOKUP(A34,'site 20'!A:B,2,0)),(VLOOKUP(A34,'site 20'!A:B,2,0)),0)</f>
        <v>0</v>
      </c>
      <c r="F34" s="395"/>
      <c r="G34" s="402">
        <f>IF(ISNUMBER(VLOOKUP(A34,Sfax!A:B,2,0)),(VLOOKUP(A34,Sfax!A:B,2,0)),0)</f>
        <v>2</v>
      </c>
      <c r="H34" s="395"/>
      <c r="I34" s="402">
        <f>IF(ISNUMBER(VLOOKUP(A34,Sousse!A:B,2,0)),(VLOOKUP(A34,Sousse!A:B,2,0)),0)</f>
        <v>3</v>
      </c>
      <c r="J34" s="395"/>
      <c r="K34" s="402">
        <f>IF(ISNUMBER(VLOOKUP(A34,Gabes!A:B,2,0)),(VLOOKUP(A34,Gabes!A:B,2,0)),0)</f>
        <v>1</v>
      </c>
      <c r="L34" s="395"/>
      <c r="M34" s="402">
        <f>IF(ISNUMBER(VLOOKUP(A34,GAFSA!A:B,2,0)),(VLOOKUP(A34,GAFSA!A:B,2,0)),0)</f>
        <v>2</v>
      </c>
      <c r="N34" s="467"/>
      <c r="O34" s="465"/>
      <c r="P34" s="402">
        <f>IF(ISNUMBER(VLOOKUP(A34,Jendouba!A:B,2,0)),(VLOOKUP(A34,Jendouba!A:B,2,0)),0)</f>
        <v>0</v>
      </c>
      <c r="Q34" s="395"/>
      <c r="R34" s="485">
        <f t="shared" si="0"/>
        <v>23</v>
      </c>
      <c r="S34" s="439">
        <v>10</v>
      </c>
      <c r="T34" s="440">
        <f t="shared" si="5"/>
        <v>2.5</v>
      </c>
      <c r="U34" s="441">
        <f t="shared" si="1"/>
        <v>10</v>
      </c>
      <c r="V34" s="442">
        <f t="shared" si="2"/>
        <v>5</v>
      </c>
      <c r="W34" s="409"/>
      <c r="X34" s="518"/>
      <c r="Y34" s="415">
        <v>20</v>
      </c>
      <c r="Z34" s="415"/>
      <c r="AA34" s="414">
        <f t="shared" si="8"/>
        <v>20</v>
      </c>
      <c r="AB34" s="393"/>
      <c r="AC34" s="386">
        <f t="shared" si="10"/>
        <v>20</v>
      </c>
      <c r="AD34" s="387">
        <f t="shared" si="11"/>
        <v>-20</v>
      </c>
      <c r="AE34" s="388"/>
      <c r="AF34" s="389">
        <f t="shared" si="4"/>
        <v>15</v>
      </c>
      <c r="AG34" s="354"/>
      <c r="AH34" s="390"/>
    </row>
    <row r="35" spans="1:34" s="391" customFormat="1" ht="12.75" customHeight="1">
      <c r="A35" s="462" t="s">
        <v>108</v>
      </c>
      <c r="B35" s="399">
        <v>64</v>
      </c>
      <c r="C35" s="494">
        <f>IF(ISNUMBER(VLOOKUP(A35,'site 09'!A:B,2,0)),(VLOOKUP(A35,'site 09'!A:B,2,0)),0)</f>
        <v>70</v>
      </c>
      <c r="D35" s="400"/>
      <c r="E35" s="398">
        <f>IF(ISNUMBER(VLOOKUP(A35,'site 20'!A:B,2,0)),(VLOOKUP(A35,'site 20'!A:B,2,0)),0)</f>
        <v>21</v>
      </c>
      <c r="F35" s="395"/>
      <c r="G35" s="398">
        <f>IF(ISNUMBER(VLOOKUP(A35,Sfax!A:B,2,0)),(VLOOKUP(A35,Sfax!A:B,2,0)),0)</f>
        <v>5</v>
      </c>
      <c r="H35" s="395"/>
      <c r="I35" s="402">
        <f>IF(ISNUMBER(VLOOKUP(A35,Sousse!A:B,2,0)),(VLOOKUP(A35,Sousse!A:B,2,0)),0)</f>
        <v>17</v>
      </c>
      <c r="J35" s="395"/>
      <c r="K35" s="402">
        <f>IF(ISNUMBER(VLOOKUP(A35,Gabes!A:B,2,0)),(VLOOKUP(A35,Gabes!A:B,2,0)),0)</f>
        <v>7</v>
      </c>
      <c r="L35" s="395"/>
      <c r="M35" s="402">
        <f>IF(ISNUMBER(VLOOKUP(A35,GAFSA!A:B,2,0)),(VLOOKUP(A35,GAFSA!A:B,2,0)),0)</f>
        <v>23</v>
      </c>
      <c r="N35" s="499"/>
      <c r="O35" s="465"/>
      <c r="P35" s="402">
        <f>IF(ISNUMBER(VLOOKUP(A35,Jendouba!A:B,2,0)),(VLOOKUP(A35,Jendouba!A:B,2,0)),0)</f>
        <v>18</v>
      </c>
      <c r="Q35" s="460"/>
      <c r="R35" s="485">
        <f t="shared" si="0"/>
        <v>161</v>
      </c>
      <c r="S35" s="439">
        <v>100</v>
      </c>
      <c r="T35" s="440">
        <f t="shared" si="5"/>
        <v>25</v>
      </c>
      <c r="U35" s="441">
        <f t="shared" si="1"/>
        <v>64</v>
      </c>
      <c r="V35" s="442">
        <f t="shared" si="2"/>
        <v>94</v>
      </c>
      <c r="W35" s="409"/>
      <c r="X35" s="518"/>
      <c r="Y35" s="415">
        <v>64</v>
      </c>
      <c r="Z35" s="415">
        <v>32</v>
      </c>
      <c r="AA35" s="414">
        <f t="shared" si="8"/>
        <v>96</v>
      </c>
      <c r="AB35" s="393">
        <v>95</v>
      </c>
      <c r="AC35" s="386">
        <f t="shared" si="10"/>
        <v>96</v>
      </c>
      <c r="AD35" s="387">
        <f t="shared" si="11"/>
        <v>-1</v>
      </c>
      <c r="AE35" s="388"/>
      <c r="AF35" s="389">
        <f t="shared" si="4"/>
        <v>70</v>
      </c>
      <c r="AG35" s="354"/>
      <c r="AH35" s="390"/>
    </row>
    <row r="36" spans="1:34" s="391" customFormat="1" ht="12.75" customHeight="1">
      <c r="A36" s="462" t="s">
        <v>109</v>
      </c>
      <c r="B36" s="399">
        <v>16</v>
      </c>
      <c r="C36" s="494">
        <f>IF(ISNUMBER(VLOOKUP(A36,'site 09'!A:B,2,0)),(VLOOKUP(A36,'site 09'!A:B,2,0)),0)</f>
        <v>14</v>
      </c>
      <c r="D36" s="400"/>
      <c r="E36" s="398">
        <f>IF(ISNUMBER(VLOOKUP(A36,'site 20'!A:B,2,0)),(VLOOKUP(A36,'site 20'!A:B,2,0)),0)</f>
        <v>6</v>
      </c>
      <c r="F36" s="395">
        <v>8</v>
      </c>
      <c r="G36" s="402">
        <f>IF(ISNUMBER(VLOOKUP(A36,Sfax!A:B,2,0)),(VLOOKUP(A36,Sfax!A:B,2,0)),0)</f>
        <v>4</v>
      </c>
      <c r="H36" s="401"/>
      <c r="I36" s="402">
        <f>IF(ISNUMBER(VLOOKUP(A36,Sousse!A:B,2,0)),(VLOOKUP(A36,Sousse!A:B,2,0)),0)</f>
        <v>3</v>
      </c>
      <c r="J36" s="395"/>
      <c r="K36" s="402">
        <f>IF(ISNUMBER(VLOOKUP(A36,Gabes!A:B,2,0)),(VLOOKUP(A36,Gabes!A:B,2,0)),0)</f>
        <v>5</v>
      </c>
      <c r="L36" s="401"/>
      <c r="M36" s="402">
        <f>IF(ISNUMBER(VLOOKUP(A36,GAFSA!A:B,2,0)),(VLOOKUP(A36,GAFSA!A:B,2,0)),0)</f>
        <v>3</v>
      </c>
      <c r="N36" s="499"/>
      <c r="O36" s="465"/>
      <c r="P36" s="402">
        <f>IF(ISNUMBER(VLOOKUP(A36,Jendouba!A:B,2,0)),(VLOOKUP(A36,Jendouba!A:B,2,0)),0)</f>
        <v>3</v>
      </c>
      <c r="Q36" s="460"/>
      <c r="R36" s="485">
        <f t="shared" si="0"/>
        <v>38</v>
      </c>
      <c r="S36" s="439">
        <v>20</v>
      </c>
      <c r="T36" s="440">
        <f t="shared" si="5"/>
        <v>5</v>
      </c>
      <c r="U36" s="441">
        <f t="shared" si="1"/>
        <v>16</v>
      </c>
      <c r="V36" s="442">
        <f t="shared" si="2"/>
        <v>22</v>
      </c>
      <c r="W36" s="409"/>
      <c r="X36" s="518"/>
      <c r="Y36" s="415"/>
      <c r="Z36" s="415"/>
      <c r="AA36" s="414">
        <f t="shared" si="8"/>
        <v>0</v>
      </c>
      <c r="AB36" s="393"/>
      <c r="AC36" s="386">
        <f t="shared" si="10"/>
        <v>0</v>
      </c>
      <c r="AD36" s="387">
        <f t="shared" si="11"/>
        <v>0</v>
      </c>
      <c r="AE36" s="388"/>
      <c r="AF36" s="389">
        <f t="shared" si="4"/>
        <v>6</v>
      </c>
      <c r="AG36" s="354"/>
      <c r="AH36" s="390"/>
    </row>
    <row r="37" spans="1:34" s="391" customFormat="1" ht="12.75" customHeight="1">
      <c r="A37" s="462" t="s">
        <v>110</v>
      </c>
      <c r="B37" s="399">
        <v>48</v>
      </c>
      <c r="C37" s="494">
        <f>IF(ISNUMBER(VLOOKUP(A37,'site 09'!A:B,2,0)),(VLOOKUP(A37,'site 09'!A:B,2,0)),0)</f>
        <v>54</v>
      </c>
      <c r="D37" s="394"/>
      <c r="E37" s="393">
        <f>IF(ISNUMBER(VLOOKUP(A37,'site 20'!A:B,2,0)),(VLOOKUP(A37,'site 20'!A:B,2,0)),0)</f>
        <v>13</v>
      </c>
      <c r="F37" s="401"/>
      <c r="G37" s="386">
        <f>IF(ISNUMBER(VLOOKUP(A37,Sfax!A:B,2,0)),(VLOOKUP(A37,Sfax!A:B,2,0)),0)</f>
        <v>6</v>
      </c>
      <c r="H37" s="396"/>
      <c r="I37" s="386">
        <f>IF(ISNUMBER(VLOOKUP(A37,Sousse!A:B,2,0)),(VLOOKUP(A37,Sousse!A:B,2,0)),0)</f>
        <v>19</v>
      </c>
      <c r="J37" s="401"/>
      <c r="K37" s="386">
        <f>IF(ISNUMBER(VLOOKUP(A37,Gabes!A:B,2,0)),(VLOOKUP(A37,Gabes!A:B,2,0)),0)</f>
        <v>5</v>
      </c>
      <c r="L37" s="396"/>
      <c r="M37" s="386">
        <f>IF(ISNUMBER(VLOOKUP(A37,GAFSA!A:B,2,0)),(VLOOKUP(A37,GAFSA!A:B,2,0)),0)</f>
        <v>4</v>
      </c>
      <c r="N37" s="499"/>
      <c r="O37" s="464"/>
      <c r="P37" s="386">
        <f>IF(ISNUMBER(VLOOKUP(A37,Jendouba!A:B,2,0)),(VLOOKUP(A37,Jendouba!A:B,2,0)),0)</f>
        <v>9</v>
      </c>
      <c r="Q37" s="460"/>
      <c r="R37" s="486">
        <f t="shared" si="0"/>
        <v>110</v>
      </c>
      <c r="S37" s="439">
        <v>80</v>
      </c>
      <c r="T37" s="440">
        <f t="shared" si="5"/>
        <v>20</v>
      </c>
      <c r="U37" s="441">
        <f t="shared" si="1"/>
        <v>48</v>
      </c>
      <c r="V37" s="442">
        <f t="shared" si="2"/>
        <v>74</v>
      </c>
      <c r="W37" s="409"/>
      <c r="X37" s="518">
        <v>24</v>
      </c>
      <c r="Y37" s="415">
        <v>60</v>
      </c>
      <c r="Z37" s="415"/>
      <c r="AA37" s="414">
        <f t="shared" si="8"/>
        <v>84</v>
      </c>
      <c r="AB37" s="393">
        <v>73</v>
      </c>
      <c r="AC37" s="386">
        <f t="shared" si="10"/>
        <v>84</v>
      </c>
      <c r="AD37" s="387">
        <f t="shared" si="11"/>
        <v>-11</v>
      </c>
      <c r="AE37" s="388"/>
      <c r="AF37" s="389">
        <f t="shared" si="4"/>
        <v>54</v>
      </c>
      <c r="AG37" s="354"/>
      <c r="AH37" s="390"/>
    </row>
    <row r="38" spans="1:34" s="391" customFormat="1" ht="12.75" customHeight="1">
      <c r="A38" s="529" t="s">
        <v>111</v>
      </c>
      <c r="B38" s="403">
        <v>24</v>
      </c>
      <c r="C38" s="495">
        <f>IF(ISNUMBER(VLOOKUP(A38,'site 09'!A:B,2,0)),(VLOOKUP(A38,'site 09'!A:B,2,0)),0)</f>
        <v>21</v>
      </c>
      <c r="D38" s="405"/>
      <c r="E38" s="404">
        <f>IF(ISNUMBER(VLOOKUP(A38,'site 20'!A:B,2,0)),(VLOOKUP(A38,'site 20'!A:B,2,0)),0)</f>
        <v>6</v>
      </c>
      <c r="F38" s="406"/>
      <c r="G38" s="407">
        <f>IF(ISNUMBER(VLOOKUP(A38,Sfax!A:B,2,0)),(VLOOKUP(A38,Sfax!A:B,2,0)),0)</f>
        <v>3</v>
      </c>
      <c r="H38" s="406"/>
      <c r="I38" s="407">
        <f>IF(ISNUMBER(VLOOKUP(A38,Sousse!A:B,2,0)),(VLOOKUP(A38,Sousse!A:B,2,0)),0)</f>
        <v>3</v>
      </c>
      <c r="J38" s="406"/>
      <c r="K38" s="407">
        <f>IF(ISNUMBER(VLOOKUP(A38,Gabes!A:B,2,0)),(VLOOKUP(A38,Gabes!A:B,2,0)),0)</f>
        <v>3</v>
      </c>
      <c r="L38" s="406"/>
      <c r="M38" s="407">
        <f>IF(ISNUMBER(VLOOKUP(A38,GAFSA!A:B,2,0)),(VLOOKUP(A38,GAFSA!A:B,2,0)),0)</f>
        <v>5</v>
      </c>
      <c r="N38" s="406"/>
      <c r="O38" s="408"/>
      <c r="P38" s="407">
        <f>IF(ISNUMBER(VLOOKUP(A38,Jendouba!A:B,2,0)),(VLOOKUP(A38,Jendouba!A:B,2,0)),0)</f>
        <v>3</v>
      </c>
      <c r="Q38" s="506"/>
      <c r="R38" s="487">
        <f t="shared" si="0"/>
        <v>44</v>
      </c>
      <c r="S38" s="443">
        <v>30</v>
      </c>
      <c r="T38" s="444">
        <f t="shared" si="5"/>
        <v>7.5</v>
      </c>
      <c r="U38" s="445">
        <f t="shared" si="1"/>
        <v>24</v>
      </c>
      <c r="V38" s="446">
        <f t="shared" si="2"/>
        <v>33</v>
      </c>
      <c r="W38" s="410"/>
      <c r="X38" s="519"/>
      <c r="Y38" s="416">
        <v>24</v>
      </c>
      <c r="Z38" s="416"/>
      <c r="AA38" s="417">
        <f t="shared" si="8"/>
        <v>24</v>
      </c>
      <c r="AB38" s="531">
        <v>44</v>
      </c>
      <c r="AC38" s="386">
        <f t="shared" si="10"/>
        <v>24</v>
      </c>
      <c r="AD38" s="387">
        <f t="shared" si="11"/>
        <v>20</v>
      </c>
      <c r="AE38" s="388"/>
      <c r="AF38" s="389">
        <f t="shared" ref="AF38:AF72" si="12">C38-F38-H38-J38-L38-N38-Q38-O38</f>
        <v>21</v>
      </c>
      <c r="AG38" s="354"/>
      <c r="AH38" s="390"/>
    </row>
    <row r="39" spans="1:34" s="46" customFormat="1" ht="12.75" customHeight="1">
      <c r="A39" s="295" t="s">
        <v>24</v>
      </c>
      <c r="B39" s="180">
        <v>80</v>
      </c>
      <c r="C39" s="155">
        <f>IF(ISNUMBER(VLOOKUP(A39,'site 09'!A:B,2,0)),(VLOOKUP(A39,'site 09'!A:B,2,0)),0)</f>
        <v>79</v>
      </c>
      <c r="D39" s="181">
        <f>IF(ISNUMBER(VLOOKUP(A39,SECHE!A:B,2,0)),(VLOOKUP(A39,SECHE!A:B,2,0)),0)</f>
        <v>0</v>
      </c>
      <c r="E39" s="155">
        <f>IF(ISNUMBER(VLOOKUP(A39,'site 20'!A:B,2,0)),(VLOOKUP(A39,'site 20'!A:B,2,0)),0)</f>
        <v>45</v>
      </c>
      <c r="F39" s="158"/>
      <c r="G39" s="18">
        <f>IF(ISNUMBER(VLOOKUP(A39,Sfax!A:B,2,0)),(VLOOKUP(A39,Sfax!A:B,2,0)),0)</f>
        <v>0</v>
      </c>
      <c r="H39" s="158"/>
      <c r="I39" s="18">
        <f>IF(ISNUMBER(VLOOKUP(A39,Sousse!A:B,2,0)),(VLOOKUP(A39,Sousse!A:B,2,0)),0)</f>
        <v>20</v>
      </c>
      <c r="J39" s="158"/>
      <c r="K39" s="18">
        <f>IF(ISNUMBER(VLOOKUP(A39,Gabes!A:B,2,0)),(VLOOKUP(A39,Gabes!A:B,2,0)),0)</f>
        <v>0</v>
      </c>
      <c r="L39" s="20"/>
      <c r="M39" s="18">
        <f>IF(ISNUMBER(VLOOKUP(A39,GAFSA!A:B,2,0)),(VLOOKUP(A39,GAFSA!A:B,2,0)),0)</f>
        <v>18</v>
      </c>
      <c r="N39" s="158"/>
      <c r="O39" s="315"/>
      <c r="P39" s="18">
        <f>IF(ISNUMBER(VLOOKUP(A39,Jendouba!A:B,2,0)),(VLOOKUP(A39,Jendouba!A:B,2,0)),0)</f>
        <v>8</v>
      </c>
      <c r="Q39" s="505"/>
      <c r="R39" s="479">
        <f t="shared" si="0"/>
        <v>170</v>
      </c>
      <c r="S39" s="119">
        <v>120</v>
      </c>
      <c r="T39" s="43">
        <f t="shared" si="5"/>
        <v>30</v>
      </c>
      <c r="U39" s="23">
        <f t="shared" si="1"/>
        <v>80</v>
      </c>
      <c r="V39" s="44">
        <f t="shared" si="2"/>
        <v>121</v>
      </c>
      <c r="W39" s="451">
        <v>50</v>
      </c>
      <c r="X39" s="520"/>
      <c r="Y39" s="360">
        <v>100</v>
      </c>
      <c r="Z39" s="360"/>
      <c r="AA39" s="369">
        <f t="shared" si="8"/>
        <v>150</v>
      </c>
      <c r="AB39" s="155">
        <v>101</v>
      </c>
      <c r="AC39" s="25">
        <f t="shared" si="10"/>
        <v>150</v>
      </c>
      <c r="AD39" s="361">
        <f t="shared" si="6"/>
        <v>-49</v>
      </c>
      <c r="AE39" s="132">
        <f t="shared" si="9"/>
        <v>-0.32666666666666666</v>
      </c>
      <c r="AF39" s="189">
        <f t="shared" si="12"/>
        <v>79</v>
      </c>
      <c r="AG39" s="354"/>
      <c r="AH39" s="10"/>
    </row>
    <row r="40" spans="1:34" s="46" customFormat="1" ht="12.75" customHeight="1">
      <c r="A40" s="293" t="s">
        <v>42</v>
      </c>
      <c r="B40" s="180">
        <v>20</v>
      </c>
      <c r="C40" s="155">
        <f>IF(ISNUMBER(VLOOKUP(A40,'site 09'!A:B,2,0)),(VLOOKUP(A40,'site 09'!A:B,2,0)),0)</f>
        <v>29</v>
      </c>
      <c r="D40" s="181">
        <f>IF(ISNUMBER(VLOOKUP(A40,SECHE!A:B,2,0)),(VLOOKUP(A40,SECHE!A:B,2,0)),0)</f>
        <v>0</v>
      </c>
      <c r="E40" s="155">
        <f>IF(ISNUMBER(VLOOKUP(A40,'site 20'!A:B,2,0)),(VLOOKUP(A40,'site 20'!A:B,2,0)),0)</f>
        <v>9</v>
      </c>
      <c r="F40" s="19">
        <v>20</v>
      </c>
      <c r="G40" s="18">
        <f>IF(ISNUMBER(VLOOKUP(A40,Sfax!A:B,2,0)),(VLOOKUP(A40,Sfax!A:B,2,0)),0)</f>
        <v>4</v>
      </c>
      <c r="H40" s="20"/>
      <c r="I40" s="18">
        <f>IF(ISNUMBER(VLOOKUP(A40,Sousse!A:B,2,0)),(VLOOKUP(A40,Sousse!A:B,2,0)),0)</f>
        <v>4</v>
      </c>
      <c r="J40" s="19"/>
      <c r="K40" s="18">
        <f>IF(ISNUMBER(VLOOKUP(A40,Gabes!A:B,2,0)),(VLOOKUP(A40,Gabes!A:B,2,0)),0)</f>
        <v>5</v>
      </c>
      <c r="L40" s="20"/>
      <c r="M40" s="18">
        <f>IF(ISNUMBER(VLOOKUP(A40,GAFSA!A:B,2,0)),(VLOOKUP(A40,GAFSA!A:B,2,0)),0)</f>
        <v>1</v>
      </c>
      <c r="N40" s="158"/>
      <c r="O40" s="299"/>
      <c r="P40" s="18">
        <f>IF(ISNUMBER(VLOOKUP(A40,Jendouba!A:B,2,0)),(VLOOKUP(A40,Jendouba!A:B,2,0)),0)</f>
        <v>13</v>
      </c>
      <c r="Q40" s="504"/>
      <c r="R40" s="479">
        <f t="shared" si="0"/>
        <v>65</v>
      </c>
      <c r="S40" s="119">
        <v>60</v>
      </c>
      <c r="T40" s="43">
        <f t="shared" si="5"/>
        <v>15</v>
      </c>
      <c r="U40" s="23">
        <f t="shared" si="1"/>
        <v>20</v>
      </c>
      <c r="V40" s="44">
        <f t="shared" si="2"/>
        <v>51</v>
      </c>
      <c r="W40" s="255">
        <v>40</v>
      </c>
      <c r="X40" s="521"/>
      <c r="Y40" s="257">
        <v>50</v>
      </c>
      <c r="Z40" s="257"/>
      <c r="AA40" s="370">
        <f t="shared" si="8"/>
        <v>90</v>
      </c>
      <c r="AB40" s="155">
        <v>45</v>
      </c>
      <c r="AC40" s="25">
        <f t="shared" si="10"/>
        <v>90</v>
      </c>
      <c r="AD40" s="136">
        <f t="shared" si="6"/>
        <v>-45</v>
      </c>
      <c r="AE40" s="132">
        <f t="shared" si="9"/>
        <v>-0.5</v>
      </c>
      <c r="AF40" s="189">
        <f t="shared" si="12"/>
        <v>9</v>
      </c>
      <c r="AG40" s="354"/>
      <c r="AH40" s="10"/>
    </row>
    <row r="41" spans="1:34" s="46" customFormat="1" ht="13.5" customHeight="1">
      <c r="A41" s="293" t="s">
        <v>19</v>
      </c>
      <c r="B41" s="180">
        <v>70</v>
      </c>
      <c r="C41" s="155">
        <f>IF(ISNUMBER(VLOOKUP(A41,'site 09'!A:B,2,0)),(VLOOKUP(A41,'site 09'!A:B,2,0)),0)</f>
        <v>54</v>
      </c>
      <c r="D41" s="181">
        <f>IF(ISNUMBER(VLOOKUP(A41,SECHE!A:B,2,0)),(VLOOKUP(A41,SECHE!A:B,2,0)),0)</f>
        <v>0</v>
      </c>
      <c r="E41" s="155">
        <f>IF(ISNUMBER(VLOOKUP(A41,'site 20'!A:B,2,0)),(VLOOKUP(A41,'site 20'!A:B,2,0)),0)</f>
        <v>23</v>
      </c>
      <c r="F41" s="158"/>
      <c r="G41" s="18">
        <f>IF(ISNUMBER(VLOOKUP(A41,Sfax!A:B,2,0)),(VLOOKUP(A41,Sfax!A:B,2,0)),0)</f>
        <v>0</v>
      </c>
      <c r="H41" s="20"/>
      <c r="I41" s="18">
        <f>IF(ISNUMBER(VLOOKUP(A41,Sousse!A:B,2,0)),(VLOOKUP(A41,Sousse!A:B,2,0)),0)</f>
        <v>22</v>
      </c>
      <c r="J41" s="20"/>
      <c r="K41" s="18">
        <f>IF(ISNUMBER(VLOOKUP(A41,Gabes!A:B,2,0)),(VLOOKUP(A41,Gabes!A:B,2,0)),0)</f>
        <v>0</v>
      </c>
      <c r="L41" s="20"/>
      <c r="M41" s="18">
        <f>IF(ISNUMBER(VLOOKUP(A41,GAFSA!A:B,2,0)),(VLOOKUP(A41,GAFSA!A:B,2,0)),0)</f>
        <v>14</v>
      </c>
      <c r="N41" s="158"/>
      <c r="O41" s="315"/>
      <c r="P41" s="18">
        <f>IF(ISNUMBER(VLOOKUP(A41,Jendouba!A:B,2,0)),(VLOOKUP(A41,Jendouba!A:B,2,0)),0)</f>
        <v>10</v>
      </c>
      <c r="Q41" s="504"/>
      <c r="R41" s="479">
        <f t="shared" si="0"/>
        <v>123</v>
      </c>
      <c r="S41" s="119">
        <v>100</v>
      </c>
      <c r="T41" s="43">
        <f t="shared" si="5"/>
        <v>25</v>
      </c>
      <c r="U41" s="23">
        <f t="shared" si="1"/>
        <v>70</v>
      </c>
      <c r="V41" s="45">
        <f t="shared" si="2"/>
        <v>116</v>
      </c>
      <c r="W41" s="255">
        <v>40</v>
      </c>
      <c r="X41" s="521"/>
      <c r="Y41" s="257">
        <v>100</v>
      </c>
      <c r="Z41" s="257"/>
      <c r="AA41" s="370">
        <f>SUM(W41:Z41)</f>
        <v>140</v>
      </c>
      <c r="AB41" s="155">
        <v>89</v>
      </c>
      <c r="AC41" s="25">
        <f t="shared" ref="AC41:AC49" si="13">AA41</f>
        <v>140</v>
      </c>
      <c r="AD41" s="361">
        <f t="shared" si="6"/>
        <v>-51</v>
      </c>
      <c r="AE41" s="132">
        <f t="shared" si="9"/>
        <v>-0.36428571428571427</v>
      </c>
      <c r="AF41" s="189">
        <f t="shared" si="12"/>
        <v>54</v>
      </c>
      <c r="AG41" s="354"/>
      <c r="AH41" s="10"/>
    </row>
    <row r="42" spans="1:34" s="46" customFormat="1" ht="12.75" customHeight="1">
      <c r="A42" s="293" t="s">
        <v>40</v>
      </c>
      <c r="B42" s="180">
        <v>17</v>
      </c>
      <c r="C42" s="155">
        <f>IF(ISNUMBER(VLOOKUP(A42,'site 09'!A:B,2,0)),(VLOOKUP(A42,'site 09'!A:B,2,0)),0)</f>
        <v>0</v>
      </c>
      <c r="D42" s="181">
        <f>IF(ISNUMBER(VLOOKUP(A42,SECHE!A:B,2,0)),(VLOOKUP(A42,SECHE!A:B,2,0)),0)</f>
        <v>0</v>
      </c>
      <c r="E42" s="155">
        <f>IF(ISNUMBER(VLOOKUP(A42,'site 20'!A:B,2,0)),(VLOOKUP(A42,'site 20'!A:B,2,0)),0)</f>
        <v>7</v>
      </c>
      <c r="F42" s="158"/>
      <c r="G42" s="18">
        <f>IF(ISNUMBER(VLOOKUP(A42,Sfax!A:B,2,0)),(VLOOKUP(A42,Sfax!A:B,2,0)),0)</f>
        <v>2</v>
      </c>
      <c r="H42" s="20"/>
      <c r="I42" s="18">
        <f>IF(ISNUMBER(VLOOKUP(A42,Sousse!A:B,2,0)),(VLOOKUP(A42,Sousse!A:B,2,0)),0)</f>
        <v>2</v>
      </c>
      <c r="J42" s="158"/>
      <c r="K42" s="18">
        <f>IF(ISNUMBER(VLOOKUP(A42,Gabes!A:B,2,0)),(VLOOKUP(A42,Gabes!A:B,2,0)),0)</f>
        <v>6</v>
      </c>
      <c r="L42" s="20"/>
      <c r="M42" s="18">
        <f>IF(ISNUMBER(VLOOKUP(A42,GAFSA!A:B,2,0)),(VLOOKUP(A42,GAFSA!A:B,2,0)),0)</f>
        <v>1</v>
      </c>
      <c r="N42" s="158"/>
      <c r="O42" s="298"/>
      <c r="P42" s="18">
        <f>IF(ISNUMBER(VLOOKUP(A42,Jendouba!A:B,2,0)),(VLOOKUP(A42,Jendouba!A:B,2,0)),0)</f>
        <v>4</v>
      </c>
      <c r="Q42" s="504"/>
      <c r="R42" s="479">
        <f t="shared" si="0"/>
        <v>22</v>
      </c>
      <c r="S42" s="119">
        <v>40</v>
      </c>
      <c r="T42" s="43">
        <f t="shared" si="5"/>
        <v>10</v>
      </c>
      <c r="U42" s="23">
        <f t="shared" si="1"/>
        <v>17</v>
      </c>
      <c r="V42" s="44">
        <f t="shared" si="2"/>
        <v>57</v>
      </c>
      <c r="W42" s="255"/>
      <c r="X42" s="521"/>
      <c r="Y42" s="257">
        <v>20</v>
      </c>
      <c r="Z42" s="257"/>
      <c r="AA42" s="370">
        <f t="shared" si="8"/>
        <v>20</v>
      </c>
      <c r="AB42" s="155">
        <v>6</v>
      </c>
      <c r="AC42" s="25">
        <f t="shared" si="13"/>
        <v>20</v>
      </c>
      <c r="AD42" s="136">
        <f t="shared" si="6"/>
        <v>-14</v>
      </c>
      <c r="AE42" s="132">
        <f t="shared" si="9"/>
        <v>-0.7</v>
      </c>
      <c r="AF42" s="189">
        <f t="shared" si="12"/>
        <v>0</v>
      </c>
      <c r="AG42" s="354"/>
      <c r="AH42" s="10"/>
    </row>
    <row r="43" spans="1:34" s="46" customFormat="1" ht="12.75" customHeight="1">
      <c r="A43" s="501" t="s">
        <v>20</v>
      </c>
      <c r="B43" s="180">
        <v>80</v>
      </c>
      <c r="C43" s="155">
        <f>IF(ISNUMBER(VLOOKUP(A43,'site 09'!A:B,2,0)),(VLOOKUP(A43,'site 09'!A:B,2,0)),0)</f>
        <v>40</v>
      </c>
      <c r="D43" s="181">
        <f>IF(ISNUMBER(VLOOKUP(A43,SECHE!A:B,2,0)),(VLOOKUP(A43,SECHE!A:B,2,0)),0)</f>
        <v>0</v>
      </c>
      <c r="E43" s="155">
        <f>IF(ISNUMBER(VLOOKUP(A43,'site 20'!A:B,2,0)),(VLOOKUP(A43,'site 20'!A:B,2,0)),0)</f>
        <v>9</v>
      </c>
      <c r="F43" s="158"/>
      <c r="G43" s="18">
        <f>IF(ISNUMBER(VLOOKUP(A43,Sfax!A:B,2,0)),(VLOOKUP(A43,Sfax!A:B,2,0)),0)</f>
        <v>0</v>
      </c>
      <c r="H43" s="20"/>
      <c r="I43" s="18">
        <f>IF(ISNUMBER(VLOOKUP(A43,Sousse!A:B,2,0)),(VLOOKUP(A43,Sousse!A:B,2,0)),0)</f>
        <v>21</v>
      </c>
      <c r="J43" s="20"/>
      <c r="K43" s="18">
        <f>IF(ISNUMBER(VLOOKUP(A43,Gabes!A:B,2,0)),(VLOOKUP(A43,Gabes!A:B,2,0)),0)</f>
        <v>3</v>
      </c>
      <c r="L43" s="20"/>
      <c r="M43" s="18">
        <f>IF(ISNUMBER(VLOOKUP(A43,GAFSA!A:B,2,0)),(VLOOKUP(A43,GAFSA!A:B,2,0)),0)</f>
        <v>28</v>
      </c>
      <c r="N43" s="19"/>
      <c r="O43" s="315"/>
      <c r="P43" s="18">
        <f>IF(ISNUMBER(VLOOKUP(A43,Jendouba!A:B,2,0)),(VLOOKUP(A43,Jendouba!A:B,2,0)),0)</f>
        <v>8</v>
      </c>
      <c r="Q43" s="460"/>
      <c r="R43" s="479">
        <f t="shared" si="0"/>
        <v>109</v>
      </c>
      <c r="S43" s="119">
        <v>160</v>
      </c>
      <c r="T43" s="43">
        <f t="shared" si="5"/>
        <v>40</v>
      </c>
      <c r="U43" s="23">
        <f t="shared" si="1"/>
        <v>80</v>
      </c>
      <c r="V43" s="45">
        <f t="shared" si="2"/>
        <v>200</v>
      </c>
      <c r="W43" s="255">
        <v>80</v>
      </c>
      <c r="X43" s="521"/>
      <c r="Y43" s="257">
        <v>80</v>
      </c>
      <c r="Z43" s="257">
        <v>50</v>
      </c>
      <c r="AA43" s="370">
        <f t="shared" si="8"/>
        <v>210</v>
      </c>
      <c r="AB43" s="155">
        <v>83</v>
      </c>
      <c r="AC43" s="25">
        <f t="shared" si="13"/>
        <v>210</v>
      </c>
      <c r="AD43" s="361">
        <f t="shared" si="6"/>
        <v>-127</v>
      </c>
      <c r="AE43" s="132">
        <f t="shared" si="9"/>
        <v>-0.60476190476190472</v>
      </c>
      <c r="AF43" s="533">
        <f t="shared" si="12"/>
        <v>40</v>
      </c>
      <c r="AG43" s="354"/>
      <c r="AH43" s="452"/>
    </row>
    <row r="44" spans="1:34" s="46" customFormat="1" ht="12.75" customHeight="1">
      <c r="A44" s="293" t="s">
        <v>41</v>
      </c>
      <c r="B44" s="180">
        <v>20</v>
      </c>
      <c r="C44" s="155">
        <f>IF(ISNUMBER(VLOOKUP(A44,'site 09'!A:B,2,0)),(VLOOKUP(A44,'site 09'!A:B,2,0)),0)</f>
        <v>15</v>
      </c>
      <c r="D44" s="181">
        <f>IF(ISNUMBER(VLOOKUP(A44,SECHE!A:B,2,0)),(VLOOKUP(A44,SECHE!A:B,2,0)),0)</f>
        <v>0</v>
      </c>
      <c r="E44" s="155">
        <f>IF(ISNUMBER(VLOOKUP(A44,'site 20'!A:B,2,0)),(VLOOKUP(A44,'site 20'!A:B,2,0)),0)</f>
        <v>3</v>
      </c>
      <c r="F44" s="158">
        <v>8</v>
      </c>
      <c r="G44" s="18">
        <f>IF(ISNUMBER(VLOOKUP(A44,Sfax!A:B,2,0)),(VLOOKUP(A44,Sfax!A:B,2,0)),0)</f>
        <v>0</v>
      </c>
      <c r="H44" s="20"/>
      <c r="I44" s="18">
        <f>IF(ISNUMBER(VLOOKUP(A44,Sousse!A:B,2,0)),(VLOOKUP(A44,Sousse!A:B,2,0)),0)</f>
        <v>7</v>
      </c>
      <c r="J44" s="158"/>
      <c r="K44" s="18">
        <f>IF(ISNUMBER(VLOOKUP(A44,Gabes!A:B,2,0)),(VLOOKUP(A44,Gabes!A:B,2,0)),0)</f>
        <v>4</v>
      </c>
      <c r="L44" s="20"/>
      <c r="M44" s="18">
        <f>IF(ISNUMBER(VLOOKUP(A44,GAFSA!A:B,2,0)),(VLOOKUP(A44,GAFSA!A:B,2,0)),0)</f>
        <v>7</v>
      </c>
      <c r="N44" s="158"/>
      <c r="O44" s="298"/>
      <c r="P44" s="18">
        <f>IF(ISNUMBER(VLOOKUP(A44,Jendouba!A:B,2,0)),(VLOOKUP(A44,Jendouba!A:B,2,0)),0)</f>
        <v>7</v>
      </c>
      <c r="Q44" s="460"/>
      <c r="R44" s="479">
        <f t="shared" si="0"/>
        <v>43</v>
      </c>
      <c r="S44" s="119">
        <v>40</v>
      </c>
      <c r="T44" s="43">
        <f t="shared" si="5"/>
        <v>10</v>
      </c>
      <c r="U44" s="23">
        <f t="shared" si="1"/>
        <v>20</v>
      </c>
      <c r="V44" s="44">
        <f t="shared" si="2"/>
        <v>45</v>
      </c>
      <c r="W44" s="255"/>
      <c r="X44" s="521"/>
      <c r="Y44" s="257"/>
      <c r="Z44" s="257">
        <v>20</v>
      </c>
      <c r="AA44" s="370">
        <f t="shared" si="8"/>
        <v>20</v>
      </c>
      <c r="AB44" s="155">
        <v>1</v>
      </c>
      <c r="AC44" s="25">
        <f t="shared" si="13"/>
        <v>20</v>
      </c>
      <c r="AD44" s="136">
        <f t="shared" si="6"/>
        <v>-19</v>
      </c>
      <c r="AE44" s="132">
        <f t="shared" si="9"/>
        <v>-0.95</v>
      </c>
      <c r="AF44" s="189">
        <f t="shared" si="12"/>
        <v>7</v>
      </c>
      <c r="AG44" s="354"/>
      <c r="AH44" s="10"/>
    </row>
    <row r="45" spans="1:34" s="46" customFormat="1" ht="13.5" customHeight="1">
      <c r="A45" s="501" t="s">
        <v>23</v>
      </c>
      <c r="B45" s="180">
        <v>150</v>
      </c>
      <c r="C45" s="155">
        <f>IF(ISNUMBER(VLOOKUP(A45,'site 09'!A:B,2,0)),(VLOOKUP(A45,'site 09'!A:B,2,0)),0)</f>
        <v>109</v>
      </c>
      <c r="D45" s="181">
        <f>IF(ISNUMBER(VLOOKUP(A45,SECHE!A:B,2,0)),(VLOOKUP(A45,SECHE!A:B,2,0)),0)</f>
        <v>214</v>
      </c>
      <c r="E45" s="155">
        <f>IF(ISNUMBER(VLOOKUP(A45,'site 20'!A:B,2,0)),(VLOOKUP(A45,'site 20'!A:B,2,0)),0)</f>
        <v>23</v>
      </c>
      <c r="F45" s="158"/>
      <c r="G45" s="18">
        <f>IF(ISNUMBER(VLOOKUP(A45,Sfax!A:B,2,0)),(VLOOKUP(A45,Sfax!A:B,2,0)),0)</f>
        <v>14</v>
      </c>
      <c r="H45" s="20"/>
      <c r="I45" s="18">
        <f>IF(ISNUMBER(VLOOKUP(A45,Sousse!A:B,2,0)),(VLOOKUP(A45,Sousse!A:B,2,0)),0)</f>
        <v>32</v>
      </c>
      <c r="J45" s="158"/>
      <c r="K45" s="18">
        <f>IF(ISNUMBER(VLOOKUP(A45,Gabes!A:B,2,0)),(VLOOKUP(A45,Gabes!A:B,2,0)),0)</f>
        <v>14</v>
      </c>
      <c r="L45" s="20"/>
      <c r="M45" s="18">
        <f>IF(ISNUMBER(VLOOKUP(A45,GAFSA!A:B,2,0)),(VLOOKUP(A45,GAFSA!A:B,2,0)),0)</f>
        <v>47</v>
      </c>
      <c r="N45" s="158"/>
      <c r="O45" s="315"/>
      <c r="P45" s="18">
        <f>IF(ISNUMBER(VLOOKUP(A45,Jendouba!A:B,2,0)),(VLOOKUP(A45,Jendouba!A:B,2,0)),0)</f>
        <v>6</v>
      </c>
      <c r="Q45" s="460"/>
      <c r="R45" s="479">
        <f t="shared" si="0"/>
        <v>245</v>
      </c>
      <c r="S45" s="246">
        <v>700</v>
      </c>
      <c r="T45" s="43">
        <f t="shared" si="5"/>
        <v>175</v>
      </c>
      <c r="U45" s="23">
        <f t="shared" si="1"/>
        <v>150</v>
      </c>
      <c r="V45" s="44">
        <f t="shared" si="2"/>
        <v>741</v>
      </c>
      <c r="W45" s="255">
        <f>128+64</f>
        <v>192</v>
      </c>
      <c r="X45" s="521"/>
      <c r="Y45" s="258">
        <v>300</v>
      </c>
      <c r="Z45" s="258">
        <v>200</v>
      </c>
      <c r="AA45" s="370">
        <f>SUM(W45:Z45)</f>
        <v>692</v>
      </c>
      <c r="AB45" s="155">
        <v>817</v>
      </c>
      <c r="AC45" s="25">
        <f t="shared" si="13"/>
        <v>692</v>
      </c>
      <c r="AD45" s="361">
        <f t="shared" si="6"/>
        <v>125</v>
      </c>
      <c r="AE45" s="132">
        <f t="shared" si="9"/>
        <v>0.18063583815028902</v>
      </c>
      <c r="AF45" s="189">
        <f t="shared" si="12"/>
        <v>109</v>
      </c>
      <c r="AG45" s="354"/>
      <c r="AH45" s="469"/>
    </row>
    <row r="46" spans="1:34" s="46" customFormat="1" ht="15">
      <c r="A46" s="293" t="s">
        <v>39</v>
      </c>
      <c r="B46" s="180">
        <v>15</v>
      </c>
      <c r="C46" s="155">
        <f>IF(ISNUMBER(VLOOKUP(A46,'site 09'!A:B,2,0)),(VLOOKUP(A46,'site 09'!A:B,2,0)),0)</f>
        <v>47</v>
      </c>
      <c r="D46" s="181">
        <f>IF(ISNUMBER(VLOOKUP(A46,SECHE!A:B,2,0)),(VLOOKUP(A46,SECHE!A:B,2,0)),0)</f>
        <v>0</v>
      </c>
      <c r="E46" s="155">
        <f>IF(ISNUMBER(VLOOKUP(A46,'site 20'!A:B,2,0)),(VLOOKUP(A46,'site 20'!A:B,2,0)),0)</f>
        <v>0</v>
      </c>
      <c r="F46" s="158"/>
      <c r="G46" s="18">
        <f>IF(ISNUMBER(VLOOKUP(A46,Sfax!A:B,2,0)),(VLOOKUP(A46,Sfax!A:B,2,0)),0)</f>
        <v>0</v>
      </c>
      <c r="H46" s="20"/>
      <c r="I46" s="18">
        <f>IF(ISNUMBER(VLOOKUP(A46,Sousse!A:B,2,0)),(VLOOKUP(A46,Sousse!A:B,2,0)),0)</f>
        <v>6</v>
      </c>
      <c r="J46" s="20"/>
      <c r="K46" s="18">
        <f>IF(ISNUMBER(VLOOKUP(A46,Gabes!A:B,2,0)),(VLOOKUP(A46,Gabes!A:B,2,0)),0)</f>
        <v>4</v>
      </c>
      <c r="L46" s="20"/>
      <c r="M46" s="18">
        <f>IF(ISNUMBER(VLOOKUP(A46,GAFSA!A:B,2,0)),(VLOOKUP(A46,GAFSA!A:B,2,0)),0)</f>
        <v>0</v>
      </c>
      <c r="N46" s="158"/>
      <c r="O46" s="298"/>
      <c r="P46" s="18">
        <f>IF(ISNUMBER(VLOOKUP(A46,Jendouba!A:B,2,0)),(VLOOKUP(A46,Jendouba!A:B,2,0)),0)</f>
        <v>4</v>
      </c>
      <c r="Q46" s="460"/>
      <c r="R46" s="479">
        <f t="shared" si="0"/>
        <v>61</v>
      </c>
      <c r="S46" s="119">
        <v>20</v>
      </c>
      <c r="T46" s="43">
        <f t="shared" si="5"/>
        <v>5</v>
      </c>
      <c r="U46" s="23">
        <f t="shared" si="1"/>
        <v>15</v>
      </c>
      <c r="V46" s="44">
        <f t="shared" si="2"/>
        <v>-12</v>
      </c>
      <c r="W46" s="255"/>
      <c r="X46" s="521"/>
      <c r="Y46" s="257">
        <v>20</v>
      </c>
      <c r="Z46" s="257"/>
      <c r="AA46" s="370">
        <f t="shared" si="8"/>
        <v>20</v>
      </c>
      <c r="AB46" s="155"/>
      <c r="AC46" s="25">
        <f t="shared" si="13"/>
        <v>20</v>
      </c>
      <c r="AD46" s="361">
        <f t="shared" si="6"/>
        <v>-20</v>
      </c>
      <c r="AE46" s="132">
        <f t="shared" si="9"/>
        <v>-1</v>
      </c>
      <c r="AF46" s="189">
        <f t="shared" si="12"/>
        <v>47</v>
      </c>
      <c r="AG46" s="354"/>
      <c r="AH46" s="10"/>
    </row>
    <row r="47" spans="1:34" s="46" customFormat="1" ht="14.25" customHeight="1">
      <c r="A47" s="293" t="s">
        <v>21</v>
      </c>
      <c r="B47" s="180">
        <v>80</v>
      </c>
      <c r="C47" s="155">
        <f>IF(ISNUMBER(VLOOKUP(A47,'site 09'!A:B,2,0)),(VLOOKUP(A47,'site 09'!A:B,2,0)),0)</f>
        <v>87</v>
      </c>
      <c r="D47" s="181">
        <f>IF(ISNUMBER(VLOOKUP(A47,SECHE!A:B,2,0)),(VLOOKUP(A47,SECHE!A:B,2,0)),0)</f>
        <v>0</v>
      </c>
      <c r="E47" s="155">
        <f>IF(ISNUMBER(VLOOKUP(A47,'site 20'!A:B,2,0)),(VLOOKUP(A47,'site 20'!A:B,2,0)),0)</f>
        <v>8</v>
      </c>
      <c r="F47" s="158"/>
      <c r="G47" s="18">
        <f>IF(ISNUMBER(VLOOKUP(A47,Sfax!A:B,2,0)),(VLOOKUP(A47,Sfax!A:B,2,0)),0)</f>
        <v>5</v>
      </c>
      <c r="H47" s="20"/>
      <c r="I47" s="18">
        <f>IF(ISNUMBER(VLOOKUP(A47,Sousse!A:B,2,0)),(VLOOKUP(A47,Sousse!A:B,2,0)),0)</f>
        <v>6</v>
      </c>
      <c r="J47" s="20"/>
      <c r="K47" s="18">
        <f>IF(ISNUMBER(VLOOKUP(A47,Gabes!A:B,2,0)),(VLOOKUP(A47,Gabes!A:B,2,0)),0)</f>
        <v>22</v>
      </c>
      <c r="L47" s="20"/>
      <c r="M47" s="18">
        <f>IF(ISNUMBER(VLOOKUP(A47,GAFSA!A:B,2,0)),(VLOOKUP(A47,GAFSA!A:B,2,0)),0)</f>
        <v>48</v>
      </c>
      <c r="N47" s="158"/>
      <c r="O47" s="315"/>
      <c r="P47" s="18">
        <f>IF(ISNUMBER(VLOOKUP(A47,Jendouba!A:B,2,0)),(VLOOKUP(A47,Jendouba!A:B,2,0)),0)</f>
        <v>12</v>
      </c>
      <c r="Q47" s="460"/>
      <c r="R47" s="479">
        <f t="shared" si="0"/>
        <v>188</v>
      </c>
      <c r="S47" s="119">
        <v>150</v>
      </c>
      <c r="T47" s="43">
        <f t="shared" si="5"/>
        <v>37.5</v>
      </c>
      <c r="U47" s="23">
        <f t="shared" si="1"/>
        <v>80</v>
      </c>
      <c r="V47" s="45">
        <f t="shared" si="2"/>
        <v>143</v>
      </c>
      <c r="W47" s="255"/>
      <c r="X47" s="521"/>
      <c r="Y47" s="257">
        <v>48</v>
      </c>
      <c r="Z47" s="257">
        <v>48</v>
      </c>
      <c r="AA47" s="370">
        <f t="shared" si="8"/>
        <v>96</v>
      </c>
      <c r="AB47" s="155">
        <v>121</v>
      </c>
      <c r="AC47" s="25">
        <f t="shared" si="13"/>
        <v>96</v>
      </c>
      <c r="AD47" s="136">
        <f t="shared" si="6"/>
        <v>25</v>
      </c>
      <c r="AE47" s="132">
        <f>AD47/AC47</f>
        <v>0.26041666666666669</v>
      </c>
      <c r="AF47" s="189">
        <f t="shared" si="12"/>
        <v>87</v>
      </c>
      <c r="AG47" s="354"/>
      <c r="AH47" s="10"/>
    </row>
    <row r="48" spans="1:34" s="46" customFormat="1" ht="15">
      <c r="A48" s="501" t="s">
        <v>25</v>
      </c>
      <c r="B48" s="331">
        <v>80</v>
      </c>
      <c r="C48" s="155">
        <f>IF(ISNUMBER(VLOOKUP(A48,'site 09'!A:B,2,0)),(VLOOKUP(A48,'site 09'!A:B,2,0)),0)</f>
        <v>17</v>
      </c>
      <c r="D48" s="328">
        <f>IF(ISNUMBER(VLOOKUP(A48,SECHE!A:B,2,0)),(VLOOKUP(A48,SECHE!A:B,2,0)),0)</f>
        <v>0</v>
      </c>
      <c r="E48" s="231">
        <f>IF(ISNUMBER(VLOOKUP(A48,'site 20'!A:B,2,0)),(VLOOKUP(A48,'site 20'!A:B,2,0)),0)</f>
        <v>8</v>
      </c>
      <c r="F48" s="158"/>
      <c r="G48" s="25">
        <f>IF(ISNUMBER(VLOOKUP(A48,Sfax!A:B,2,0)),(VLOOKUP(A48,Sfax!A:B,2,0)),0)</f>
        <v>9</v>
      </c>
      <c r="H48" s="20"/>
      <c r="I48" s="25">
        <f>IF(ISNUMBER(VLOOKUP(A48,Sousse!A:B,2,0)),(VLOOKUP(A48,Sousse!A:B,2,0)),0)</f>
        <v>19</v>
      </c>
      <c r="J48" s="20"/>
      <c r="K48" s="25">
        <f>IF(ISNUMBER(VLOOKUP(A48,Gabes!A:B,2,0)),(VLOOKUP(A48,Gabes!A:B,2,0)),0)</f>
        <v>15</v>
      </c>
      <c r="L48" s="20"/>
      <c r="M48" s="25">
        <f>IF(ISNUMBER(VLOOKUP(A48,GAFSA!A:B,2,0)),(VLOOKUP(A48,GAFSA!A:B,2,0)),0)</f>
        <v>10</v>
      </c>
      <c r="N48" s="158"/>
      <c r="O48" s="315"/>
      <c r="P48" s="25">
        <f>IF(ISNUMBER(VLOOKUP(A48,Jendouba!A:B,2,0)),(VLOOKUP(A48,Jendouba!A:B,2,0)),0)</f>
        <v>7</v>
      </c>
      <c r="Q48" s="158"/>
      <c r="R48" s="479">
        <f t="shared" si="0"/>
        <v>85</v>
      </c>
      <c r="S48" s="119">
        <v>100</v>
      </c>
      <c r="T48" s="43">
        <f t="shared" si="5"/>
        <v>25</v>
      </c>
      <c r="U48" s="23">
        <f t="shared" si="1"/>
        <v>80</v>
      </c>
      <c r="V48" s="45">
        <f t="shared" si="2"/>
        <v>163</v>
      </c>
      <c r="W48" s="255">
        <v>24</v>
      </c>
      <c r="X48" s="521"/>
      <c r="Y48" s="257">
        <v>96</v>
      </c>
      <c r="Z48" s="257">
        <v>24</v>
      </c>
      <c r="AA48" s="370">
        <f t="shared" si="8"/>
        <v>144</v>
      </c>
      <c r="AB48" s="155">
        <v>60</v>
      </c>
      <c r="AC48" s="25">
        <f t="shared" si="13"/>
        <v>144</v>
      </c>
      <c r="AD48" s="361">
        <f t="shared" si="6"/>
        <v>-84</v>
      </c>
      <c r="AE48" s="132">
        <f>AD48/AC48</f>
        <v>-0.58333333333333337</v>
      </c>
      <c r="AF48" s="189">
        <f t="shared" si="12"/>
        <v>17</v>
      </c>
      <c r="AG48" s="354"/>
      <c r="AH48" s="10"/>
    </row>
    <row r="49" spans="1:34" s="46" customFormat="1" ht="15" customHeight="1">
      <c r="A49" s="293" t="s">
        <v>22</v>
      </c>
      <c r="B49" s="180">
        <v>40</v>
      </c>
      <c r="C49" s="155">
        <f>IF(ISNUMBER(VLOOKUP(A49,'site 09'!A:B,2,0)),(VLOOKUP(A49,'site 09'!A:B,2,0)),0)</f>
        <v>37</v>
      </c>
      <c r="D49" s="181">
        <f>IF(ISNUMBER(VLOOKUP(A49,SECHE!A:B,2,0)),(VLOOKUP(A49,SECHE!A:B,2,0)),0)</f>
        <v>0</v>
      </c>
      <c r="E49" s="155">
        <f>IF(ISNUMBER(VLOOKUP(A49,'site 20'!A:B,2,0)),(VLOOKUP(A49,'site 20'!A:B,2,0)),0)</f>
        <v>8</v>
      </c>
      <c r="F49" s="158"/>
      <c r="G49" s="18">
        <f>IF(ISNUMBER(VLOOKUP(A49,Sfax!A:B,2,0)),(VLOOKUP(A49,Sfax!A:B,2,0)),0)</f>
        <v>7</v>
      </c>
      <c r="H49" s="20"/>
      <c r="I49" s="155">
        <f>IF(ISNUMBER(VLOOKUP(A49,Sousse!A:B,2,0)),(VLOOKUP(A49,Sousse!A:B,2,0)),0)</f>
        <v>11</v>
      </c>
      <c r="J49" s="20"/>
      <c r="K49" s="18">
        <f>IF(ISNUMBER(VLOOKUP(A49,Gabes!A:B,2,0)),(VLOOKUP(A49,Gabes!A:B,2,0)),0)</f>
        <v>9</v>
      </c>
      <c r="L49" s="20"/>
      <c r="M49" s="18">
        <f>IF(ISNUMBER(VLOOKUP(A49,GAFSA!A:B,2,0)),(VLOOKUP(A49,GAFSA!A:B,2,0)),0)</f>
        <v>1</v>
      </c>
      <c r="N49" s="158"/>
      <c r="O49" s="315"/>
      <c r="P49" s="18">
        <f>IF(ISNUMBER(VLOOKUP(A49,Jendouba!A:B,2,0)),(VLOOKUP(A49,Jendouba!A:B,2,0)),0)</f>
        <v>21</v>
      </c>
      <c r="Q49" s="158"/>
      <c r="R49" s="479">
        <f t="shared" si="0"/>
        <v>94</v>
      </c>
      <c r="S49" s="120">
        <v>100</v>
      </c>
      <c r="T49" s="47">
        <f t="shared" si="5"/>
        <v>25</v>
      </c>
      <c r="U49" s="48">
        <f t="shared" si="1"/>
        <v>40</v>
      </c>
      <c r="V49" s="49">
        <f t="shared" si="2"/>
        <v>103</v>
      </c>
      <c r="W49" s="256"/>
      <c r="X49" s="522"/>
      <c r="Y49" s="259">
        <v>80</v>
      </c>
      <c r="Z49" s="259"/>
      <c r="AA49" s="370">
        <f t="shared" si="8"/>
        <v>80</v>
      </c>
      <c r="AB49" s="155">
        <v>164</v>
      </c>
      <c r="AC49" s="25">
        <f t="shared" si="13"/>
        <v>80</v>
      </c>
      <c r="AD49" s="361">
        <f t="shared" si="6"/>
        <v>84</v>
      </c>
      <c r="AE49" s="132">
        <f>AD49/AC49</f>
        <v>1.05</v>
      </c>
      <c r="AF49" s="189">
        <f t="shared" si="12"/>
        <v>37</v>
      </c>
      <c r="AG49" s="354"/>
      <c r="AH49" s="10"/>
    </row>
    <row r="50" spans="1:34" s="46" customFormat="1" ht="13.5" customHeight="1" thickBot="1">
      <c r="A50" s="501" t="s">
        <v>46</v>
      </c>
      <c r="B50" s="329">
        <v>40</v>
      </c>
      <c r="C50" s="305">
        <f>IF(ISNUMBER(VLOOKUP(A50,'site 09'!A:B,2,0)),(VLOOKUP(A50,'site 09'!A:B,2,0)),0)</f>
        <v>0</v>
      </c>
      <c r="D50" s="330">
        <f>IF(ISNUMBER(VLOOKUP(A50,SECHE!A:B,2,0)),(VLOOKUP(A50,SECHE!A:B,2,0)),0)</f>
        <v>1</v>
      </c>
      <c r="E50" s="245">
        <f>IF(ISNUMBER(VLOOKUP(A50,'site 20'!A:B,2,0)),(VLOOKUP(A50,'site 20'!A:B,2,0)),0)</f>
        <v>0</v>
      </c>
      <c r="F50" s="325"/>
      <c r="G50" s="29">
        <f>IF(ISNUMBER(VLOOKUP(A50,Sfax!A:B,2,0)),(VLOOKUP(A50,Sfax!A:B,2,0)),0)</f>
        <v>8</v>
      </c>
      <c r="H50" s="325"/>
      <c r="I50" s="29">
        <f>IF(ISNUMBER(VLOOKUP(A50,Sousse!A:B,2,0)),(VLOOKUP(A50,Sousse!A:B,2,0)),0)</f>
        <v>4</v>
      </c>
      <c r="J50" s="325"/>
      <c r="K50" s="29">
        <f>IF(ISNUMBER(VLOOKUP(A50,Gabes!A:B,2,0)),(VLOOKUP(A50,Gabes!A:B,2,0)),0)</f>
        <v>3</v>
      </c>
      <c r="L50" s="325"/>
      <c r="M50" s="29">
        <f>IF(ISNUMBER(VLOOKUP(A50,GAFSA!A:B,2,0)),(VLOOKUP(A50,GAFSA!A:B,2,0)),0)</f>
        <v>13</v>
      </c>
      <c r="N50" s="325"/>
      <c r="O50" s="300"/>
      <c r="P50" s="29">
        <f>IF(ISNUMBER(VLOOKUP(A50,Jendouba!A:B,2,0)),(VLOOKUP(A50,Jendouba!A:B,2,0)),0)</f>
        <v>8</v>
      </c>
      <c r="Q50" s="325"/>
      <c r="R50" s="488">
        <f t="shared" si="0"/>
        <v>36</v>
      </c>
      <c r="S50" s="117">
        <v>70</v>
      </c>
      <c r="T50" s="32">
        <f t="shared" si="5"/>
        <v>17.5</v>
      </c>
      <c r="U50" s="112">
        <f t="shared" si="1"/>
        <v>40</v>
      </c>
      <c r="V50" s="34">
        <f t="shared" si="2"/>
        <v>110</v>
      </c>
      <c r="W50" s="275">
        <v>24</v>
      </c>
      <c r="X50" s="523"/>
      <c r="Y50" s="260">
        <v>72</v>
      </c>
      <c r="Z50" s="260"/>
      <c r="AA50" s="370">
        <f t="shared" si="8"/>
        <v>96</v>
      </c>
      <c r="AB50" s="305">
        <v>29</v>
      </c>
      <c r="AC50" s="29">
        <f>AA50</f>
        <v>96</v>
      </c>
      <c r="AD50" s="364">
        <f t="shared" si="6"/>
        <v>-67</v>
      </c>
      <c r="AE50" s="178">
        <f>AD50/AC50</f>
        <v>-0.69791666666666663</v>
      </c>
      <c r="AF50" s="189">
        <f t="shared" si="12"/>
        <v>0</v>
      </c>
      <c r="AG50" s="354"/>
      <c r="AH50" s="10"/>
    </row>
    <row r="51" spans="1:34" ht="13.5" hidden="1" customHeight="1" thickBot="1">
      <c r="A51" s="295" t="s">
        <v>80</v>
      </c>
      <c r="B51" s="332"/>
      <c r="C51" s="155">
        <f>IF(ISNUMBER(VLOOKUP(A51,'site 09'!A:B,2,0)),(VLOOKUP(A51,'site 09'!A:B,2,0)),0)</f>
        <v>0</v>
      </c>
      <c r="D51" s="333">
        <f>IF(ISNUMBER(VLOOKUP(A51,SECHE!A:B,2,0)),(VLOOKUP(A51,SECHE!A:B,2,0)),0)</f>
        <v>0</v>
      </c>
      <c r="E51" s="156">
        <f>IF(ISNUMBER(VLOOKUP(A51,'site 20'!A:B,2,0)),(VLOOKUP(A51,'site 20'!A:B,2,0)),0)</f>
        <v>0</v>
      </c>
      <c r="F51" s="63"/>
      <c r="G51" s="62">
        <f>IF(ISNUMBER(VLOOKUP(A51,Sfax!A:B,2,0)),(VLOOKUP(A51,Sfax!A:B,2,0)),0)</f>
        <v>0</v>
      </c>
      <c r="H51" s="63"/>
      <c r="I51" s="62">
        <f>IF(ISNUMBER(VLOOKUP(A51,Sousse!A:B,2,0)),(VLOOKUP(A51,Sousse!A:B,2,0)),0)</f>
        <v>0</v>
      </c>
      <c r="J51" s="63"/>
      <c r="K51" s="62">
        <f>IF(ISNUMBER(VLOOKUP(A51,Gabes!A:B,2,0)),(VLOOKUP(A51,Gabes!A:B,2,0)),0)</f>
        <v>0</v>
      </c>
      <c r="L51" s="64"/>
      <c r="M51" s="62">
        <f>IF(ISNUMBER(VLOOKUP(A51,GAFSA!A:B,2,0)),(VLOOKUP(A51,GAFSA!A:B,2,0)),0)</f>
        <v>0</v>
      </c>
      <c r="N51" s="160"/>
      <c r="O51" s="299"/>
      <c r="P51" s="62">
        <f>IF(ISNUMBER(VLOOKUP(A51,Jendouba!A:B,2,0)),(VLOOKUP(A51,Jendouba!A:B,2,0)),0)</f>
        <v>0</v>
      </c>
      <c r="Q51" s="20"/>
      <c r="R51" s="479">
        <f>SUM(C51:P51)-B51</f>
        <v>0</v>
      </c>
      <c r="S51" s="122"/>
      <c r="T51" s="43"/>
      <c r="U51" s="23"/>
      <c r="V51" s="45"/>
      <c r="W51" s="224"/>
      <c r="X51" s="508"/>
      <c r="Y51" s="233"/>
      <c r="Z51" s="233"/>
      <c r="AA51" s="369"/>
      <c r="AB51" s="155"/>
      <c r="AC51" s="128"/>
      <c r="AD51" s="136">
        <f t="shared" si="6"/>
        <v>0</v>
      </c>
      <c r="AE51" s="132" t="e">
        <f t="shared" si="9"/>
        <v>#DIV/0!</v>
      </c>
      <c r="AF51" s="189">
        <f t="shared" si="12"/>
        <v>0</v>
      </c>
      <c r="AG51" s="354"/>
    </row>
    <row r="52" spans="1:34" ht="13.5" hidden="1" customHeight="1" thickBot="1">
      <c r="A52" s="292" t="s">
        <v>81</v>
      </c>
      <c r="B52" s="334"/>
      <c r="C52" s="155">
        <f>IF(ISNUMBER(VLOOKUP(A52,'site 09'!A:B,2,0)),(VLOOKUP(A52,'site 09'!A:B,2,0)),0)</f>
        <v>0</v>
      </c>
      <c r="D52" s="335">
        <f>IF(ISNUMBER(VLOOKUP(A52,SECHE!A:B,2,0)),(VLOOKUP(A52,SECHE!A:B,2,0)),0)</f>
        <v>0</v>
      </c>
      <c r="E52" s="336">
        <f>IF(ISNUMBER(VLOOKUP(A52,'site 20'!A:B,2,0)),(VLOOKUP(A52,'site 20'!A:B,2,0)),0)</f>
        <v>0</v>
      </c>
      <c r="F52" s="53"/>
      <c r="G52" s="52">
        <f>IF(ISNUMBER(VLOOKUP(A52,Sfax!A:B,2,0)),(VLOOKUP(A52,Sfax!A:B,2,0)),0)</f>
        <v>0</v>
      </c>
      <c r="H52" s="53"/>
      <c r="I52" s="52">
        <f>IF(ISNUMBER(VLOOKUP(A52,Sousse!A:B,2,0)),(VLOOKUP(A52,Sousse!A:B,2,0)),0)</f>
        <v>0</v>
      </c>
      <c r="J52" s="53"/>
      <c r="K52" s="52">
        <f>IF(ISNUMBER(VLOOKUP(A52,Gabes!A:B,2,0)),(VLOOKUP(A52,Gabes!A:B,2,0)),0)</f>
        <v>0</v>
      </c>
      <c r="L52" s="54"/>
      <c r="M52" s="52">
        <f>IF(ISNUMBER(VLOOKUP(A52,GAFSA!A:B,2,0)),(VLOOKUP(A52,GAFSA!A:B,2,0)),0)</f>
        <v>0</v>
      </c>
      <c r="N52" s="161"/>
      <c r="O52" s="301"/>
      <c r="P52" s="52">
        <f>IF(ISNUMBER(VLOOKUP(A52,Jendouba!A:B,2,0)),(VLOOKUP(A52,Jendouba!A:B,2,0)),0)</f>
        <v>0</v>
      </c>
      <c r="Q52" s="426"/>
      <c r="R52" s="481">
        <f>SUM(C52:P52)-B52</f>
        <v>0</v>
      </c>
      <c r="S52" s="122"/>
      <c r="T52" s="43"/>
      <c r="U52" s="23"/>
      <c r="V52" s="45"/>
      <c r="W52" s="226"/>
      <c r="X52" s="511"/>
      <c r="Y52" s="236"/>
      <c r="Z52" s="236"/>
      <c r="AA52" s="371"/>
      <c r="AB52" s="194"/>
      <c r="AC52" s="55"/>
      <c r="AD52" s="136">
        <f t="shared" si="6"/>
        <v>0</v>
      </c>
      <c r="AE52" s="132" t="e">
        <f t="shared" si="9"/>
        <v>#DIV/0!</v>
      </c>
      <c r="AF52" s="189">
        <f t="shared" si="12"/>
        <v>0</v>
      </c>
      <c r="AG52" s="354"/>
    </row>
    <row r="53" spans="1:34" ht="13.5" hidden="1" customHeight="1" thickBot="1">
      <c r="A53" s="291" t="s">
        <v>18</v>
      </c>
      <c r="B53" s="337"/>
      <c r="C53" s="155">
        <f>IF(ISNUMBER(VLOOKUP(A53,'site 09'!A:B,2,0)),(VLOOKUP(A53,'site 09'!A:B,2,0)),0)</f>
        <v>0</v>
      </c>
      <c r="D53" s="338">
        <f>IF(ISNUMBER(VLOOKUP(A53,SECHE!A:B,2,0)),(VLOOKUP(A53,SECHE!A:B,2,0)),0)</f>
        <v>0</v>
      </c>
      <c r="E53" s="339">
        <f>IF(ISNUMBER(VLOOKUP(A53,'site 20'!A:B,2,0)),(VLOOKUP(A53,'site 20'!A:B,2,0)),0)</f>
        <v>0</v>
      </c>
      <c r="F53" s="57"/>
      <c r="G53" s="56">
        <f>IF(ISNUMBER(VLOOKUP(A53,Sfax!A:B,2,0)),(VLOOKUP(A53,Sfax!A:B,2,0)),0)</f>
        <v>0</v>
      </c>
      <c r="H53" s="57"/>
      <c r="I53" s="56">
        <f>IF(ISNUMBER(VLOOKUP(A53,Sousse!A:B,2,0)),(VLOOKUP(A53,Sousse!A:B,2,0)),0)</f>
        <v>0</v>
      </c>
      <c r="J53" s="57"/>
      <c r="K53" s="56">
        <f>IF(ISNUMBER(VLOOKUP(A53,Gabes!A:B,2,0)),(VLOOKUP(A53,Gabes!A:B,2,0)),0)</f>
        <v>0</v>
      </c>
      <c r="L53" s="58"/>
      <c r="M53" s="56">
        <f>IF(ISNUMBER(VLOOKUP(A53,GAFSA!A:B,2,0)),(VLOOKUP(A53,GAFSA!A:B,2,0)),0)</f>
        <v>0</v>
      </c>
      <c r="N53" s="162"/>
      <c r="O53" s="302"/>
      <c r="P53" s="56">
        <f>IF(ISNUMBER(VLOOKUP(A53,Jendouba!A:B,2,0)),(VLOOKUP(A53,Jendouba!A:B,2,0)),0)</f>
        <v>0</v>
      </c>
      <c r="Q53" s="427"/>
      <c r="R53" s="482">
        <f>SUM(C53:P53)-B53</f>
        <v>0</v>
      </c>
      <c r="S53" s="123"/>
      <c r="T53" s="37"/>
      <c r="U53" s="38"/>
      <c r="V53" s="39"/>
      <c r="W53" s="227"/>
      <c r="X53" s="512"/>
      <c r="Y53" s="237"/>
      <c r="Z53" s="237"/>
      <c r="AA53" s="374"/>
      <c r="AB53" s="202"/>
      <c r="AC53" s="36"/>
      <c r="AD53" s="136">
        <f t="shared" si="6"/>
        <v>0</v>
      </c>
      <c r="AE53" s="132" t="e">
        <f t="shared" si="9"/>
        <v>#DIV/0!</v>
      </c>
      <c r="AF53" s="189">
        <f t="shared" si="12"/>
        <v>0</v>
      </c>
      <c r="AG53" s="354"/>
    </row>
    <row r="54" spans="1:34" ht="13.5" hidden="1" customHeight="1" thickBot="1">
      <c r="A54" s="294" t="s">
        <v>82</v>
      </c>
      <c r="B54" s="340"/>
      <c r="C54" s="155">
        <f>IF(ISNUMBER(VLOOKUP(A54,'site 09'!A:B,2,0)),(VLOOKUP(A54,'site 09'!A:B,2,0)),0)</f>
        <v>0</v>
      </c>
      <c r="D54" s="341">
        <f>IF(ISNUMBER(VLOOKUP(A54,SECHE!A:B,2,0)),(VLOOKUP(A54,SECHE!A:B,2,0)),0)</f>
        <v>0</v>
      </c>
      <c r="E54" s="342">
        <f>IF(ISNUMBER(VLOOKUP(A54,'site 20'!A:B,2,0)),(VLOOKUP(A54,'site 20'!A:B,2,0)),0)</f>
        <v>0</v>
      </c>
      <c r="F54" s="60"/>
      <c r="G54" s="59">
        <f>IF(ISNUMBER(VLOOKUP(A54,Sfax!A:B,2,0)),(VLOOKUP(A54,Sfax!A:B,2,0)),0)</f>
        <v>0</v>
      </c>
      <c r="H54" s="60"/>
      <c r="I54" s="59">
        <f>IF(ISNUMBER(VLOOKUP(A54,Sousse!A:B,2,0)),(VLOOKUP(A54,Sousse!A:B,2,0)),0)</f>
        <v>0</v>
      </c>
      <c r="J54" s="60"/>
      <c r="K54" s="59">
        <f>IF(ISNUMBER(VLOOKUP(A54,Gabes!A:B,2,0)),(VLOOKUP(A54,Gabes!A:B,2,0)),0)</f>
        <v>0</v>
      </c>
      <c r="L54" s="61"/>
      <c r="M54" s="59">
        <f>IF(ISNUMBER(VLOOKUP(A54,GAFSA!A:B,2,0)),(VLOOKUP(A54,GAFSA!A:B,2,0)),0)</f>
        <v>0</v>
      </c>
      <c r="N54" s="163"/>
      <c r="O54" s="300"/>
      <c r="P54" s="59">
        <f>IF(ISNUMBER(VLOOKUP(A54,Jendouba!A:B,2,0)),(VLOOKUP(A54,Jendouba!A:B,2,0)),0)</f>
        <v>0</v>
      </c>
      <c r="Q54" s="31"/>
      <c r="R54" s="488">
        <f>SUM(C54:P54)-B54</f>
        <v>0</v>
      </c>
      <c r="S54" s="124"/>
      <c r="T54" s="32"/>
      <c r="U54" s="23"/>
      <c r="V54" s="34"/>
      <c r="W54" s="228"/>
      <c r="X54" s="524"/>
      <c r="Y54" s="241"/>
      <c r="Z54" s="241"/>
      <c r="AA54" s="375"/>
      <c r="AB54" s="245"/>
      <c r="AC54" s="35"/>
      <c r="AD54" s="136">
        <f t="shared" si="6"/>
        <v>0</v>
      </c>
      <c r="AE54" s="132" t="e">
        <f t="shared" si="9"/>
        <v>#DIV/0!</v>
      </c>
      <c r="AF54" s="199">
        <f t="shared" si="12"/>
        <v>0</v>
      </c>
      <c r="AG54" s="354"/>
    </row>
    <row r="55" spans="1:34" ht="12.75" customHeight="1">
      <c r="A55" s="293" t="s">
        <v>31</v>
      </c>
      <c r="B55" s="332">
        <v>200</v>
      </c>
      <c r="C55" s="155">
        <f>IF(ISNUMBER(VLOOKUP(A55,'site 09'!A:B,2,0)),(VLOOKUP(A55,'site 09'!A:B,2,0)),0)</f>
        <v>163</v>
      </c>
      <c r="D55" s="333">
        <f>IF(ISNUMBER(VLOOKUP(A55,SECHE!A:B,2,0)),(VLOOKUP(A55,SECHE!A:B,2,0)),0)</f>
        <v>6</v>
      </c>
      <c r="E55" s="156">
        <f>IF(ISNUMBER(VLOOKUP(A55,'site 20'!A:B,2,0)),(VLOOKUP(A55,'site 20'!A:B,2,0)),0)</f>
        <v>76</v>
      </c>
      <c r="F55" s="20"/>
      <c r="G55" s="50">
        <f>IF(ISNUMBER(VLOOKUP(A55,Sfax!A:B,2,0)),(VLOOKUP(A55,Sfax!A:B,2,0)),0)</f>
        <v>47</v>
      </c>
      <c r="H55" s="20"/>
      <c r="I55" s="296">
        <f>IF(ISNUMBER(VLOOKUP(A55,Sousse!A:B,2,0)),(VLOOKUP(A55,Sousse!A:B,2,0)),0)</f>
        <v>54</v>
      </c>
      <c r="J55" s="20"/>
      <c r="K55" s="62">
        <f>IF(ISNUMBER(VLOOKUP(A55,Gabes!A:B,2,0)),(VLOOKUP(A55,Gabes!A:B,2,0)),0)</f>
        <v>47</v>
      </c>
      <c r="L55" s="20"/>
      <c r="M55" s="62">
        <f>IF(ISNUMBER(VLOOKUP(A55,GAFSA!A:B,2,0)),(VLOOKUP(A55,GAFSA!A:B,2,0)),0)</f>
        <v>29</v>
      </c>
      <c r="N55" s="20"/>
      <c r="O55" s="303"/>
      <c r="P55" s="62">
        <f>IF(ISNUMBER(VLOOKUP(A55,Jendouba!A:B,2,0)),(VLOOKUP(A55,Jendouba!A:B,2,0)),0)</f>
        <v>14</v>
      </c>
      <c r="Q55" s="20"/>
      <c r="R55" s="489">
        <f t="shared" ref="R55:R72" si="14">P55+M55+K55+I55+G55+E55+C55</f>
        <v>430</v>
      </c>
      <c r="S55" s="118">
        <v>700</v>
      </c>
      <c r="T55" s="41">
        <f t="shared" si="5"/>
        <v>175</v>
      </c>
      <c r="U55" s="23">
        <f t="shared" ref="U55:U63" si="15">B55</f>
        <v>200</v>
      </c>
      <c r="V55" s="42">
        <f t="shared" ref="V55:V63" si="16">+S55+U55-C55</f>
        <v>737</v>
      </c>
      <c r="W55" s="255">
        <v>200</v>
      </c>
      <c r="X55" s="514">
        <v>40</v>
      </c>
      <c r="Y55" s="239">
        <v>400</v>
      </c>
      <c r="Z55" s="239">
        <v>100</v>
      </c>
      <c r="AA55" s="372">
        <f t="shared" ref="AA55:AA63" si="17">SUM(W55:Z55)</f>
        <v>740</v>
      </c>
      <c r="AB55" s="155">
        <v>651</v>
      </c>
      <c r="AC55" s="40">
        <f t="shared" ref="AC55:AC63" si="18">AA55</f>
        <v>740</v>
      </c>
      <c r="AD55" s="361">
        <f t="shared" si="6"/>
        <v>-89</v>
      </c>
      <c r="AE55" s="132">
        <f>AD55/AC55</f>
        <v>-0.12027027027027028</v>
      </c>
      <c r="AF55" s="189">
        <f t="shared" si="12"/>
        <v>163</v>
      </c>
      <c r="AG55" s="354"/>
      <c r="AH55" s="125"/>
    </row>
    <row r="56" spans="1:34" ht="13.5" customHeight="1">
      <c r="A56" s="293" t="s">
        <v>28</v>
      </c>
      <c r="B56" s="332">
        <v>200</v>
      </c>
      <c r="C56" s="155">
        <f>IF(ISNUMBER(VLOOKUP(A56,'site 09'!A:B,2,0)),(VLOOKUP(A56,'site 09'!A:B,2,0)),0)</f>
        <v>126</v>
      </c>
      <c r="D56" s="333">
        <f>IF(ISNUMBER(VLOOKUP(A56,SECHE!A:B,2,0)),(VLOOKUP(A56,SECHE!A:B,2,0)),0)</f>
        <v>55</v>
      </c>
      <c r="E56" s="156">
        <f>IF(ISNUMBER(VLOOKUP(A56,'site 20'!A:B,2,0)),(VLOOKUP(A56,'site 20'!A:B,2,0)),0)</f>
        <v>107</v>
      </c>
      <c r="F56" s="19"/>
      <c r="G56" s="62">
        <f>IF(ISNUMBER(VLOOKUP(A56,Sfax!A:B,2,0)),(VLOOKUP(A56,Sfax!A:B,2,0)),0)</f>
        <v>61</v>
      </c>
      <c r="H56" s="20"/>
      <c r="I56" s="156">
        <f>IF(ISNUMBER(VLOOKUP(A56,Sousse!A:B,2,0)),(VLOOKUP(A56,Sousse!A:B,2,0)),0)</f>
        <v>38</v>
      </c>
      <c r="J56" s="20"/>
      <c r="K56" s="62">
        <f>IF(ISNUMBER(VLOOKUP(A56,Gabes!A:B,2,0)),(VLOOKUP(A56,Gabes!A:B,2,0)),0)</f>
        <v>47</v>
      </c>
      <c r="L56" s="20"/>
      <c r="M56" s="62">
        <f>IF(ISNUMBER(VLOOKUP(A56,GAFSA!A:B,2,0)),(VLOOKUP(A56,GAFSA!A:B,2,0)),0)</f>
        <v>30</v>
      </c>
      <c r="N56" s="158"/>
      <c r="O56" s="303"/>
      <c r="P56" s="62">
        <f>IF(ISNUMBER(VLOOKUP(A56,Jendouba!A:B,2,0)),(VLOOKUP(A56,Jendouba!A:B,2,0)),0)</f>
        <v>10</v>
      </c>
      <c r="Q56" s="20"/>
      <c r="R56" s="479">
        <f t="shared" si="14"/>
        <v>419</v>
      </c>
      <c r="S56" s="119">
        <v>600</v>
      </c>
      <c r="T56" s="43">
        <f t="shared" si="5"/>
        <v>150</v>
      </c>
      <c r="U56" s="23">
        <f t="shared" si="15"/>
        <v>200</v>
      </c>
      <c r="V56" s="45">
        <f t="shared" si="16"/>
        <v>674</v>
      </c>
      <c r="W56" s="256">
        <v>95</v>
      </c>
      <c r="X56" s="522">
        <v>40</v>
      </c>
      <c r="Y56" s="234">
        <v>400</v>
      </c>
      <c r="Z56" s="234">
        <v>100</v>
      </c>
      <c r="AA56" s="370">
        <f t="shared" si="17"/>
        <v>635</v>
      </c>
      <c r="AB56" s="155">
        <v>581</v>
      </c>
      <c r="AC56" s="25">
        <f t="shared" si="18"/>
        <v>635</v>
      </c>
      <c r="AD56" s="361">
        <f t="shared" si="6"/>
        <v>-54</v>
      </c>
      <c r="AE56" s="132">
        <f>AD56/AC56</f>
        <v>-8.5039370078740156E-2</v>
      </c>
      <c r="AF56" s="189">
        <f t="shared" si="12"/>
        <v>126</v>
      </c>
      <c r="AG56" s="354"/>
    </row>
    <row r="57" spans="1:34" ht="13.5" customHeight="1">
      <c r="A57" s="293" t="s">
        <v>29</v>
      </c>
      <c r="B57" s="334">
        <v>200</v>
      </c>
      <c r="C57" s="155">
        <f>IF(ISNUMBER(VLOOKUP(A57,'site 09'!A:B,2,0)),(VLOOKUP(A57,'site 09'!A:B,2,0)),0)</f>
        <v>223</v>
      </c>
      <c r="D57" s="343">
        <f>IF(ISNUMBER(VLOOKUP(A57,SECHE!A:B,2,0)),(VLOOKUP(A57,SECHE!A:B,2,0)),0)</f>
        <v>18</v>
      </c>
      <c r="E57" s="156">
        <f>IF(ISNUMBER(VLOOKUP(A57,'site 20'!A:B,2,0)),(VLOOKUP(A57,'site 20'!A:B,2,0)),0)</f>
        <v>93</v>
      </c>
      <c r="F57" s="19"/>
      <c r="G57" s="261">
        <f>IF(ISNUMBER(VLOOKUP(A57,Sfax!A:B,2,0)),(VLOOKUP(A57,Sfax!A:B,2,0)),0)</f>
        <v>33</v>
      </c>
      <c r="H57" s="20"/>
      <c r="I57" s="261">
        <f>IF(ISNUMBER(VLOOKUP(A57,Sousse!A:B,2,0)),(VLOOKUP(A57,Sousse!A:B,2,0)),0)</f>
        <v>56</v>
      </c>
      <c r="J57" s="20"/>
      <c r="K57" s="261">
        <f>IF(ISNUMBER(VLOOKUP(A57,Gabes!A:B,2,0)),(VLOOKUP(A57,Gabes!A:B,2,0)),0)</f>
        <v>33</v>
      </c>
      <c r="L57" s="20"/>
      <c r="M57" s="261">
        <f>IF(ISNUMBER(VLOOKUP(A57,GAFSA!A:B,2,0)),(VLOOKUP(A57,GAFSA!A:B,2,0)),0)</f>
        <v>31</v>
      </c>
      <c r="N57" s="158"/>
      <c r="O57" s="303"/>
      <c r="P57" s="261">
        <f>IF(ISNUMBER(VLOOKUP(A57,Jendouba!A:B,2,0)),(VLOOKUP(A57,Jendouba!A:B,2,0)),0)</f>
        <v>8</v>
      </c>
      <c r="Q57" s="20"/>
      <c r="R57" s="481">
        <f t="shared" si="14"/>
        <v>477</v>
      </c>
      <c r="S57" s="119">
        <v>800</v>
      </c>
      <c r="T57" s="43">
        <f t="shared" si="5"/>
        <v>200</v>
      </c>
      <c r="U57" s="23">
        <f t="shared" si="15"/>
        <v>200</v>
      </c>
      <c r="V57" s="45">
        <f t="shared" si="16"/>
        <v>777</v>
      </c>
      <c r="W57" s="262">
        <f>80*3</f>
        <v>240</v>
      </c>
      <c r="X57" s="525">
        <v>80</v>
      </c>
      <c r="Y57" s="236">
        <v>400</v>
      </c>
      <c r="Z57" s="236">
        <v>160</v>
      </c>
      <c r="AA57" s="371">
        <f t="shared" si="17"/>
        <v>880</v>
      </c>
      <c r="AB57" s="155">
        <v>905</v>
      </c>
      <c r="AC57" s="25">
        <f t="shared" si="18"/>
        <v>880</v>
      </c>
      <c r="AD57" s="276">
        <f>AB57-AC57</f>
        <v>25</v>
      </c>
      <c r="AE57" s="132">
        <f>AD57/AC57</f>
        <v>2.8409090909090908E-2</v>
      </c>
      <c r="AF57" s="189">
        <f t="shared" si="12"/>
        <v>223</v>
      </c>
      <c r="AG57" s="354"/>
    </row>
    <row r="58" spans="1:34" ht="13.5" customHeight="1">
      <c r="A58" s="293" t="s">
        <v>30</v>
      </c>
      <c r="B58" s="344">
        <v>50</v>
      </c>
      <c r="C58" s="155">
        <f>IF(ISNUMBER(VLOOKUP(A58,'site 09'!A:B,2,0)),(VLOOKUP(A58,'site 09'!A:B,2,0)),0)</f>
        <v>85</v>
      </c>
      <c r="D58" s="345">
        <f>IF(ISNUMBER(VLOOKUP(A58,SECHE!A:B,2,0)),(VLOOKUP(A58,SECHE!A:B,2,0)),0)</f>
        <v>35</v>
      </c>
      <c r="E58" s="267">
        <f>IF(ISNUMBER(VLOOKUP(A58,'site 20'!A:B,2,0)),(VLOOKUP(A58,'site 20'!A:B,2,0)),0)</f>
        <v>10</v>
      </c>
      <c r="F58" s="19"/>
      <c r="G58" s="267">
        <f>IF(ISNUMBER(VLOOKUP(A58,Sfax!A:B,2,0)),(VLOOKUP(A58,Sfax!A:B,2,0)),0)</f>
        <v>8</v>
      </c>
      <c r="H58" s="19"/>
      <c r="I58" s="267">
        <f>IF(ISNUMBER(VLOOKUP(A58,Sousse!A:B,2,0)),(VLOOKUP(A58,Sousse!A:B,2,0)),0)</f>
        <v>12</v>
      </c>
      <c r="J58" s="20"/>
      <c r="K58" s="267">
        <f>IF(ISNUMBER(VLOOKUP(A58,Gabes!A:B,2,0)),(VLOOKUP(A58,Gabes!A:B,2,0)),0)</f>
        <v>4</v>
      </c>
      <c r="L58" s="158"/>
      <c r="M58" s="267">
        <f>IF(ISNUMBER(VLOOKUP(A58,GAFSA!A:B,2,0)),(VLOOKUP(A58,GAFSA!A:B,2,0)),0)</f>
        <v>8</v>
      </c>
      <c r="N58" s="19"/>
      <c r="O58" s="303"/>
      <c r="P58" s="267">
        <f>IF(ISNUMBER(VLOOKUP(A58,Jendouba!A:B,2,0)),(VLOOKUP(A58,Jendouba!A:B,2,0)),0)</f>
        <v>8</v>
      </c>
      <c r="Q58" s="160"/>
      <c r="R58" s="490">
        <f t="shared" si="14"/>
        <v>135</v>
      </c>
      <c r="S58" s="268">
        <v>150</v>
      </c>
      <c r="T58" s="269">
        <f t="shared" si="5"/>
        <v>37.5</v>
      </c>
      <c r="U58" s="270">
        <f t="shared" si="15"/>
        <v>50</v>
      </c>
      <c r="V58" s="271">
        <f t="shared" si="16"/>
        <v>115</v>
      </c>
      <c r="W58" s="265">
        <v>60</v>
      </c>
      <c r="X58" s="526"/>
      <c r="Y58" s="272">
        <v>120</v>
      </c>
      <c r="Z58" s="272"/>
      <c r="AA58" s="376">
        <f t="shared" si="17"/>
        <v>180</v>
      </c>
      <c r="AB58" s="155">
        <v>148</v>
      </c>
      <c r="AC58" s="25">
        <f t="shared" si="18"/>
        <v>180</v>
      </c>
      <c r="AD58" s="361">
        <f t="shared" si="6"/>
        <v>-32</v>
      </c>
      <c r="AE58" s="132">
        <f>AD58/AC58</f>
        <v>-0.17777777777777778</v>
      </c>
      <c r="AF58" s="189">
        <f t="shared" si="12"/>
        <v>85</v>
      </c>
      <c r="AG58" s="354"/>
      <c r="AH58" s="5">
        <v>50</v>
      </c>
    </row>
    <row r="59" spans="1:34" ht="13.5" customHeight="1" thickBot="1">
      <c r="A59" s="290" t="s">
        <v>102</v>
      </c>
      <c r="B59" s="456">
        <v>30</v>
      </c>
      <c r="C59" s="194">
        <f>IF(ISNUMBER(VLOOKUP(A59,'site 09'!A:B,2,0)),(VLOOKUP(A59,'site 09'!A:B,2,0)),0)</f>
        <v>16</v>
      </c>
      <c r="D59" s="347">
        <f>IF(ISNUMBER(VLOOKUP(A59,SECHE!A:B,2,0)),(VLOOKUP(A59,SECHE!A:B,2,0)),0)</f>
        <v>2</v>
      </c>
      <c r="E59" s="263">
        <f>IF(ISNUMBER(VLOOKUP(A59,'site 20'!A:B,2,0)),(VLOOKUP(A59,'site 20'!A:B,2,0)),0)</f>
        <v>3</v>
      </c>
      <c r="F59" s="164"/>
      <c r="G59" s="263">
        <f>IF(ISNUMBER(VLOOKUP(A59,Sfax!A:B,2,0)),(VLOOKUP(A59,Sfax!A:B,2,0)),0)</f>
        <v>5</v>
      </c>
      <c r="H59" s="164"/>
      <c r="I59" s="263">
        <f>IF(ISNUMBER(VLOOKUP(A59,Sousse!A:B,2,0)),(VLOOKUP(A59,Sousse!A:B,2,0)),0)</f>
        <v>2</v>
      </c>
      <c r="J59" s="249"/>
      <c r="K59" s="263">
        <f>IF(ISNUMBER(VLOOKUP(A59,Gabes!A:B,2,0)),(VLOOKUP(A59,Gabes!A:B,2,0)),0)</f>
        <v>2</v>
      </c>
      <c r="L59" s="249"/>
      <c r="M59" s="263">
        <f>IF(ISNUMBER(VLOOKUP(A59,GAFSA!A:B,2,0)),(VLOOKUP(A59,GAFSA!A:B,2,0)),0)</f>
        <v>1</v>
      </c>
      <c r="N59" s="164"/>
      <c r="O59" s="304"/>
      <c r="P59" s="263">
        <f>IF(ISNUMBER(VLOOKUP(A59,Jendouba!A:B,2,0)),(VLOOKUP(A59,Jendouba!A:B,2,0)),0)</f>
        <v>1</v>
      </c>
      <c r="Q59" s="164"/>
      <c r="R59" s="480">
        <f t="shared" si="14"/>
        <v>30</v>
      </c>
      <c r="S59" s="264">
        <v>30</v>
      </c>
      <c r="T59" s="273">
        <f t="shared" si="5"/>
        <v>7.5</v>
      </c>
      <c r="U59" s="112">
        <f t="shared" si="15"/>
        <v>30</v>
      </c>
      <c r="V59" s="274">
        <f t="shared" si="16"/>
        <v>44</v>
      </c>
      <c r="W59" s="275">
        <v>30</v>
      </c>
      <c r="X59" s="527"/>
      <c r="Y59" s="266">
        <v>20</v>
      </c>
      <c r="Z59" s="266"/>
      <c r="AA59" s="377">
        <f t="shared" si="17"/>
        <v>50</v>
      </c>
      <c r="AB59" s="305"/>
      <c r="AC59" s="30">
        <f t="shared" si="18"/>
        <v>50</v>
      </c>
      <c r="AD59" s="140">
        <f t="shared" si="6"/>
        <v>-50</v>
      </c>
      <c r="AE59" s="135">
        <f>AD59/AC59</f>
        <v>-1</v>
      </c>
      <c r="AF59" s="533">
        <f t="shared" si="12"/>
        <v>16</v>
      </c>
      <c r="AG59" s="354"/>
    </row>
    <row r="60" spans="1:34" ht="13.5" customHeight="1">
      <c r="A60" s="501" t="s">
        <v>32</v>
      </c>
      <c r="B60" s="457">
        <v>50</v>
      </c>
      <c r="C60" s="179">
        <f>IF(ISNUMBER(VLOOKUP(A60,'site 09'!A:B,2,0)),(VLOOKUP(A60,'site 09'!A:B,2,0)),0)</f>
        <v>0</v>
      </c>
      <c r="D60" s="333">
        <f>IF(ISNUMBER(VLOOKUP(A60,SECHE!A:B,2,0)),(VLOOKUP(A60,SECHE!A:B,2,0)),0)</f>
        <v>0</v>
      </c>
      <c r="E60" s="156">
        <f>IF(ISNUMBER(VLOOKUP(A60,'site 20'!A:B,2,0)),(VLOOKUP(A60,'site 20'!A:B,2,0)),0)</f>
        <v>1</v>
      </c>
      <c r="F60" s="324"/>
      <c r="G60" s="62">
        <f>IF(ISNUMBER(VLOOKUP(A60,Sfax!A:B,2,0)),(VLOOKUP(A60,Sfax!A:B,2,0)),0)</f>
        <v>15</v>
      </c>
      <c r="H60" s="324"/>
      <c r="I60" s="267">
        <f>IF(ISNUMBER(VLOOKUP(A60,Sousse!A:B,2,0)),(VLOOKUP(A60,Sousse!A:B,2,0)),0)</f>
        <v>3</v>
      </c>
      <c r="J60" s="324"/>
      <c r="K60" s="62">
        <f>IF(ISNUMBER(VLOOKUP(A60,Gabes!A:B,2,0)),(VLOOKUP(A60,Gabes!A:B,2,0)),0)</f>
        <v>6</v>
      </c>
      <c r="L60" s="324"/>
      <c r="M60" s="62">
        <f>IF(ISNUMBER(VLOOKUP(A60,GAFSA!A:B,2,0)),(VLOOKUP(A60,GAFSA!A:B,2,0)),0)</f>
        <v>0</v>
      </c>
      <c r="N60" s="324"/>
      <c r="O60" s="299"/>
      <c r="P60" s="62">
        <f>IF(ISNUMBER(VLOOKUP(A60,Jendouba!A:B,2,0)),(VLOOKUP(A60,Jendouba!A:B,2,0)),0)</f>
        <v>0</v>
      </c>
      <c r="Q60" s="324"/>
      <c r="R60" s="479">
        <f t="shared" si="14"/>
        <v>25</v>
      </c>
      <c r="S60" s="119">
        <v>50</v>
      </c>
      <c r="T60" s="43">
        <f t="shared" si="5"/>
        <v>12.5</v>
      </c>
      <c r="U60" s="23">
        <f t="shared" si="15"/>
        <v>50</v>
      </c>
      <c r="V60" s="45">
        <f t="shared" si="16"/>
        <v>100</v>
      </c>
      <c r="W60" s="229">
        <v>38</v>
      </c>
      <c r="X60" s="508"/>
      <c r="Y60" s="233">
        <v>57</v>
      </c>
      <c r="Z60" s="233"/>
      <c r="AA60" s="369">
        <f t="shared" si="17"/>
        <v>95</v>
      </c>
      <c r="AB60" s="155">
        <v>30</v>
      </c>
      <c r="AC60" s="18">
        <f t="shared" si="18"/>
        <v>95</v>
      </c>
      <c r="AD60" s="276">
        <f t="shared" si="6"/>
        <v>-65</v>
      </c>
      <c r="AE60" s="132">
        <f t="shared" si="9"/>
        <v>-0.68421052631578949</v>
      </c>
      <c r="AF60" s="189">
        <f t="shared" si="12"/>
        <v>0</v>
      </c>
      <c r="AG60" s="354"/>
    </row>
    <row r="61" spans="1:34" ht="13.5" customHeight="1">
      <c r="A61" s="293" t="s">
        <v>33</v>
      </c>
      <c r="B61" s="332">
        <v>30</v>
      </c>
      <c r="C61" s="155">
        <f>IF(ISNUMBER(VLOOKUP(A61,'site 09'!A:B,2,0)),(VLOOKUP(A61,'site 09'!A:B,2,0)),0)</f>
        <v>0</v>
      </c>
      <c r="D61" s="333">
        <f>IF(ISNUMBER(VLOOKUP(A61,SECHE!A:B,2,0)),(VLOOKUP(A61,SECHE!A:B,2,0)),0)</f>
        <v>0</v>
      </c>
      <c r="E61" s="156">
        <f>IF(ISNUMBER(VLOOKUP(A61,'site 20'!A:B,2,0)),(VLOOKUP(A61,'site 20'!A:B,2,0)),0)</f>
        <v>1</v>
      </c>
      <c r="F61" s="27"/>
      <c r="G61" s="62">
        <f>IF(ISNUMBER(VLOOKUP(A61,Sfax!A:B,2,0)),(VLOOKUP(A61,Sfax!A:B,2,0)),0)</f>
        <v>2</v>
      </c>
      <c r="H61" s="27"/>
      <c r="I61" s="267">
        <f>IF(ISNUMBER(VLOOKUP(A61,Sousse!A:B,2,0)),(VLOOKUP(A61,Sousse!A:B,2,0)),0)</f>
        <v>5</v>
      </c>
      <c r="J61" s="27"/>
      <c r="K61" s="62">
        <f>IF(ISNUMBER(VLOOKUP(A61,Gabes!A:B,2,0)),(VLOOKUP(A61,Gabes!A:B,2,0)),0)</f>
        <v>6</v>
      </c>
      <c r="L61" s="27"/>
      <c r="M61" s="62">
        <f>IF(ISNUMBER(VLOOKUP(A61,GAFSA!A:B,2,0)),(VLOOKUP(A61,GAFSA!A:B,2,0)),0)</f>
        <v>5</v>
      </c>
      <c r="N61" s="27"/>
      <c r="O61" s="299"/>
      <c r="P61" s="62">
        <f>IF(ISNUMBER(VLOOKUP(A61,Jendouba!A:B,2,0)),(VLOOKUP(A61,Jendouba!A:B,2,0)),0)</f>
        <v>6</v>
      </c>
      <c r="Q61" s="27"/>
      <c r="R61" s="479">
        <f t="shared" si="14"/>
        <v>25</v>
      </c>
      <c r="S61" s="119">
        <v>40</v>
      </c>
      <c r="T61" s="43">
        <f t="shared" si="5"/>
        <v>10</v>
      </c>
      <c r="U61" s="23">
        <f t="shared" si="15"/>
        <v>30</v>
      </c>
      <c r="V61" s="45">
        <f t="shared" si="16"/>
        <v>70</v>
      </c>
      <c r="W61" s="223"/>
      <c r="X61" s="509"/>
      <c r="Y61" s="234">
        <v>40</v>
      </c>
      <c r="Z61" s="234"/>
      <c r="AA61" s="370">
        <f t="shared" si="17"/>
        <v>40</v>
      </c>
      <c r="AB61" s="155">
        <v>60</v>
      </c>
      <c r="AC61" s="25">
        <f t="shared" si="18"/>
        <v>40</v>
      </c>
      <c r="AD61" s="136">
        <f>AB61-AC61</f>
        <v>20</v>
      </c>
      <c r="AE61" s="132">
        <f t="shared" si="9"/>
        <v>0.5</v>
      </c>
      <c r="AF61" s="189">
        <f t="shared" si="12"/>
        <v>0</v>
      </c>
      <c r="AG61" s="354"/>
    </row>
    <row r="62" spans="1:34" ht="13.5" customHeight="1">
      <c r="A62" s="293" t="s">
        <v>43</v>
      </c>
      <c r="B62" s="332">
        <v>30</v>
      </c>
      <c r="C62" s="155">
        <f>IF(ISNUMBER(VLOOKUP(A62,'site 09'!A:B,2,0)),(VLOOKUP(A62,'site 09'!A:B,2,0)),0)</f>
        <v>9</v>
      </c>
      <c r="D62" s="333">
        <f>IF(ISNUMBER(VLOOKUP(A62,SECHE!A:B,2,0)),(VLOOKUP(A62,SECHE!A:B,2,0)),0)</f>
        <v>0</v>
      </c>
      <c r="E62" s="156">
        <f>IF(ISNUMBER(VLOOKUP(A62,'site 20'!A:B,2,0)),(VLOOKUP(A62,'site 20'!A:B,2,0)),0)</f>
        <v>4</v>
      </c>
      <c r="F62" s="27"/>
      <c r="G62" s="62">
        <f>IF(ISNUMBER(VLOOKUP(A62,Sfax!A:B,2,0)),(VLOOKUP(A62,Sfax!A:B,2,0)),0)</f>
        <v>7</v>
      </c>
      <c r="H62" s="27"/>
      <c r="I62" s="267">
        <f>IF(ISNUMBER(VLOOKUP(A62,Sousse!A:B,2,0)),(VLOOKUP(A62,Sousse!A:B,2,0)),0)</f>
        <v>29</v>
      </c>
      <c r="J62" s="27"/>
      <c r="K62" s="62">
        <f>IF(ISNUMBER(VLOOKUP(A62,Gabes!A:B,2,0)),(VLOOKUP(A62,Gabes!A:B,2,0)),0)</f>
        <v>4</v>
      </c>
      <c r="L62" s="160"/>
      <c r="M62" s="62">
        <f>IF(ISNUMBER(VLOOKUP(A62,GAFSA!A:B,2,0)),(VLOOKUP(A62,GAFSA!A:B,2,0)),0)</f>
        <v>2</v>
      </c>
      <c r="N62" s="27"/>
      <c r="O62" s="299"/>
      <c r="P62" s="62">
        <f>IF(ISNUMBER(VLOOKUP(A62,Jendouba!A:B,2,0)),(VLOOKUP(A62,Jendouba!A:B,2,0)),0)</f>
        <v>3</v>
      </c>
      <c r="Q62" s="27"/>
      <c r="R62" s="479">
        <f t="shared" si="14"/>
        <v>58</v>
      </c>
      <c r="S62" s="119">
        <v>64</v>
      </c>
      <c r="T62" s="43">
        <f t="shared" si="5"/>
        <v>16</v>
      </c>
      <c r="U62" s="23">
        <f t="shared" si="15"/>
        <v>30</v>
      </c>
      <c r="V62" s="45">
        <f t="shared" si="16"/>
        <v>85</v>
      </c>
      <c r="W62" s="223">
        <v>32</v>
      </c>
      <c r="X62" s="509"/>
      <c r="Y62" s="234">
        <v>48</v>
      </c>
      <c r="Z62" s="234"/>
      <c r="AA62" s="370">
        <f t="shared" si="17"/>
        <v>80</v>
      </c>
      <c r="AB62" s="155">
        <v>4</v>
      </c>
      <c r="AC62" s="25">
        <f t="shared" si="18"/>
        <v>80</v>
      </c>
      <c r="AD62" s="136">
        <f t="shared" si="6"/>
        <v>-76</v>
      </c>
      <c r="AE62" s="132">
        <f t="shared" si="9"/>
        <v>-0.95</v>
      </c>
      <c r="AF62" s="189">
        <f t="shared" si="12"/>
        <v>9</v>
      </c>
      <c r="AG62" s="354"/>
    </row>
    <row r="63" spans="1:34" ht="13.5" customHeight="1" thickBot="1">
      <c r="A63" s="290" t="s">
        <v>44</v>
      </c>
      <c r="B63" s="346">
        <v>20</v>
      </c>
      <c r="C63" s="245">
        <f>IF(ISNUMBER(VLOOKUP(A63,'site 09'!A:B,2,0)),(VLOOKUP(A63,'site 09'!A:B,2,0)),0)</f>
        <v>0</v>
      </c>
      <c r="D63" s="341">
        <f>IF(ISNUMBER(VLOOKUP(A63,SECHE!A:B,2,0)),(VLOOKUP(A63,SECHE!A:B,2,0)),0)</f>
        <v>0</v>
      </c>
      <c r="E63" s="342">
        <f>IF(ISNUMBER(VLOOKUP(A63,'site 20'!A:B,2,0)),(VLOOKUP(A63,'site 20'!A:B,2,0)),0)</f>
        <v>0</v>
      </c>
      <c r="F63" s="60">
        <v>4</v>
      </c>
      <c r="G63" s="59">
        <f>IF(ISNUMBER(VLOOKUP(A63,Sfax!A:B,2,0)),(VLOOKUP(A63,Sfax!A:B,2,0)),0)</f>
        <v>3</v>
      </c>
      <c r="H63" s="60"/>
      <c r="I63" s="59">
        <f>IF(ISNUMBER(VLOOKUP(A63,Sousse!A:B,2,0)),(VLOOKUP(A63,Sousse!A:B,2,0)),0)</f>
        <v>7</v>
      </c>
      <c r="J63" s="60"/>
      <c r="K63" s="59">
        <f>IF(ISNUMBER(VLOOKUP(A63,Gabes!A:B,2,0)),(VLOOKUP(A63,Gabes!A:B,2,0)),0)</f>
        <v>5</v>
      </c>
      <c r="L63" s="60"/>
      <c r="M63" s="59">
        <f>IF(ISNUMBER(VLOOKUP(A63,GAFSA!A:B,2,0)),(VLOOKUP(A63,GAFSA!A:B,2,0)),0)</f>
        <v>6</v>
      </c>
      <c r="N63" s="60"/>
      <c r="O63" s="300"/>
      <c r="P63" s="59">
        <f>IF(ISNUMBER(VLOOKUP(A63,Jendouba!A:B,2,0)),(VLOOKUP(A63,Jendouba!A:B,2,0)),0)</f>
        <v>7</v>
      </c>
      <c r="Q63" s="60"/>
      <c r="R63" s="480">
        <f t="shared" si="14"/>
        <v>28</v>
      </c>
      <c r="S63" s="117">
        <v>30</v>
      </c>
      <c r="T63" s="32">
        <f t="shared" si="5"/>
        <v>7.5</v>
      </c>
      <c r="U63" s="113">
        <f t="shared" si="15"/>
        <v>20</v>
      </c>
      <c r="V63" s="34">
        <f t="shared" si="16"/>
        <v>50</v>
      </c>
      <c r="W63" s="225"/>
      <c r="X63" s="510"/>
      <c r="Y63" s="235">
        <v>30</v>
      </c>
      <c r="Z63" s="235"/>
      <c r="AA63" s="373">
        <f t="shared" si="17"/>
        <v>30</v>
      </c>
      <c r="AB63" s="245">
        <v>20</v>
      </c>
      <c r="AC63" s="65">
        <f t="shared" si="18"/>
        <v>30</v>
      </c>
      <c r="AD63" s="136">
        <f t="shared" si="6"/>
        <v>-10</v>
      </c>
      <c r="AE63" s="135">
        <f t="shared" si="9"/>
        <v>-0.33333333333333331</v>
      </c>
      <c r="AF63" s="247">
        <f t="shared" si="12"/>
        <v>-4</v>
      </c>
      <c r="AG63" s="354"/>
    </row>
    <row r="64" spans="1:34" ht="13.5" hidden="1" customHeight="1">
      <c r="A64" s="295" t="s">
        <v>83</v>
      </c>
      <c r="B64" s="180"/>
      <c r="C64" s="155">
        <f>IF(ISNUMBER(VLOOKUP(A64,'site 09'!A:B,2,0)),(VLOOKUP(A64,'site 09'!A:B,2,0)),0)</f>
        <v>0</v>
      </c>
      <c r="D64" s="181">
        <f>IF(ISNUMBER(VLOOKUP(A64,SECHE!A:B,2,0)),(VLOOKUP(A64,SECHE!A:B,2,0)),0)</f>
        <v>0</v>
      </c>
      <c r="E64" s="155"/>
      <c r="F64" s="147"/>
      <c r="G64" s="18">
        <f>IF(ISNUMBER(VLOOKUP(A64,Sfax!A:B,2,0)),(VLOOKUP(A64,Sfax!A:B,2,0)),0)</f>
        <v>0</v>
      </c>
      <c r="H64" s="147"/>
      <c r="I64" s="267">
        <f>IF(ISNUMBER(VLOOKUP(A64,Sousse!A:B,2,0)),(VLOOKUP(A64,Sousse!A:B,2,0)),0)</f>
        <v>0</v>
      </c>
      <c r="J64" s="147"/>
      <c r="K64" s="18">
        <f>IF(ISNUMBER(VLOOKUP(A64,Gabes!A:B,2,0)),(VLOOKUP(A64,Gabes!A:B,2,0)),0)</f>
        <v>0</v>
      </c>
      <c r="L64" s="20"/>
      <c r="M64" s="18">
        <f>IF(ISNUMBER(VLOOKUP(A64,GAFSA!A:B,2,0)),(VLOOKUP(A64,GAFSA!A:B,2,0)),0)</f>
        <v>0</v>
      </c>
      <c r="N64" s="158"/>
      <c r="O64" s="299"/>
      <c r="P64" s="18">
        <f>IF(ISNUMBER(VLOOKUP(A64,Jendouba!A:B,2,0)),(VLOOKUP(A64,Jendouba!A:B,2,0)),0)</f>
        <v>0</v>
      </c>
      <c r="Q64" s="428"/>
      <c r="R64" s="481">
        <f t="shared" si="14"/>
        <v>0</v>
      </c>
      <c r="S64" s="121"/>
      <c r="T64" s="41"/>
      <c r="U64" s="23"/>
      <c r="V64" s="42"/>
      <c r="W64" s="229"/>
      <c r="X64" s="514"/>
      <c r="Y64" s="239"/>
      <c r="Z64" s="239"/>
      <c r="AA64" s="372"/>
      <c r="AB64" s="155"/>
      <c r="AC64" s="51"/>
      <c r="AD64" s="136">
        <f t="shared" si="6"/>
        <v>0</v>
      </c>
      <c r="AE64" s="132" t="e">
        <f t="shared" si="9"/>
        <v>#DIV/0!</v>
      </c>
      <c r="AF64" s="189">
        <f t="shared" si="12"/>
        <v>0</v>
      </c>
      <c r="AG64" s="354"/>
    </row>
    <row r="65" spans="1:34" ht="13.5" hidden="1" customHeight="1" thickBot="1">
      <c r="A65" s="292" t="s">
        <v>84</v>
      </c>
      <c r="B65" s="192"/>
      <c r="C65" s="155">
        <f>IF(ISNUMBER(VLOOKUP(A65,'site 09'!A:B,2,0)),(VLOOKUP(A65,'site 09'!A:B,2,0)),0)</f>
        <v>0</v>
      </c>
      <c r="D65" s="330">
        <f>IF(ISNUMBER(VLOOKUP(A65,SECHE!A:B,2,0)),(VLOOKUP(A65,SECHE!A:B,2,0)),0)</f>
        <v>0</v>
      </c>
      <c r="E65" s="245"/>
      <c r="F65" s="146"/>
      <c r="G65" s="29">
        <f>IF(ISNUMBER(VLOOKUP(A65,Sfax!A:B,2,0)),(VLOOKUP(A65,Sfax!A:B,2,0)),0)</f>
        <v>0</v>
      </c>
      <c r="H65" s="146"/>
      <c r="I65" s="267">
        <f>IF(ISNUMBER(VLOOKUP(A65,Sousse!A:B,2,0)),(VLOOKUP(A65,Sousse!A:B,2,0)),0)</f>
        <v>0</v>
      </c>
      <c r="J65" s="146"/>
      <c r="K65" s="29">
        <f>IF(ISNUMBER(VLOOKUP(A65,Gabes!A:B,2,0)),(VLOOKUP(A65,Gabes!A:B,2,0)),0)</f>
        <v>0</v>
      </c>
      <c r="L65" s="31"/>
      <c r="M65" s="29">
        <f>IF(ISNUMBER(VLOOKUP(A65,GAFSA!A:B,2,0)),(VLOOKUP(A65,GAFSA!A:B,2,0)),0)</f>
        <v>0</v>
      </c>
      <c r="N65" s="159"/>
      <c r="O65" s="300"/>
      <c r="P65" s="29">
        <f>IF(ISNUMBER(VLOOKUP(A65,Jendouba!A:B,2,0)),(VLOOKUP(A65,Jendouba!A:B,2,0)),0)</f>
        <v>0</v>
      </c>
      <c r="Q65" s="429"/>
      <c r="R65" s="481">
        <f t="shared" si="14"/>
        <v>0</v>
      </c>
      <c r="S65" s="124"/>
      <c r="T65" s="32"/>
      <c r="U65" s="23"/>
      <c r="V65" s="34"/>
      <c r="W65" s="225"/>
      <c r="X65" s="510"/>
      <c r="Y65" s="235"/>
      <c r="Z65" s="235"/>
      <c r="AA65" s="373"/>
      <c r="AB65" s="245"/>
      <c r="AC65" s="55"/>
      <c r="AD65" s="136">
        <f t="shared" si="6"/>
        <v>0</v>
      </c>
      <c r="AE65" s="132" t="e">
        <f t="shared" si="9"/>
        <v>#DIV/0!</v>
      </c>
      <c r="AF65" s="189">
        <f t="shared" si="12"/>
        <v>0</v>
      </c>
      <c r="AG65" s="354"/>
    </row>
    <row r="66" spans="1:34" ht="15" customHeight="1">
      <c r="A66" s="501" t="s">
        <v>34</v>
      </c>
      <c r="B66" s="289">
        <v>150</v>
      </c>
      <c r="C66" s="155">
        <f>IF(ISNUMBER(VLOOKUP(A66,'site 09'!A:B,2,0)),(VLOOKUP(A66,'site 09'!A:B,2,0)),0)</f>
        <v>69</v>
      </c>
      <c r="D66" s="181">
        <f>IF(ISNUMBER(VLOOKUP(A66,SECHE!A:B,2,0)),(VLOOKUP(A66,SECHE!A:B,2,0)),0)</f>
        <v>0</v>
      </c>
      <c r="E66" s="155">
        <f>IF(ISNUMBER(VLOOKUP(A66,'site 20'!A:B,2,0)),(VLOOKUP(A66,'site 20'!A:B,2,0)),0)</f>
        <v>35</v>
      </c>
      <c r="F66" s="324">
        <v>32</v>
      </c>
      <c r="G66" s="18">
        <f>IF(ISNUMBER(VLOOKUP(A66,Sfax!A:B,2,0)),(VLOOKUP(A66,Sfax!A:B,2,0)),0)</f>
        <v>22</v>
      </c>
      <c r="H66" s="324"/>
      <c r="I66" s="267">
        <f>IF(ISNUMBER(VLOOKUP(A66,Sousse!A:B,2,0)),(VLOOKUP(A66,Sousse!A:B,2,0)),0)</f>
        <v>37</v>
      </c>
      <c r="J66" s="324"/>
      <c r="K66" s="18">
        <f>IF(ISNUMBER(VLOOKUP(A66,Gabes!A:B,2,0)),(VLOOKUP(A66,Gabes!A:B,2,0)),0)</f>
        <v>34</v>
      </c>
      <c r="L66" s="467"/>
      <c r="M66" s="18">
        <f>IF(ISNUMBER(VLOOKUP(A66,GAFSA!A:B,2,0)),(VLOOKUP(A66,GAFSA!A:B,2,0)),0)</f>
        <v>12</v>
      </c>
      <c r="N66" s="324"/>
      <c r="O66" s="298"/>
      <c r="P66" s="18">
        <f>IF(ISNUMBER(VLOOKUP(A66,Jendouba!A:B,2,0)),(VLOOKUP(A66,Jendouba!A:B,2,0)),0)</f>
        <v>31</v>
      </c>
      <c r="Q66" s="467"/>
      <c r="R66" s="479">
        <f t="shared" si="14"/>
        <v>240</v>
      </c>
      <c r="S66" s="118">
        <v>380</v>
      </c>
      <c r="T66" s="41">
        <f t="shared" si="5"/>
        <v>95</v>
      </c>
      <c r="U66" s="23">
        <f t="shared" ref="U66:U72" si="19">B66</f>
        <v>150</v>
      </c>
      <c r="V66" s="42">
        <f t="shared" ref="V66:V72" si="20">+S66+U66-C66</f>
        <v>461</v>
      </c>
      <c r="W66" s="229">
        <v>200</v>
      </c>
      <c r="X66" s="514"/>
      <c r="Y66" s="239">
        <v>200</v>
      </c>
      <c r="Z66" s="239">
        <v>100</v>
      </c>
      <c r="AA66" s="370">
        <f t="shared" ref="AA66:AA72" si="21">SUM(W66:Z66)</f>
        <v>500</v>
      </c>
      <c r="AB66" s="231">
        <v>129</v>
      </c>
      <c r="AC66" s="40">
        <f>AA66</f>
        <v>500</v>
      </c>
      <c r="AD66" s="276">
        <f t="shared" si="6"/>
        <v>-371</v>
      </c>
      <c r="AE66" s="132">
        <f>AD66/AC66</f>
        <v>-0.74199999999999999</v>
      </c>
      <c r="AF66" s="189">
        <f t="shared" si="12"/>
        <v>37</v>
      </c>
      <c r="AG66" s="354"/>
      <c r="AH66" s="5">
        <v>32</v>
      </c>
    </row>
    <row r="67" spans="1:34" ht="15" customHeight="1">
      <c r="A67" s="501" t="s">
        <v>35</v>
      </c>
      <c r="B67" s="180">
        <v>150</v>
      </c>
      <c r="C67" s="155">
        <f>IF(ISNUMBER(VLOOKUP(A67,'site 09'!A:B,2,0)),(VLOOKUP(A67,'site 09'!A:B,2,0)),0)</f>
        <v>181</v>
      </c>
      <c r="D67" s="181">
        <f>IF(ISNUMBER(VLOOKUP(A67,SECHE!A:B,2,0)),(VLOOKUP(A67,SECHE!A:B,2,0)),0)</f>
        <v>44</v>
      </c>
      <c r="E67" s="155">
        <f>IF(ISNUMBER(VLOOKUP(A67,'site 20'!A:B,2,0)),(VLOOKUP(A67,'site 20'!A:B,2,0)),0)</f>
        <v>14</v>
      </c>
      <c r="F67" s="19">
        <v>17</v>
      </c>
      <c r="G67" s="18">
        <f>IF(ISNUMBER(VLOOKUP(A67,Sfax!A:B,2,0)),(VLOOKUP(A67,Sfax!A:B,2,0)),0)</f>
        <v>20</v>
      </c>
      <c r="H67" s="27"/>
      <c r="I67" s="267">
        <f>IF(ISNUMBER(VLOOKUP(A67,Sousse!A:B,2,0)),(VLOOKUP(A67,Sousse!A:B,2,0)),0)</f>
        <v>38</v>
      </c>
      <c r="J67" s="19"/>
      <c r="K67" s="18">
        <f>IF(ISNUMBER(VLOOKUP(A67,Gabes!A:B,2,0)),(VLOOKUP(A67,Gabes!A:B,2,0)),0)</f>
        <v>34</v>
      </c>
      <c r="L67" s="19"/>
      <c r="M67" s="18">
        <f>IF(ISNUMBER(VLOOKUP(A67,GAFSA!A:B,2,0)),(VLOOKUP(A67,GAFSA!A:B,2,0)),0)</f>
        <v>24</v>
      </c>
      <c r="N67" s="158"/>
      <c r="O67" s="298"/>
      <c r="P67" s="18">
        <f>IF(ISNUMBER(VLOOKUP(A67,Jendouba!A:B,2,0)),(VLOOKUP(A67,Jendouba!A:B,2,0)),0)</f>
        <v>9</v>
      </c>
      <c r="Q67" s="158"/>
      <c r="R67" s="479">
        <f t="shared" si="14"/>
        <v>320</v>
      </c>
      <c r="S67" s="119">
        <v>480</v>
      </c>
      <c r="T67" s="43">
        <f t="shared" si="5"/>
        <v>120</v>
      </c>
      <c r="U67" s="23">
        <f t="shared" si="19"/>
        <v>150</v>
      </c>
      <c r="V67" s="45">
        <f t="shared" si="20"/>
        <v>449</v>
      </c>
      <c r="W67" s="223">
        <v>250</v>
      </c>
      <c r="X67" s="522">
        <v>28</v>
      </c>
      <c r="Y67" s="234">
        <v>200</v>
      </c>
      <c r="Z67" s="234">
        <v>150</v>
      </c>
      <c r="AA67" s="370">
        <f t="shared" si="21"/>
        <v>628</v>
      </c>
      <c r="AB67" s="231">
        <v>422</v>
      </c>
      <c r="AC67" s="25">
        <f>AA67</f>
        <v>628</v>
      </c>
      <c r="AD67" s="276">
        <f t="shared" si="6"/>
        <v>-206</v>
      </c>
      <c r="AE67" s="132">
        <f t="shared" si="9"/>
        <v>-0.32802547770700635</v>
      </c>
      <c r="AF67" s="533">
        <f t="shared" si="12"/>
        <v>164</v>
      </c>
      <c r="AG67" s="354"/>
      <c r="AH67" s="5">
        <v>28</v>
      </c>
    </row>
    <row r="68" spans="1:34" ht="15" customHeight="1">
      <c r="A68" s="293" t="s">
        <v>36</v>
      </c>
      <c r="B68" s="180">
        <v>50</v>
      </c>
      <c r="C68" s="155">
        <f>IF(ISNUMBER(VLOOKUP(A68,'site 09'!A:B,2,0)),(VLOOKUP(A68,'site 09'!A:B,2,0)),0)</f>
        <v>75</v>
      </c>
      <c r="D68" s="181">
        <f>IF(ISNUMBER(VLOOKUP(A68,SECHE!A:B,2,0)),(VLOOKUP(A68,SECHE!A:B,2,0)),0)</f>
        <v>21</v>
      </c>
      <c r="E68" s="155">
        <f>IF(ISNUMBER(VLOOKUP(A68,'site 20'!A:B,2,0)),(VLOOKUP(A68,'site 20'!A:B,2,0)),0)</f>
        <v>18</v>
      </c>
      <c r="F68" s="27"/>
      <c r="G68" s="18">
        <f>IF(ISNUMBER(VLOOKUP(A68,Sfax!A:B,2,0)),(VLOOKUP(A68,Sfax!A:B,2,0)),0)</f>
        <v>26</v>
      </c>
      <c r="H68" s="27"/>
      <c r="I68" s="267">
        <f>IF(ISNUMBER(VLOOKUP(A68,Sousse!A:B,2,0)),(VLOOKUP(A68,Sousse!A:B,2,0)),0)</f>
        <v>12</v>
      </c>
      <c r="J68" s="27"/>
      <c r="K68" s="18">
        <f>IF(ISNUMBER(VLOOKUP(A68,Gabes!A:B,2,0)),(VLOOKUP(A68,Gabes!A:B,2,0)),0)</f>
        <v>7</v>
      </c>
      <c r="L68" s="158"/>
      <c r="M68" s="18">
        <f>IF(ISNUMBER(VLOOKUP(A68,GAFSA!A:B,2,0)),(VLOOKUP(A68,GAFSA!A:B,2,0)),0)</f>
        <v>0</v>
      </c>
      <c r="N68" s="158"/>
      <c r="O68" s="298"/>
      <c r="P68" s="18">
        <f>IF(ISNUMBER(VLOOKUP(A68,Jendouba!A:B,2,0)),(VLOOKUP(A68,Jendouba!A:B,2,0)),0)</f>
        <v>3</v>
      </c>
      <c r="Q68" s="158"/>
      <c r="R68" s="479">
        <f t="shared" si="14"/>
        <v>141</v>
      </c>
      <c r="S68" s="119">
        <v>200</v>
      </c>
      <c r="T68" s="43">
        <f t="shared" si="5"/>
        <v>50</v>
      </c>
      <c r="U68" s="23">
        <f t="shared" si="19"/>
        <v>50</v>
      </c>
      <c r="V68" s="45">
        <f t="shared" si="20"/>
        <v>175</v>
      </c>
      <c r="W68" s="223">
        <v>50</v>
      </c>
      <c r="X68" s="522">
        <v>50</v>
      </c>
      <c r="Y68" s="234">
        <v>100</v>
      </c>
      <c r="Z68" s="234"/>
      <c r="AA68" s="370">
        <f t="shared" si="21"/>
        <v>200</v>
      </c>
      <c r="AB68" s="231">
        <v>256</v>
      </c>
      <c r="AC68" s="25">
        <f>AA68</f>
        <v>200</v>
      </c>
      <c r="AD68" s="136">
        <f t="shared" si="6"/>
        <v>56</v>
      </c>
      <c r="AE68" s="132">
        <f t="shared" si="9"/>
        <v>0.28000000000000003</v>
      </c>
      <c r="AF68" s="189">
        <f t="shared" si="12"/>
        <v>75</v>
      </c>
      <c r="AG68" s="354"/>
    </row>
    <row r="69" spans="1:34" ht="12.75" hidden="1" customHeight="1">
      <c r="A69" s="293" t="s">
        <v>85</v>
      </c>
      <c r="B69" s="180"/>
      <c r="C69" s="155">
        <f>IF(ISNUMBER(VLOOKUP(A69,'site 09'!A:B,2,0)),(VLOOKUP(A69,'site 09'!A:B,2,0)),0)</f>
        <v>0</v>
      </c>
      <c r="D69" s="181">
        <f>IF(ISNUMBER(VLOOKUP(A69,SECHE!A:B,2,0)),(VLOOKUP(A69,SECHE!A:B,2,0)),0)</f>
        <v>0</v>
      </c>
      <c r="E69" s="155">
        <f>IF(ISNUMBER(VLOOKUP(A69,'site 20'!A:B,2,0)),(VLOOKUP(A69,'site 20'!A:B,2,0)),0)</f>
        <v>0</v>
      </c>
      <c r="F69" s="27"/>
      <c r="G69" s="18">
        <f>IF(ISNUMBER(VLOOKUP(A69,Sfax!A:B,2,0)),(VLOOKUP(A69,Sfax!A:B,2,0)),0)</f>
        <v>0</v>
      </c>
      <c r="H69" s="27"/>
      <c r="I69" s="267">
        <f>IF(ISNUMBER(VLOOKUP(A69,Sousse!A:B,2,0)),(VLOOKUP(A69,Sousse!A:B,2,0)),0)</f>
        <v>0</v>
      </c>
      <c r="J69" s="27"/>
      <c r="K69" s="18">
        <f>IF(ISNUMBER(VLOOKUP(A69,Gabes!A:B,2,0)),(VLOOKUP(A69,Gabes!A:B,2,0)),0)</f>
        <v>0</v>
      </c>
      <c r="L69" s="20"/>
      <c r="M69" s="18">
        <f>IF(ISNUMBER(VLOOKUP(A69,GAFSA!A:B,2,0)),(VLOOKUP(A69,GAFSA!A:B,2,0)),0)</f>
        <v>0</v>
      </c>
      <c r="N69" s="158"/>
      <c r="O69" s="299"/>
      <c r="P69" s="18">
        <f>IF(ISNUMBER(VLOOKUP(A69,Jendouba!A:B,2,0)),(VLOOKUP(A69,Jendouba!A:B,2,0)),0)</f>
        <v>0</v>
      </c>
      <c r="Q69" s="158"/>
      <c r="R69" s="479">
        <f t="shared" si="14"/>
        <v>0</v>
      </c>
      <c r="S69" s="119"/>
      <c r="T69" s="43">
        <f t="shared" si="5"/>
        <v>0</v>
      </c>
      <c r="U69" s="23">
        <f t="shared" si="19"/>
        <v>0</v>
      </c>
      <c r="V69" s="45">
        <f t="shared" si="20"/>
        <v>0</v>
      </c>
      <c r="W69" s="223"/>
      <c r="X69" s="509"/>
      <c r="Y69" s="234"/>
      <c r="Z69" s="234"/>
      <c r="AA69" s="370">
        <f t="shared" si="21"/>
        <v>0</v>
      </c>
      <c r="AB69" s="231"/>
      <c r="AC69" s="25">
        <v>0</v>
      </c>
      <c r="AD69" s="276">
        <f t="shared" si="6"/>
        <v>0</v>
      </c>
      <c r="AE69" s="132" t="e">
        <f t="shared" si="9"/>
        <v>#DIV/0!</v>
      </c>
      <c r="AF69" s="189">
        <f t="shared" si="12"/>
        <v>0</v>
      </c>
      <c r="AG69" s="354"/>
    </row>
    <row r="70" spans="1:34" ht="15" customHeight="1">
      <c r="A70" s="501" t="s">
        <v>37</v>
      </c>
      <c r="B70" s="180">
        <v>35</v>
      </c>
      <c r="C70" s="155">
        <f>IF(ISNUMBER(VLOOKUP(A70,'site 09'!A:B,2,0)),(VLOOKUP(A70,'site 09'!A:B,2,0)),0)</f>
        <v>0</v>
      </c>
      <c r="D70" s="181">
        <f>IF(ISNUMBER(VLOOKUP(A70,SECHE!A:B,2,0)),(VLOOKUP(A70,SECHE!A:B,2,0)),0)</f>
        <v>17</v>
      </c>
      <c r="E70" s="155">
        <f>IF(ISNUMBER(VLOOKUP(A70,'site 20'!A:B,2,0)),(VLOOKUP(A70,'site 20'!A:B,2,0)),0)</f>
        <v>0</v>
      </c>
      <c r="F70" s="27"/>
      <c r="G70" s="18">
        <f>IF(ISNUMBER(VLOOKUP(A70,Sfax!A:B,2,0)),(VLOOKUP(A70,Sfax!A:B,2,0)),0)</f>
        <v>0</v>
      </c>
      <c r="H70" s="27"/>
      <c r="I70" s="267">
        <f>IF(ISNUMBER(VLOOKUP(A70,Sousse!A:B,2,0)),(VLOOKUP(A70,Sousse!A:B,2,0)),0)</f>
        <v>10</v>
      </c>
      <c r="J70" s="27"/>
      <c r="K70" s="18">
        <f>IF(ISNUMBER(VLOOKUP(A70,Gabes!A:B,2,0)),(VLOOKUP(A70,Gabes!A:B,2,0)),0)</f>
        <v>4</v>
      </c>
      <c r="L70" s="19"/>
      <c r="M70" s="18">
        <f>IF(ISNUMBER(VLOOKUP(A70,GAFSA!A:B,2,0)),(VLOOKUP(A70,GAFSA!A:B,2,0)),0)</f>
        <v>0</v>
      </c>
      <c r="N70" s="158"/>
      <c r="O70" s="299"/>
      <c r="P70" s="18">
        <f>IF(ISNUMBER(VLOOKUP(A70,Jendouba!A:B,2,0)),(VLOOKUP(A70,Jendouba!A:B,2,0)),0)</f>
        <v>2</v>
      </c>
      <c r="Q70" s="532"/>
      <c r="R70" s="479">
        <f t="shared" si="14"/>
        <v>16</v>
      </c>
      <c r="S70" s="119">
        <v>60</v>
      </c>
      <c r="T70" s="43">
        <f t="shared" si="5"/>
        <v>15</v>
      </c>
      <c r="U70" s="23">
        <f t="shared" si="19"/>
        <v>35</v>
      </c>
      <c r="V70" s="45">
        <f t="shared" si="20"/>
        <v>95</v>
      </c>
      <c r="W70" s="223">
        <v>40</v>
      </c>
      <c r="X70" s="522"/>
      <c r="Y70" s="234">
        <v>40</v>
      </c>
      <c r="Z70" s="234"/>
      <c r="AA70" s="370">
        <f t="shared" si="21"/>
        <v>80</v>
      </c>
      <c r="AB70" s="231">
        <v>102</v>
      </c>
      <c r="AC70" s="25">
        <f>AA70</f>
        <v>80</v>
      </c>
      <c r="AD70" s="276">
        <f t="shared" si="6"/>
        <v>22</v>
      </c>
      <c r="AE70" s="132">
        <f t="shared" si="9"/>
        <v>0.27500000000000002</v>
      </c>
      <c r="AF70" s="189">
        <f t="shared" si="12"/>
        <v>0</v>
      </c>
      <c r="AG70" s="354"/>
      <c r="AH70" s="358"/>
    </row>
    <row r="71" spans="1:34" ht="12.75" hidden="1" customHeight="1">
      <c r="A71" s="293" t="s">
        <v>86</v>
      </c>
      <c r="B71" s="180"/>
      <c r="C71" s="155">
        <f>IF(ISNUMBER(VLOOKUP(A71,'site 09'!A:B,2,0)),(VLOOKUP(A71,'site 09'!A:B,2,0)),0)</f>
        <v>0</v>
      </c>
      <c r="D71" s="181">
        <f>IF(ISNUMBER(VLOOKUP(A71,SECHE!A:B,2,0)),(VLOOKUP(A71,SECHE!A:B,2,0)),0)</f>
        <v>0</v>
      </c>
      <c r="E71" s="155">
        <f>IF(ISNUMBER(VLOOKUP(A71,'site 20'!A:B,2,0)),(VLOOKUP(A71,'site 20'!A:B,2,0)),0)</f>
        <v>0</v>
      </c>
      <c r="F71" s="19"/>
      <c r="G71" s="18">
        <f>IF(ISNUMBER(VLOOKUP(A71,Sfax!A:B,2,0)),(VLOOKUP(A71,Sfax!A:B,2,0)),0)</f>
        <v>0</v>
      </c>
      <c r="H71" s="19"/>
      <c r="I71" s="267">
        <f>IF(ISNUMBER(VLOOKUP(A71,Sousse!A:B,2,0)),(VLOOKUP(A71,Sousse!A:B,2,0)),0)</f>
        <v>0</v>
      </c>
      <c r="J71" s="19"/>
      <c r="K71" s="18">
        <f>IF(ISNUMBER(VLOOKUP(A71,Gabes!A:B,2,0)),(VLOOKUP(A71,Gabes!A:B,2,0)),0)</f>
        <v>0</v>
      </c>
      <c r="L71" s="20"/>
      <c r="M71" s="18">
        <f>IF(ISNUMBER(VLOOKUP(A71,GAFSA!A:B,2,0)),(VLOOKUP(A71,GAFSA!A:B,2,0)),0)</f>
        <v>0</v>
      </c>
      <c r="N71" s="21"/>
      <c r="O71" s="299"/>
      <c r="P71" s="18">
        <f>IF(ISNUMBER(VLOOKUP(A71,Jendouba!A:B,2,0)),(VLOOKUP(A71,Jendouba!A:B,2,0)),0)</f>
        <v>0</v>
      </c>
      <c r="Q71" s="419"/>
      <c r="R71" s="479">
        <f t="shared" si="14"/>
        <v>0</v>
      </c>
      <c r="S71" s="119"/>
      <c r="T71" s="43">
        <f t="shared" si="5"/>
        <v>0</v>
      </c>
      <c r="U71" s="23">
        <f t="shared" si="19"/>
        <v>0</v>
      </c>
      <c r="V71" s="45">
        <f t="shared" si="20"/>
        <v>0</v>
      </c>
      <c r="W71" s="223"/>
      <c r="X71" s="509"/>
      <c r="Y71" s="234"/>
      <c r="Z71" s="234"/>
      <c r="AA71" s="370">
        <f t="shared" si="21"/>
        <v>0</v>
      </c>
      <c r="AB71" s="155"/>
      <c r="AC71" s="25">
        <v>0</v>
      </c>
      <c r="AD71" s="276">
        <f t="shared" si="6"/>
        <v>0</v>
      </c>
      <c r="AE71" s="132" t="e">
        <f t="shared" si="9"/>
        <v>#DIV/0!</v>
      </c>
      <c r="AF71" s="189">
        <f t="shared" si="12"/>
        <v>0</v>
      </c>
      <c r="AG71" s="354"/>
    </row>
    <row r="72" spans="1:34" ht="15.75" customHeight="1" thickBot="1">
      <c r="A72" s="501" t="s">
        <v>38</v>
      </c>
      <c r="B72" s="329">
        <v>10</v>
      </c>
      <c r="C72" s="305">
        <f>IF(ISNUMBER(VLOOKUP(A72,'site 09'!A:B,2,0)),(VLOOKUP(A72,'site 09'!A:B,2,0)),0)</f>
        <v>2</v>
      </c>
      <c r="D72" s="330">
        <f>IF(ISNUMBER(VLOOKUP(A72,SECHE!A:B,2,0)),(VLOOKUP(A72,SECHE!A:B,2,0)),0)</f>
        <v>1</v>
      </c>
      <c r="E72" s="245">
        <f>IF(ISNUMBER(VLOOKUP(A72,'site 20'!A:B,2,0)),(VLOOKUP(A72,'site 20'!A:B,2,0)),0)</f>
        <v>0</v>
      </c>
      <c r="F72" s="19"/>
      <c r="G72" s="29">
        <f>IF(ISNUMBER(VLOOKUP(A72,Sfax!A:B,2,0)),(VLOOKUP(A72,Sfax!A:B,2,0)),0)</f>
        <v>0</v>
      </c>
      <c r="H72" s="19"/>
      <c r="I72" s="267">
        <f>IF(ISNUMBER(VLOOKUP(A72,Sousse!A:B,2,0)),(VLOOKUP(A72,Sousse!A:B,2,0)),0)</f>
        <v>0</v>
      </c>
      <c r="J72" s="19"/>
      <c r="K72" s="29">
        <f>IF(ISNUMBER(VLOOKUP(A72,Gabes!A:B,2,0)),(VLOOKUP(A72,Gabes!A:B,2,0)),0)</f>
        <v>0</v>
      </c>
      <c r="L72" s="31"/>
      <c r="M72" s="29">
        <f>IF(ISNUMBER(VLOOKUP(A72,GAFSA!A:B,2,0)),(VLOOKUP(A72,GAFSA!A:B,2,0)),0)</f>
        <v>0</v>
      </c>
      <c r="N72" s="158"/>
      <c r="O72" s="300"/>
      <c r="P72" s="29">
        <f>IF(ISNUMBER(VLOOKUP(A72,Jendouba!A:B,2,0)),(VLOOKUP(A72,Jendouba!A:B,2,0)),0)</f>
        <v>0</v>
      </c>
      <c r="Q72" s="430"/>
      <c r="R72" s="481">
        <f t="shared" si="14"/>
        <v>2</v>
      </c>
      <c r="S72" s="117">
        <v>10</v>
      </c>
      <c r="T72" s="32">
        <f t="shared" si="5"/>
        <v>2.5</v>
      </c>
      <c r="U72" s="23">
        <f t="shared" si="19"/>
        <v>10</v>
      </c>
      <c r="V72" s="34">
        <f t="shared" si="20"/>
        <v>18</v>
      </c>
      <c r="W72" s="230">
        <v>10</v>
      </c>
      <c r="X72" s="510"/>
      <c r="Y72" s="250">
        <v>10</v>
      </c>
      <c r="Z72" s="242"/>
      <c r="AA72" s="370">
        <f t="shared" si="21"/>
        <v>20</v>
      </c>
      <c r="AB72" s="231">
        <v>5</v>
      </c>
      <c r="AC72" s="30">
        <f>AA72</f>
        <v>20</v>
      </c>
      <c r="AD72" s="276">
        <f t="shared" si="6"/>
        <v>-15</v>
      </c>
      <c r="AE72" s="132">
        <f t="shared" si="9"/>
        <v>-0.75</v>
      </c>
      <c r="AF72" s="533">
        <f t="shared" si="12"/>
        <v>2</v>
      </c>
      <c r="AG72" s="354"/>
    </row>
    <row r="73" spans="1:34" ht="17.25" customHeight="1" thickBot="1">
      <c r="A73" s="528" t="s">
        <v>61</v>
      </c>
      <c r="B73" s="470">
        <f>SUM(B3:B72)</f>
        <v>3880</v>
      </c>
      <c r="C73" s="471">
        <f>SUM(C3:C72)</f>
        <v>2650</v>
      </c>
      <c r="D73" s="472">
        <f>SUM(D3:D72)</f>
        <v>1009</v>
      </c>
      <c r="E73" s="473">
        <f t="shared" ref="E73:AD73" si="22">SUM(E3:E72)</f>
        <v>976</v>
      </c>
      <c r="F73" s="474">
        <f t="shared" si="22"/>
        <v>139</v>
      </c>
      <c r="G73" s="473">
        <f t="shared" si="22"/>
        <v>689</v>
      </c>
      <c r="H73" s="474">
        <f t="shared" si="22"/>
        <v>0</v>
      </c>
      <c r="I73" s="473">
        <f>SUM(I3:I72)</f>
        <v>921</v>
      </c>
      <c r="J73" s="474">
        <f>SUM(J3:J72)</f>
        <v>0</v>
      </c>
      <c r="K73" s="473">
        <f>SUM(K3:K72)</f>
        <v>855</v>
      </c>
      <c r="L73" s="474">
        <f>SUM(L3:L72)</f>
        <v>0</v>
      </c>
      <c r="M73" s="473">
        <f>SUM(M3:M72)</f>
        <v>809</v>
      </c>
      <c r="N73" s="474">
        <f t="shared" si="22"/>
        <v>0</v>
      </c>
      <c r="O73" s="475">
        <f t="shared" si="22"/>
        <v>0</v>
      </c>
      <c r="P73" s="473">
        <f>SUM(P3:P72)</f>
        <v>362</v>
      </c>
      <c r="Q73" s="476">
        <f t="shared" si="22"/>
        <v>0</v>
      </c>
      <c r="R73" s="477">
        <f>SUM(R3:R72)</f>
        <v>7262</v>
      </c>
      <c r="S73" s="174">
        <f t="shared" si="22"/>
        <v>11364</v>
      </c>
      <c r="T73" s="176">
        <f t="shared" si="22"/>
        <v>2841</v>
      </c>
      <c r="U73" s="176">
        <f t="shared" si="22"/>
        <v>3880</v>
      </c>
      <c r="V73" s="175">
        <f t="shared" si="22"/>
        <v>12594</v>
      </c>
      <c r="W73" s="378">
        <f t="shared" si="22"/>
        <v>2489</v>
      </c>
      <c r="X73" s="449">
        <f t="shared" si="22"/>
        <v>622</v>
      </c>
      <c r="Y73" s="252">
        <f t="shared" si="22"/>
        <v>6087</v>
      </c>
      <c r="Z73" s="251">
        <f t="shared" si="22"/>
        <v>3014</v>
      </c>
      <c r="AA73" s="66">
        <f>SUM(AA3:AA72)</f>
        <v>12212</v>
      </c>
      <c r="AB73" s="150">
        <f>SUM(AB3:AB72)</f>
        <v>10214</v>
      </c>
      <c r="AC73" s="149">
        <f t="shared" si="22"/>
        <v>12142</v>
      </c>
      <c r="AD73" s="145">
        <f t="shared" si="22"/>
        <v>-1928</v>
      </c>
      <c r="AE73" s="141">
        <f>AD73/AC73</f>
        <v>-0.15878767913029154</v>
      </c>
      <c r="AF73" s="151">
        <f>SUM(AF3:AF72)</f>
        <v>2511</v>
      </c>
      <c r="AG73" s="355">
        <f>SUM(AG3:AG72)</f>
        <v>0</v>
      </c>
    </row>
    <row r="74" spans="1:34" s="22" customFormat="1" ht="12.75" customHeight="1">
      <c r="A74" s="248" t="s">
        <v>17</v>
      </c>
      <c r="B74" s="67"/>
      <c r="C74" s="165">
        <f>IF(ISNUMBER(VLOOKUP(A74,'site 09'!A:B,2,0)),(VLOOKUP(A74,'site 09'!A:B,2,0)),0)</f>
        <v>0</v>
      </c>
      <c r="D74" s="166"/>
      <c r="E74" s="167"/>
      <c r="F74" s="169"/>
      <c r="G74" s="167"/>
      <c r="H74" s="169"/>
      <c r="I74" s="167"/>
      <c r="J74" s="168"/>
      <c r="K74" s="170"/>
      <c r="L74" s="171"/>
      <c r="M74" s="167"/>
      <c r="N74" s="172"/>
      <c r="O74" s="320"/>
      <c r="P74" s="167"/>
      <c r="Q74" s="431"/>
      <c r="R74" s="173"/>
      <c r="S74" s="69"/>
      <c r="U74" s="68"/>
      <c r="V74" s="24"/>
      <c r="W74" s="537"/>
      <c r="X74" s="537"/>
      <c r="Y74" s="535" t="s">
        <v>127</v>
      </c>
      <c r="Z74" s="535"/>
      <c r="AA74" s="17"/>
      <c r="AB74" s="153">
        <f>AB73-AB75</f>
        <v>8814</v>
      </c>
      <c r="AC74" s="152">
        <f>AC73-AC75</f>
        <v>10182</v>
      </c>
      <c r="AD74" s="142">
        <f>+AB74/AC74</f>
        <v>0.86564525633470835</v>
      </c>
      <c r="AE74" s="130" t="s">
        <v>78</v>
      </c>
      <c r="AF74" s="122"/>
      <c r="AG74" s="356"/>
      <c r="AH74" s="69"/>
    </row>
    <row r="75" spans="1:34">
      <c r="E75" s="70"/>
      <c r="F75" s="71"/>
      <c r="H75" s="72"/>
      <c r="I75" s="73"/>
      <c r="J75" s="144"/>
      <c r="K75" s="71"/>
      <c r="L75" s="71"/>
      <c r="N75" s="349"/>
      <c r="W75" s="538"/>
      <c r="X75" s="538"/>
      <c r="Y75" s="536"/>
      <c r="Z75" s="536"/>
      <c r="AB75" s="154">
        <f>AB72+AB70+AB68+AB67+AB66+AB49+AB30+AB16+AB6</f>
        <v>1400</v>
      </c>
      <c r="AC75" s="154">
        <f>AC72+AC70+AC68+AC67+AC66+AC49+AC30+AC16+AC6</f>
        <v>1960</v>
      </c>
      <c r="AD75" s="142">
        <f>+AB75/AC75</f>
        <v>0.7142857142857143</v>
      </c>
      <c r="AE75" s="130" t="s">
        <v>68</v>
      </c>
    </row>
    <row r="76" spans="1:34" ht="14.25" customHeight="1">
      <c r="C76" s="125"/>
      <c r="F76" s="72"/>
      <c r="H76" s="72"/>
      <c r="L76" s="3"/>
      <c r="N76" s="297">
        <f>N73+O73</f>
        <v>0</v>
      </c>
      <c r="O76" s="321"/>
      <c r="Q76" s="433"/>
      <c r="Z76" s="243"/>
      <c r="AD76" s="142"/>
      <c r="AF76" s="75"/>
    </row>
    <row r="77" spans="1:34">
      <c r="C77" s="125"/>
      <c r="F77" s="72"/>
      <c r="H77" s="72"/>
      <c r="L77" s="3"/>
      <c r="N77" s="74"/>
      <c r="O77" s="321"/>
      <c r="AB77" s="16"/>
    </row>
    <row r="78" spans="1:34">
      <c r="C78" s="125"/>
      <c r="F78" s="72"/>
      <c r="H78" s="72"/>
      <c r="AB78" s="278"/>
    </row>
    <row r="79" spans="1:34">
      <c r="AB79" s="278"/>
    </row>
    <row r="82" spans="28:28">
      <c r="AB82" s="278"/>
    </row>
  </sheetData>
  <mergeCells count="2">
    <mergeCell ref="Y74:Z75"/>
    <mergeCell ref="W74:X75"/>
  </mergeCells>
  <phoneticPr fontId="21" type="noConversion"/>
  <conditionalFormatting sqref="C74">
    <cfRule type="cellIs" dxfId="8" priority="1" stopIfTrue="1" operator="lessThan">
      <formula>B74</formula>
    </cfRule>
  </conditionalFormatting>
  <conditionalFormatting sqref="C3:C73">
    <cfRule type="cellIs" dxfId="7" priority="2" stopIfTrue="1" operator="lessThan">
      <formula>$B3</formula>
    </cfRule>
  </conditionalFormatting>
  <conditionalFormatting sqref="V6">
    <cfRule type="cellIs" dxfId="6" priority="3" stopIfTrue="1" operator="lessThan">
      <formula>0</formula>
    </cfRule>
  </conditionalFormatting>
  <conditionalFormatting sqref="V14:V72">
    <cfRule type="cellIs" dxfId="5" priority="4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scale="86" orientation="portrait" horizontalDpi="180" verticalDpi="180" r:id="rId1"/>
  <headerFooter alignWithMargins="0">
    <oddHeader>&amp;R&amp;D
&amp;T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/>
  </sheetPr>
  <dimension ref="A1:B55"/>
  <sheetViews>
    <sheetView workbookViewId="0">
      <selection activeCell="P29" sqref="P29"/>
    </sheetView>
  </sheetViews>
  <sheetFormatPr baseColWidth="10" defaultRowHeight="12.75"/>
  <cols>
    <col min="1" max="1" width="12.42578125" bestFit="1" customWidth="1"/>
    <col min="2" max="2" width="14.5703125" bestFit="1" customWidth="1"/>
  </cols>
  <sheetData>
    <row r="1" spans="1:2">
      <c r="A1" s="2" t="s">
        <v>13</v>
      </c>
      <c r="B1" s="2" t="s">
        <v>16</v>
      </c>
    </row>
    <row r="2" spans="1:2">
      <c r="A2" t="s">
        <v>117</v>
      </c>
      <c r="B2">
        <v>0</v>
      </c>
    </row>
    <row r="3" spans="1:2">
      <c r="A3" t="s">
        <v>114</v>
      </c>
      <c r="B3">
        <v>4</v>
      </c>
    </row>
    <row r="4" spans="1:2">
      <c r="A4" t="s">
        <v>107</v>
      </c>
      <c r="B4">
        <v>15</v>
      </c>
    </row>
    <row r="5" spans="1:2">
      <c r="A5" t="s">
        <v>108</v>
      </c>
      <c r="B5">
        <v>70</v>
      </c>
    </row>
    <row r="6" spans="1:2">
      <c r="A6" t="s">
        <v>109</v>
      </c>
      <c r="B6">
        <v>14</v>
      </c>
    </row>
    <row r="7" spans="1:2">
      <c r="A7" t="s">
        <v>110</v>
      </c>
      <c r="B7">
        <v>54</v>
      </c>
    </row>
    <row r="8" spans="1:2">
      <c r="A8" t="s">
        <v>111</v>
      </c>
      <c r="B8">
        <v>21</v>
      </c>
    </row>
    <row r="9" spans="1:2">
      <c r="A9" t="s">
        <v>43</v>
      </c>
      <c r="B9">
        <v>9</v>
      </c>
    </row>
    <row r="10" spans="1:2">
      <c r="A10" t="s">
        <v>44</v>
      </c>
      <c r="B10">
        <v>0</v>
      </c>
    </row>
    <row r="11" spans="1:2">
      <c r="A11" t="s">
        <v>32</v>
      </c>
      <c r="B11">
        <v>0</v>
      </c>
    </row>
    <row r="12" spans="1:2">
      <c r="A12" t="s">
        <v>33</v>
      </c>
      <c r="B12">
        <v>0</v>
      </c>
    </row>
    <row r="13" spans="1:2">
      <c r="A13" t="s">
        <v>34</v>
      </c>
      <c r="B13">
        <v>69</v>
      </c>
    </row>
    <row r="14" spans="1:2">
      <c r="A14" t="s">
        <v>35</v>
      </c>
      <c r="B14">
        <v>181</v>
      </c>
    </row>
    <row r="15" spans="1:2">
      <c r="A15" t="s">
        <v>36</v>
      </c>
      <c r="B15">
        <v>75</v>
      </c>
    </row>
    <row r="16" spans="1:2">
      <c r="A16" t="s">
        <v>37</v>
      </c>
      <c r="B16">
        <v>0</v>
      </c>
    </row>
    <row r="17" spans="1:2">
      <c r="A17" t="s">
        <v>38</v>
      </c>
      <c r="B17">
        <v>2</v>
      </c>
    </row>
    <row r="18" spans="1:2">
      <c r="A18" t="s">
        <v>15</v>
      </c>
      <c r="B18">
        <v>0</v>
      </c>
    </row>
    <row r="19" spans="1:2">
      <c r="A19" t="s">
        <v>1</v>
      </c>
      <c r="B19">
        <v>25</v>
      </c>
    </row>
    <row r="20" spans="1:2">
      <c r="A20" t="s">
        <v>112</v>
      </c>
      <c r="B20">
        <v>1</v>
      </c>
    </row>
    <row r="21" spans="1:2">
      <c r="A21" t="s">
        <v>105</v>
      </c>
      <c r="B21">
        <v>4</v>
      </c>
    </row>
    <row r="22" spans="1:2">
      <c r="A22" t="s">
        <v>2</v>
      </c>
      <c r="B22">
        <v>2</v>
      </c>
    </row>
    <row r="23" spans="1:2">
      <c r="A23" t="s">
        <v>3</v>
      </c>
      <c r="B23">
        <v>144</v>
      </c>
    </row>
    <row r="24" spans="1:2">
      <c r="A24" t="s">
        <v>96</v>
      </c>
      <c r="B24">
        <v>38</v>
      </c>
    </row>
    <row r="25" spans="1:2">
      <c r="A25" t="s">
        <v>101</v>
      </c>
      <c r="B25">
        <v>50</v>
      </c>
    </row>
    <row r="26" spans="1:2">
      <c r="A26" t="s">
        <v>5</v>
      </c>
      <c r="B26">
        <v>0</v>
      </c>
    </row>
    <row r="27" spans="1:2">
      <c r="A27" t="s">
        <v>6</v>
      </c>
      <c r="B27">
        <v>4</v>
      </c>
    </row>
    <row r="28" spans="1:2">
      <c r="A28" t="s">
        <v>26</v>
      </c>
      <c r="B28">
        <v>3</v>
      </c>
    </row>
    <row r="29" spans="1:2">
      <c r="A29" t="s">
        <v>7</v>
      </c>
      <c r="B29">
        <v>150</v>
      </c>
    </row>
    <row r="30" spans="1:2">
      <c r="A30" t="s">
        <v>8</v>
      </c>
      <c r="B30">
        <v>5</v>
      </c>
    </row>
    <row r="31" spans="1:2">
      <c r="A31" t="s">
        <v>9</v>
      </c>
      <c r="B31">
        <v>90</v>
      </c>
    </row>
    <row r="32" spans="1:2">
      <c r="A32" t="s">
        <v>10</v>
      </c>
      <c r="B32">
        <v>250</v>
      </c>
    </row>
    <row r="33" spans="1:2">
      <c r="A33" t="s">
        <v>11</v>
      </c>
      <c r="B33">
        <v>136</v>
      </c>
    </row>
    <row r="34" spans="1:2">
      <c r="A34" t="s">
        <v>12</v>
      </c>
      <c r="B34">
        <v>111</v>
      </c>
    </row>
    <row r="35" spans="1:2">
      <c r="A35" t="s">
        <v>45</v>
      </c>
      <c r="B35">
        <v>0</v>
      </c>
    </row>
    <row r="36" spans="1:2">
      <c r="A36" t="s">
        <v>24</v>
      </c>
      <c r="B36">
        <v>79</v>
      </c>
    </row>
    <row r="37" spans="1:2">
      <c r="A37" t="s">
        <v>97</v>
      </c>
      <c r="B37">
        <v>29</v>
      </c>
    </row>
    <row r="38" spans="1:2">
      <c r="A38" t="s">
        <v>19</v>
      </c>
      <c r="B38">
        <v>54</v>
      </c>
    </row>
    <row r="39" spans="1:2">
      <c r="A39" t="s">
        <v>95</v>
      </c>
      <c r="B39">
        <v>0</v>
      </c>
    </row>
    <row r="40" spans="1:2">
      <c r="A40" t="s">
        <v>20</v>
      </c>
      <c r="B40">
        <v>40</v>
      </c>
    </row>
    <row r="41" spans="1:2">
      <c r="A41" t="s">
        <v>98</v>
      </c>
      <c r="B41">
        <v>15</v>
      </c>
    </row>
    <row r="42" spans="1:2">
      <c r="A42" t="s">
        <v>23</v>
      </c>
      <c r="B42">
        <v>109</v>
      </c>
    </row>
    <row r="43" spans="1:2">
      <c r="A43" t="s">
        <v>39</v>
      </c>
      <c r="B43">
        <v>47</v>
      </c>
    </row>
    <row r="44" spans="1:2">
      <c r="A44" t="s">
        <v>94</v>
      </c>
      <c r="B44">
        <v>87</v>
      </c>
    </row>
    <row r="45" spans="1:2">
      <c r="A45" t="s">
        <v>93</v>
      </c>
      <c r="B45">
        <v>17</v>
      </c>
    </row>
    <row r="46" spans="1:2">
      <c r="A46" t="s">
        <v>22</v>
      </c>
      <c r="B46">
        <v>37</v>
      </c>
    </row>
    <row r="47" spans="1:2">
      <c r="A47" t="s">
        <v>31</v>
      </c>
      <c r="B47">
        <v>163</v>
      </c>
    </row>
    <row r="48" spans="1:2">
      <c r="A48" t="s">
        <v>28</v>
      </c>
      <c r="B48">
        <v>126</v>
      </c>
    </row>
    <row r="49" spans="1:2">
      <c r="A49" t="s">
        <v>29</v>
      </c>
      <c r="B49">
        <v>223</v>
      </c>
    </row>
    <row r="50" spans="1:2">
      <c r="A50" t="s">
        <v>30</v>
      </c>
      <c r="B50">
        <v>85</v>
      </c>
    </row>
    <row r="51" spans="1:2">
      <c r="A51" t="s">
        <v>102</v>
      </c>
      <c r="B51">
        <v>16</v>
      </c>
    </row>
    <row r="52" spans="1:2">
      <c r="A52" t="s">
        <v>119</v>
      </c>
      <c r="B52">
        <v>0</v>
      </c>
    </row>
    <row r="53" spans="1:2">
      <c r="A53" t="s">
        <v>129</v>
      </c>
      <c r="B53">
        <v>0</v>
      </c>
    </row>
    <row r="54" spans="1:2">
      <c r="A54" t="s">
        <v>130</v>
      </c>
      <c r="B54">
        <v>0</v>
      </c>
    </row>
    <row r="55" spans="1:2">
      <c r="A55" t="s">
        <v>120</v>
      </c>
      <c r="B55">
        <v>0</v>
      </c>
    </row>
  </sheetData>
  <phoneticPr fontId="21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B48"/>
  <sheetViews>
    <sheetView workbookViewId="0">
      <selection activeCell="H39" sqref="H39"/>
    </sheetView>
  </sheetViews>
  <sheetFormatPr baseColWidth="10" defaultRowHeight="12.75"/>
  <cols>
    <col min="1" max="1" width="10.42578125" bestFit="1" customWidth="1"/>
    <col min="2" max="2" width="16.85546875" bestFit="1" customWidth="1"/>
    <col min="3" max="3" width="16.5703125" bestFit="1" customWidth="1"/>
    <col min="4" max="4" width="10.140625" customWidth="1"/>
    <col min="5" max="5" width="12" bestFit="1" customWidth="1"/>
    <col min="6" max="6" width="8.28515625" customWidth="1"/>
    <col min="7" max="7" width="8.42578125" customWidth="1"/>
    <col min="8" max="8" width="13.7109375" customWidth="1"/>
    <col min="9" max="9" width="11" customWidth="1"/>
    <col min="10" max="10" width="11.85546875" bestFit="1" customWidth="1"/>
    <col min="11" max="12" width="10.85546875" customWidth="1"/>
    <col min="13" max="13" width="9.140625" customWidth="1"/>
    <col min="14" max="14" width="11.140625" customWidth="1"/>
    <col min="15" max="15" width="12" bestFit="1" customWidth="1"/>
    <col min="16" max="16" width="11.28515625" customWidth="1"/>
    <col min="17" max="17" width="12" bestFit="1" customWidth="1"/>
    <col min="18" max="18" width="13.28515625" customWidth="1"/>
    <col min="20" max="20" width="13.28515625" customWidth="1"/>
    <col min="21" max="21" width="10.42578125" customWidth="1"/>
    <col min="22" max="28" width="11.85546875" bestFit="1" customWidth="1"/>
    <col min="29" max="30" width="12.28515625" customWidth="1"/>
    <col min="31" max="31" width="11.85546875" bestFit="1" customWidth="1"/>
    <col min="32" max="32" width="9.5703125" customWidth="1"/>
    <col min="33" max="33" width="8.85546875" customWidth="1"/>
    <col min="34" max="34" width="21.42578125" customWidth="1"/>
    <col min="35" max="35" width="22.140625" customWidth="1"/>
    <col min="36" max="36" width="12.85546875" customWidth="1"/>
    <col min="37" max="37" width="12.7109375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21</v>
      </c>
    </row>
    <row r="4" spans="1:2">
      <c r="A4" t="s">
        <v>109</v>
      </c>
      <c r="B4">
        <v>6</v>
      </c>
    </row>
    <row r="5" spans="1:2">
      <c r="A5" t="s">
        <v>110</v>
      </c>
      <c r="B5">
        <v>13</v>
      </c>
    </row>
    <row r="6" spans="1:2">
      <c r="A6" t="s">
        <v>111</v>
      </c>
      <c r="B6">
        <v>6</v>
      </c>
    </row>
    <row r="7" spans="1:2">
      <c r="A7" t="s">
        <v>43</v>
      </c>
      <c r="B7">
        <v>4</v>
      </c>
    </row>
    <row r="8" spans="1:2">
      <c r="A8" t="s">
        <v>44</v>
      </c>
      <c r="B8">
        <v>0</v>
      </c>
    </row>
    <row r="9" spans="1:2">
      <c r="A9" t="s">
        <v>32</v>
      </c>
      <c r="B9">
        <v>1</v>
      </c>
    </row>
    <row r="10" spans="1:2">
      <c r="A10" t="s">
        <v>33</v>
      </c>
      <c r="B10">
        <v>1</v>
      </c>
    </row>
    <row r="11" spans="1:2">
      <c r="A11" t="s">
        <v>34</v>
      </c>
      <c r="B11">
        <v>35</v>
      </c>
    </row>
    <row r="12" spans="1:2">
      <c r="A12" t="s">
        <v>35</v>
      </c>
      <c r="B12">
        <v>14</v>
      </c>
    </row>
    <row r="13" spans="1:2">
      <c r="A13" t="s">
        <v>36</v>
      </c>
      <c r="B13">
        <v>18</v>
      </c>
    </row>
    <row r="14" spans="1:2">
      <c r="A14" t="s">
        <v>37</v>
      </c>
      <c r="B14">
        <v>0</v>
      </c>
    </row>
    <row r="15" spans="1:2">
      <c r="A15" t="s">
        <v>38</v>
      </c>
      <c r="B15">
        <v>0</v>
      </c>
    </row>
    <row r="16" spans="1:2">
      <c r="A16" t="s">
        <v>1</v>
      </c>
      <c r="B16">
        <v>0</v>
      </c>
    </row>
    <row r="17" spans="1:2">
      <c r="A17" t="s">
        <v>112</v>
      </c>
      <c r="B17">
        <v>26</v>
      </c>
    </row>
    <row r="18" spans="1:2">
      <c r="A18" t="s">
        <v>105</v>
      </c>
      <c r="B18">
        <v>0</v>
      </c>
    </row>
    <row r="19" spans="1:2">
      <c r="A19" t="s">
        <v>2</v>
      </c>
      <c r="B19">
        <v>3</v>
      </c>
    </row>
    <row r="20" spans="1:2">
      <c r="A20" t="s">
        <v>3</v>
      </c>
      <c r="B20">
        <v>70</v>
      </c>
    </row>
    <row r="21" spans="1:2">
      <c r="A21" t="s">
        <v>4</v>
      </c>
      <c r="B21">
        <v>26</v>
      </c>
    </row>
    <row r="22" spans="1:2">
      <c r="A22" t="s">
        <v>101</v>
      </c>
      <c r="B22">
        <v>12</v>
      </c>
    </row>
    <row r="23" spans="1:2">
      <c r="A23" t="s">
        <v>5</v>
      </c>
      <c r="B23">
        <v>119</v>
      </c>
    </row>
    <row r="24" spans="1:2">
      <c r="A24" t="s">
        <v>6</v>
      </c>
      <c r="B24">
        <v>6</v>
      </c>
    </row>
    <row r="25" spans="1:2">
      <c r="A25" t="s">
        <v>26</v>
      </c>
      <c r="B25">
        <v>4</v>
      </c>
    </row>
    <row r="26" spans="1:2">
      <c r="A26" t="s">
        <v>7</v>
      </c>
      <c r="B26">
        <v>24</v>
      </c>
    </row>
    <row r="27" spans="1:2">
      <c r="A27" t="s">
        <v>8</v>
      </c>
      <c r="B27">
        <v>5</v>
      </c>
    </row>
    <row r="28" spans="1:2">
      <c r="A28" t="s">
        <v>9</v>
      </c>
      <c r="B28">
        <v>15</v>
      </c>
    </row>
    <row r="29" spans="1:2">
      <c r="A29" t="s">
        <v>10</v>
      </c>
      <c r="B29">
        <v>29</v>
      </c>
    </row>
    <row r="30" spans="1:2">
      <c r="A30" t="s">
        <v>11</v>
      </c>
      <c r="B30">
        <v>66</v>
      </c>
    </row>
    <row r="31" spans="1:2">
      <c r="A31" t="s">
        <v>12</v>
      </c>
      <c r="B31">
        <v>20</v>
      </c>
    </row>
    <row r="32" spans="1:2">
      <c r="A32" t="s">
        <v>46</v>
      </c>
      <c r="B32">
        <v>0</v>
      </c>
    </row>
    <row r="33" spans="1:2">
      <c r="A33" t="s">
        <v>24</v>
      </c>
      <c r="B33">
        <v>45</v>
      </c>
    </row>
    <row r="34" spans="1:2">
      <c r="A34" t="s">
        <v>42</v>
      </c>
      <c r="B34">
        <v>9</v>
      </c>
    </row>
    <row r="35" spans="1:2">
      <c r="A35" t="s">
        <v>19</v>
      </c>
      <c r="B35">
        <v>23</v>
      </c>
    </row>
    <row r="36" spans="1:2">
      <c r="A36" t="s">
        <v>40</v>
      </c>
      <c r="B36">
        <v>7</v>
      </c>
    </row>
    <row r="37" spans="1:2">
      <c r="A37" t="s">
        <v>20</v>
      </c>
      <c r="B37">
        <v>9</v>
      </c>
    </row>
    <row r="38" spans="1:2">
      <c r="A38" t="s">
        <v>41</v>
      </c>
      <c r="B38">
        <v>3</v>
      </c>
    </row>
    <row r="39" spans="1:2">
      <c r="A39" t="s">
        <v>23</v>
      </c>
      <c r="B39">
        <v>23</v>
      </c>
    </row>
    <row r="40" spans="1:2">
      <c r="A40" t="s">
        <v>39</v>
      </c>
      <c r="B40">
        <v>0</v>
      </c>
    </row>
    <row r="41" spans="1:2">
      <c r="A41" t="s">
        <v>21</v>
      </c>
      <c r="B41">
        <v>8</v>
      </c>
    </row>
    <row r="42" spans="1:2">
      <c r="A42" t="s">
        <v>25</v>
      </c>
      <c r="B42">
        <v>8</v>
      </c>
    </row>
    <row r="43" spans="1:2">
      <c r="A43" t="s">
        <v>22</v>
      </c>
      <c r="B43">
        <v>8</v>
      </c>
    </row>
    <row r="44" spans="1:2">
      <c r="A44" t="s">
        <v>27</v>
      </c>
      <c r="B44">
        <v>76</v>
      </c>
    </row>
    <row r="45" spans="1:2">
      <c r="A45" t="s">
        <v>28</v>
      </c>
      <c r="B45">
        <v>107</v>
      </c>
    </row>
    <row r="46" spans="1:2">
      <c r="A46" t="s">
        <v>29</v>
      </c>
      <c r="B46">
        <v>93</v>
      </c>
    </row>
    <row r="47" spans="1:2">
      <c r="A47" t="s">
        <v>30</v>
      </c>
      <c r="B47">
        <v>10</v>
      </c>
    </row>
    <row r="48" spans="1:2">
      <c r="A48" t="s">
        <v>102</v>
      </c>
      <c r="B48">
        <v>3</v>
      </c>
    </row>
  </sheetData>
  <phoneticPr fontId="2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B41"/>
  <sheetViews>
    <sheetView workbookViewId="0">
      <selection activeCell="E40" sqref="E40"/>
    </sheetView>
  </sheetViews>
  <sheetFormatPr baseColWidth="10" defaultRowHeight="12.75"/>
  <cols>
    <col min="1" max="1" width="10.42578125" customWidth="1"/>
    <col min="2" max="2" width="16.85546875" customWidth="1"/>
    <col min="3" max="3" width="12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3</v>
      </c>
    </row>
    <row r="4" spans="1:2">
      <c r="A4" t="s">
        <v>109</v>
      </c>
      <c r="B4">
        <v>0</v>
      </c>
    </row>
    <row r="5" spans="1:2">
      <c r="A5" t="s">
        <v>110</v>
      </c>
      <c r="B5">
        <v>1</v>
      </c>
    </row>
    <row r="6" spans="1:2">
      <c r="A6" t="s">
        <v>111</v>
      </c>
      <c r="B6">
        <v>0</v>
      </c>
    </row>
    <row r="7" spans="1:2">
      <c r="A7" t="s">
        <v>34</v>
      </c>
      <c r="B7">
        <v>2</v>
      </c>
    </row>
    <row r="8" spans="1:2">
      <c r="A8" t="s">
        <v>35</v>
      </c>
      <c r="B8">
        <v>14</v>
      </c>
    </row>
    <row r="9" spans="1:2">
      <c r="A9" t="s">
        <v>36</v>
      </c>
      <c r="B9">
        <v>0</v>
      </c>
    </row>
    <row r="10" spans="1:2">
      <c r="A10" t="s">
        <v>37</v>
      </c>
      <c r="B10">
        <v>3</v>
      </c>
    </row>
    <row r="11" spans="1:2">
      <c r="A11" t="s">
        <v>112</v>
      </c>
      <c r="B11">
        <v>4</v>
      </c>
    </row>
    <row r="12" spans="1:2">
      <c r="A12" t="s">
        <v>105</v>
      </c>
      <c r="B12">
        <v>0</v>
      </c>
    </row>
    <row r="13" spans="1:2">
      <c r="A13" t="s">
        <v>2</v>
      </c>
      <c r="B13">
        <v>0</v>
      </c>
    </row>
    <row r="14" spans="1:2">
      <c r="A14" t="s">
        <v>3</v>
      </c>
      <c r="B14">
        <v>13</v>
      </c>
    </row>
    <row r="15" spans="1:2">
      <c r="A15" t="s">
        <v>4</v>
      </c>
      <c r="B15">
        <v>7</v>
      </c>
    </row>
    <row r="16" spans="1:2">
      <c r="A16" t="s">
        <v>101</v>
      </c>
      <c r="B16">
        <v>1</v>
      </c>
    </row>
    <row r="17" spans="1:2">
      <c r="A17" t="s">
        <v>5</v>
      </c>
      <c r="B17">
        <v>8</v>
      </c>
    </row>
    <row r="18" spans="1:2">
      <c r="A18" t="s">
        <v>26</v>
      </c>
      <c r="B18">
        <v>1</v>
      </c>
    </row>
    <row r="19" spans="1:2">
      <c r="A19" t="s">
        <v>7</v>
      </c>
      <c r="B19">
        <v>22</v>
      </c>
    </row>
    <row r="20" spans="1:2">
      <c r="A20" t="s">
        <v>8</v>
      </c>
      <c r="B20">
        <v>0</v>
      </c>
    </row>
    <row r="21" spans="1:2">
      <c r="A21" t="s">
        <v>9</v>
      </c>
      <c r="B21">
        <v>7</v>
      </c>
    </row>
    <row r="22" spans="1:2">
      <c r="A22" t="s">
        <v>10</v>
      </c>
      <c r="B22">
        <v>24</v>
      </c>
    </row>
    <row r="23" spans="1:2">
      <c r="A23" t="s">
        <v>11</v>
      </c>
      <c r="B23">
        <v>10</v>
      </c>
    </row>
    <row r="24" spans="1:2">
      <c r="A24" t="s">
        <v>12</v>
      </c>
      <c r="B24">
        <v>4</v>
      </c>
    </row>
    <row r="25" spans="1:2">
      <c r="A25" t="s">
        <v>46</v>
      </c>
      <c r="B25">
        <v>0</v>
      </c>
    </row>
    <row r="26" spans="1:2">
      <c r="A26" t="s">
        <v>24</v>
      </c>
      <c r="B26">
        <v>2</v>
      </c>
    </row>
    <row r="27" spans="1:2">
      <c r="A27" t="s">
        <v>42</v>
      </c>
      <c r="B27">
        <v>1</v>
      </c>
    </row>
    <row r="28" spans="1:2">
      <c r="A28" t="s">
        <v>19</v>
      </c>
      <c r="B28">
        <v>2</v>
      </c>
    </row>
    <row r="29" spans="1:2">
      <c r="A29" t="s">
        <v>40</v>
      </c>
      <c r="B29">
        <v>1</v>
      </c>
    </row>
    <row r="30" spans="1:2">
      <c r="A30" t="s">
        <v>20</v>
      </c>
      <c r="B30">
        <v>2</v>
      </c>
    </row>
    <row r="31" spans="1:2">
      <c r="A31" t="s">
        <v>41</v>
      </c>
      <c r="B31">
        <v>0</v>
      </c>
    </row>
    <row r="32" spans="1:2">
      <c r="A32" t="s">
        <v>23</v>
      </c>
      <c r="B32">
        <v>1</v>
      </c>
    </row>
    <row r="33" spans="1:2">
      <c r="A33" t="s">
        <v>39</v>
      </c>
      <c r="B33">
        <v>1</v>
      </c>
    </row>
    <row r="34" spans="1:2">
      <c r="A34" t="s">
        <v>21</v>
      </c>
      <c r="B34">
        <v>3</v>
      </c>
    </row>
    <row r="35" spans="1:2">
      <c r="A35" t="s">
        <v>25</v>
      </c>
      <c r="B35">
        <v>2</v>
      </c>
    </row>
    <row r="36" spans="1:2">
      <c r="A36" t="s">
        <v>22</v>
      </c>
      <c r="B36">
        <v>2</v>
      </c>
    </row>
    <row r="37" spans="1:2">
      <c r="A37" t="s">
        <v>31</v>
      </c>
      <c r="B37">
        <v>10</v>
      </c>
    </row>
    <row r="38" spans="1:2">
      <c r="A38" t="s">
        <v>28</v>
      </c>
      <c r="B38">
        <v>10</v>
      </c>
    </row>
    <row r="39" spans="1:2">
      <c r="A39" t="s">
        <v>29</v>
      </c>
      <c r="B39">
        <v>12</v>
      </c>
    </row>
    <row r="40" spans="1:2">
      <c r="A40" t="s">
        <v>30</v>
      </c>
      <c r="B40">
        <v>4</v>
      </c>
    </row>
    <row r="41" spans="1:2">
      <c r="A41" t="s">
        <v>102</v>
      </c>
      <c r="B41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B43"/>
  <sheetViews>
    <sheetView workbookViewId="0">
      <selection activeCell="G16" sqref="G16"/>
    </sheetView>
  </sheetViews>
  <sheetFormatPr baseColWidth="10" defaultRowHeight="12.75"/>
  <cols>
    <col min="1" max="1" width="10.42578125" customWidth="1"/>
    <col min="2" max="2" width="16.85546875" customWidth="1"/>
    <col min="3" max="3" width="12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1</v>
      </c>
    </row>
    <row r="4" spans="1:2">
      <c r="A4" t="s">
        <v>109</v>
      </c>
      <c r="B4">
        <v>0</v>
      </c>
    </row>
    <row r="5" spans="1:2">
      <c r="A5" t="s">
        <v>110</v>
      </c>
      <c r="B5">
        <v>3</v>
      </c>
    </row>
    <row r="6" spans="1:2">
      <c r="A6" t="s">
        <v>111</v>
      </c>
      <c r="B6">
        <v>0</v>
      </c>
    </row>
    <row r="7" spans="1:2">
      <c r="A7" t="s">
        <v>32</v>
      </c>
      <c r="B7">
        <v>1</v>
      </c>
    </row>
    <row r="8" spans="1:2">
      <c r="A8" t="s">
        <v>33</v>
      </c>
      <c r="B8">
        <v>1</v>
      </c>
    </row>
    <row r="9" spans="1:2">
      <c r="A9" t="s">
        <v>34</v>
      </c>
      <c r="B9">
        <v>1</v>
      </c>
    </row>
    <row r="10" spans="1:2">
      <c r="A10" t="s">
        <v>35</v>
      </c>
      <c r="B10">
        <v>19</v>
      </c>
    </row>
    <row r="11" spans="1:2">
      <c r="A11" t="s">
        <v>36</v>
      </c>
      <c r="B11">
        <v>0</v>
      </c>
    </row>
    <row r="12" spans="1:2">
      <c r="A12" t="s">
        <v>37</v>
      </c>
      <c r="B12">
        <v>0</v>
      </c>
    </row>
    <row r="13" spans="1:2">
      <c r="A13" t="s">
        <v>1</v>
      </c>
      <c r="B13">
        <v>1</v>
      </c>
    </row>
    <row r="14" spans="1:2">
      <c r="A14" t="s">
        <v>112</v>
      </c>
      <c r="B14">
        <v>2</v>
      </c>
    </row>
    <row r="15" spans="1:2">
      <c r="A15" t="s">
        <v>105</v>
      </c>
      <c r="B15">
        <v>0</v>
      </c>
    </row>
    <row r="16" spans="1:2">
      <c r="A16" t="s">
        <v>3</v>
      </c>
      <c r="B16">
        <v>5</v>
      </c>
    </row>
    <row r="17" spans="1:2">
      <c r="A17" t="s">
        <v>4</v>
      </c>
      <c r="B17">
        <v>0</v>
      </c>
    </row>
    <row r="18" spans="1:2">
      <c r="A18" t="s">
        <v>101</v>
      </c>
      <c r="B18">
        <v>1</v>
      </c>
    </row>
    <row r="19" spans="1:2">
      <c r="A19" t="s">
        <v>5</v>
      </c>
      <c r="B19">
        <v>4</v>
      </c>
    </row>
    <row r="20" spans="1:2">
      <c r="A20" t="s">
        <v>6</v>
      </c>
      <c r="B20">
        <v>0</v>
      </c>
    </row>
    <row r="21" spans="1:2">
      <c r="A21" t="s">
        <v>26</v>
      </c>
      <c r="B21">
        <v>0</v>
      </c>
    </row>
    <row r="22" spans="1:2">
      <c r="A22" t="s">
        <v>7</v>
      </c>
      <c r="B22">
        <v>13</v>
      </c>
    </row>
    <row r="23" spans="1:2">
      <c r="A23" t="s">
        <v>9</v>
      </c>
      <c r="B23">
        <v>1</v>
      </c>
    </row>
    <row r="24" spans="1:2">
      <c r="A24" t="s">
        <v>10</v>
      </c>
      <c r="B24">
        <v>4</v>
      </c>
    </row>
    <row r="25" spans="1:2">
      <c r="A25" t="s">
        <v>11</v>
      </c>
      <c r="B25">
        <v>4</v>
      </c>
    </row>
    <row r="26" spans="1:2">
      <c r="A26" t="s">
        <v>12</v>
      </c>
      <c r="B26">
        <v>2</v>
      </c>
    </row>
    <row r="27" spans="1:2">
      <c r="A27" t="s">
        <v>46</v>
      </c>
      <c r="B27">
        <v>0</v>
      </c>
    </row>
    <row r="28" spans="1:2">
      <c r="A28" t="s">
        <v>24</v>
      </c>
      <c r="B28">
        <v>0</v>
      </c>
    </row>
    <row r="29" spans="1:2">
      <c r="A29" t="s">
        <v>42</v>
      </c>
      <c r="B29">
        <v>3</v>
      </c>
    </row>
    <row r="30" spans="1:2">
      <c r="A30" t="s">
        <v>19</v>
      </c>
      <c r="B30">
        <v>2</v>
      </c>
    </row>
    <row r="31" spans="1:2">
      <c r="A31" t="s">
        <v>40</v>
      </c>
      <c r="B31">
        <v>0</v>
      </c>
    </row>
    <row r="32" spans="1:2">
      <c r="A32" t="s">
        <v>20</v>
      </c>
      <c r="B32">
        <v>2</v>
      </c>
    </row>
    <row r="33" spans="1:2">
      <c r="A33" t="s">
        <v>41</v>
      </c>
      <c r="B33">
        <v>0</v>
      </c>
    </row>
    <row r="34" spans="1:2">
      <c r="A34" t="s">
        <v>23</v>
      </c>
      <c r="B34">
        <v>8</v>
      </c>
    </row>
    <row r="35" spans="1:2">
      <c r="A35" t="s">
        <v>39</v>
      </c>
      <c r="B35">
        <v>0</v>
      </c>
    </row>
    <row r="36" spans="1:2">
      <c r="A36" t="s">
        <v>21</v>
      </c>
      <c r="B36">
        <v>2</v>
      </c>
    </row>
    <row r="37" spans="1:2">
      <c r="A37" t="s">
        <v>25</v>
      </c>
      <c r="B37">
        <v>1</v>
      </c>
    </row>
    <row r="38" spans="1:2">
      <c r="A38" t="s">
        <v>22</v>
      </c>
      <c r="B38">
        <v>2</v>
      </c>
    </row>
    <row r="39" spans="1:2">
      <c r="A39" t="s">
        <v>31</v>
      </c>
      <c r="B39">
        <v>11</v>
      </c>
    </row>
    <row r="40" spans="1:2">
      <c r="A40" t="s">
        <v>28</v>
      </c>
      <c r="B40">
        <v>14</v>
      </c>
    </row>
    <row r="41" spans="1:2">
      <c r="A41" t="s">
        <v>29</v>
      </c>
      <c r="B41">
        <v>13</v>
      </c>
    </row>
    <row r="42" spans="1:2">
      <c r="A42" t="s">
        <v>30</v>
      </c>
      <c r="B42">
        <v>2</v>
      </c>
    </row>
    <row r="43" spans="1:2">
      <c r="A43" t="s">
        <v>102</v>
      </c>
      <c r="B43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31:B77"/>
  <sheetViews>
    <sheetView topLeftCell="A31" workbookViewId="0">
      <selection activeCell="B50" sqref="B50"/>
    </sheetView>
  </sheetViews>
  <sheetFormatPr baseColWidth="10" defaultRowHeight="12.75"/>
  <cols>
    <col min="1" max="1" width="10.42578125" customWidth="1"/>
    <col min="2" max="2" width="16.85546875" customWidth="1"/>
    <col min="3" max="3" width="23" bestFit="1" customWidth="1"/>
  </cols>
  <sheetData>
    <row r="31" spans="1:2">
      <c r="A31" t="s">
        <v>13</v>
      </c>
      <c r="B31" t="s">
        <v>16</v>
      </c>
    </row>
    <row r="32" spans="1:2">
      <c r="A32" t="s">
        <v>107</v>
      </c>
      <c r="B32">
        <v>1</v>
      </c>
    </row>
    <row r="33" spans="1:2">
      <c r="A33" t="s">
        <v>108</v>
      </c>
      <c r="B33">
        <v>2</v>
      </c>
    </row>
    <row r="34" spans="1:2">
      <c r="A34" t="s">
        <v>109</v>
      </c>
      <c r="B34">
        <v>1</v>
      </c>
    </row>
    <row r="35" spans="1:2">
      <c r="A35" t="s">
        <v>110</v>
      </c>
      <c r="B35">
        <v>0</v>
      </c>
    </row>
    <row r="36" spans="1:2">
      <c r="A36" t="s">
        <v>111</v>
      </c>
      <c r="B36">
        <v>1</v>
      </c>
    </row>
    <row r="37" spans="1:2">
      <c r="A37" t="s">
        <v>43</v>
      </c>
      <c r="B37">
        <v>0</v>
      </c>
    </row>
    <row r="38" spans="1:2">
      <c r="A38" t="s">
        <v>44</v>
      </c>
      <c r="B38">
        <v>3</v>
      </c>
    </row>
    <row r="39" spans="1:2">
      <c r="A39" t="s">
        <v>32</v>
      </c>
      <c r="B39">
        <v>0</v>
      </c>
    </row>
    <row r="40" spans="1:2">
      <c r="A40" t="s">
        <v>33</v>
      </c>
      <c r="B40">
        <v>0</v>
      </c>
    </row>
    <row r="41" spans="1:2">
      <c r="A41" t="s">
        <v>34</v>
      </c>
      <c r="B41">
        <v>5</v>
      </c>
    </row>
    <row r="42" spans="1:2">
      <c r="A42" t="s">
        <v>35</v>
      </c>
      <c r="B42">
        <v>2</v>
      </c>
    </row>
    <row r="43" spans="1:2">
      <c r="A43" t="s">
        <v>36</v>
      </c>
      <c r="B43">
        <v>0</v>
      </c>
    </row>
    <row r="44" spans="1:2">
      <c r="A44" t="s">
        <v>37</v>
      </c>
      <c r="B44">
        <v>0</v>
      </c>
    </row>
    <row r="45" spans="1:2">
      <c r="A45" t="s">
        <v>1</v>
      </c>
      <c r="B45">
        <v>0</v>
      </c>
    </row>
    <row r="46" spans="1:2">
      <c r="A46" t="s">
        <v>112</v>
      </c>
      <c r="B46">
        <v>5</v>
      </c>
    </row>
    <row r="47" spans="1:2">
      <c r="A47" t="s">
        <v>105</v>
      </c>
      <c r="B47">
        <v>2</v>
      </c>
    </row>
    <row r="48" spans="1:2">
      <c r="A48" t="s">
        <v>2</v>
      </c>
      <c r="B48">
        <v>0</v>
      </c>
    </row>
    <row r="49" spans="1:2">
      <c r="A49" t="s">
        <v>3</v>
      </c>
      <c r="B49">
        <v>18</v>
      </c>
    </row>
    <row r="50" spans="1:2">
      <c r="A50" t="s">
        <v>4</v>
      </c>
      <c r="B50">
        <v>4</v>
      </c>
    </row>
    <row r="51" spans="1:2">
      <c r="A51" t="s">
        <v>101</v>
      </c>
      <c r="B51">
        <v>3</v>
      </c>
    </row>
    <row r="52" spans="1:2">
      <c r="A52" t="s">
        <v>5</v>
      </c>
      <c r="B52">
        <v>18</v>
      </c>
    </row>
    <row r="53" spans="1:2">
      <c r="A53" t="s">
        <v>6</v>
      </c>
      <c r="B53">
        <v>0</v>
      </c>
    </row>
    <row r="54" spans="1:2">
      <c r="A54" t="s">
        <v>26</v>
      </c>
      <c r="B54">
        <v>1</v>
      </c>
    </row>
    <row r="55" spans="1:2">
      <c r="A55" t="s">
        <v>7</v>
      </c>
      <c r="B55">
        <v>23</v>
      </c>
    </row>
    <row r="56" spans="1:2">
      <c r="A56" t="s">
        <v>8</v>
      </c>
      <c r="B56">
        <v>0</v>
      </c>
    </row>
    <row r="57" spans="1:2">
      <c r="A57" t="s">
        <v>9</v>
      </c>
      <c r="B57">
        <v>2</v>
      </c>
    </row>
    <row r="58" spans="1:2">
      <c r="A58" t="s">
        <v>10</v>
      </c>
      <c r="B58">
        <v>15</v>
      </c>
    </row>
    <row r="59" spans="1:2">
      <c r="A59" t="s">
        <v>11</v>
      </c>
      <c r="B59">
        <v>9</v>
      </c>
    </row>
    <row r="60" spans="1:2">
      <c r="A60" t="s">
        <v>12</v>
      </c>
      <c r="B60">
        <v>4</v>
      </c>
    </row>
    <row r="61" spans="1:2">
      <c r="A61" t="s">
        <v>46</v>
      </c>
      <c r="B61">
        <v>0</v>
      </c>
    </row>
    <row r="62" spans="1:2">
      <c r="A62" t="s">
        <v>24</v>
      </c>
      <c r="B62">
        <v>4</v>
      </c>
    </row>
    <row r="63" spans="1:2">
      <c r="A63" t="s">
        <v>42</v>
      </c>
      <c r="B63">
        <v>6</v>
      </c>
    </row>
    <row r="64" spans="1:2">
      <c r="A64" t="s">
        <v>19</v>
      </c>
      <c r="B64">
        <v>1</v>
      </c>
    </row>
    <row r="65" spans="1:2">
      <c r="A65" t="s">
        <v>40</v>
      </c>
      <c r="B65">
        <v>5</v>
      </c>
    </row>
    <row r="66" spans="1:2">
      <c r="A66" t="s">
        <v>20</v>
      </c>
      <c r="B66">
        <v>1</v>
      </c>
    </row>
    <row r="67" spans="1:2">
      <c r="A67" t="s">
        <v>41</v>
      </c>
      <c r="B67">
        <v>2</v>
      </c>
    </row>
    <row r="68" spans="1:2">
      <c r="A68" t="s">
        <v>23</v>
      </c>
      <c r="B68">
        <v>0</v>
      </c>
    </row>
    <row r="69" spans="1:2">
      <c r="A69" t="s">
        <v>39</v>
      </c>
      <c r="B69">
        <v>3</v>
      </c>
    </row>
    <row r="70" spans="1:2">
      <c r="A70" t="s">
        <v>21</v>
      </c>
      <c r="B70">
        <v>0</v>
      </c>
    </row>
    <row r="71" spans="1:2">
      <c r="A71" t="s">
        <v>25</v>
      </c>
      <c r="B71">
        <v>2</v>
      </c>
    </row>
    <row r="72" spans="1:2">
      <c r="A72" t="s">
        <v>22</v>
      </c>
      <c r="B72">
        <v>6</v>
      </c>
    </row>
    <row r="73" spans="1:2">
      <c r="A73" t="s">
        <v>31</v>
      </c>
      <c r="B73">
        <v>26</v>
      </c>
    </row>
    <row r="74" spans="1:2">
      <c r="A74" t="s">
        <v>28</v>
      </c>
      <c r="B74">
        <v>28</v>
      </c>
    </row>
    <row r="75" spans="1:2">
      <c r="A75" t="s">
        <v>29</v>
      </c>
      <c r="B75">
        <v>27</v>
      </c>
    </row>
    <row r="76" spans="1:2">
      <c r="A76" t="s">
        <v>30</v>
      </c>
      <c r="B76">
        <v>6</v>
      </c>
    </row>
    <row r="77" spans="1:2">
      <c r="A77" t="s">
        <v>102</v>
      </c>
      <c r="B77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B43"/>
  <sheetViews>
    <sheetView workbookViewId="0"/>
  </sheetViews>
  <sheetFormatPr baseColWidth="10" defaultRowHeight="12.75"/>
  <cols>
    <col min="1" max="1" width="10.42578125" customWidth="1"/>
    <col min="2" max="2" width="16.85546875" customWidth="1"/>
    <col min="3" max="3" width="12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1</v>
      </c>
    </row>
    <row r="3" spans="1:2">
      <c r="A3" t="s">
        <v>108</v>
      </c>
      <c r="B3">
        <v>2</v>
      </c>
    </row>
    <row r="4" spans="1:2">
      <c r="A4" t="s">
        <v>109</v>
      </c>
      <c r="B4">
        <v>1</v>
      </c>
    </row>
    <row r="5" spans="1:2">
      <c r="A5" t="s">
        <v>110</v>
      </c>
      <c r="B5">
        <v>1</v>
      </c>
    </row>
    <row r="6" spans="1:2">
      <c r="A6" t="s">
        <v>111</v>
      </c>
      <c r="B6">
        <v>1</v>
      </c>
    </row>
    <row r="7" spans="1:2">
      <c r="A7" t="s">
        <v>44</v>
      </c>
      <c r="B7">
        <v>0</v>
      </c>
    </row>
    <row r="8" spans="1:2">
      <c r="A8" t="s">
        <v>32</v>
      </c>
      <c r="B8">
        <v>0</v>
      </c>
    </row>
    <row r="9" spans="1:2">
      <c r="A9" t="s">
        <v>33</v>
      </c>
      <c r="B9">
        <v>0</v>
      </c>
    </row>
    <row r="10" spans="1:2">
      <c r="A10" t="s">
        <v>34</v>
      </c>
      <c r="B10">
        <v>1</v>
      </c>
    </row>
    <row r="11" spans="1:2">
      <c r="A11" t="s">
        <v>35</v>
      </c>
      <c r="B11">
        <v>12</v>
      </c>
    </row>
    <row r="12" spans="1:2">
      <c r="A12" t="s">
        <v>36</v>
      </c>
      <c r="B12">
        <v>0</v>
      </c>
    </row>
    <row r="13" spans="1:2">
      <c r="A13" t="s">
        <v>37</v>
      </c>
      <c r="B13">
        <v>1</v>
      </c>
    </row>
    <row r="14" spans="1:2">
      <c r="A14" t="s">
        <v>38</v>
      </c>
      <c r="B14">
        <v>0</v>
      </c>
    </row>
    <row r="15" spans="1:2">
      <c r="A15" t="s">
        <v>1</v>
      </c>
      <c r="B15">
        <v>0</v>
      </c>
    </row>
    <row r="16" spans="1:2">
      <c r="A16" t="s">
        <v>112</v>
      </c>
      <c r="B16">
        <v>1</v>
      </c>
    </row>
    <row r="17" spans="1:2">
      <c r="A17" t="s">
        <v>105</v>
      </c>
      <c r="B17">
        <v>0</v>
      </c>
    </row>
    <row r="18" spans="1:2">
      <c r="A18" t="s">
        <v>3</v>
      </c>
      <c r="B18">
        <v>9</v>
      </c>
    </row>
    <row r="19" spans="1:2">
      <c r="A19" t="s">
        <v>4</v>
      </c>
      <c r="B19">
        <v>2</v>
      </c>
    </row>
    <row r="20" spans="1:2">
      <c r="A20" t="s">
        <v>101</v>
      </c>
      <c r="B20">
        <v>0</v>
      </c>
    </row>
    <row r="21" spans="1:2">
      <c r="A21" t="s">
        <v>5</v>
      </c>
      <c r="B21">
        <v>6</v>
      </c>
    </row>
    <row r="22" spans="1:2">
      <c r="A22" t="s">
        <v>7</v>
      </c>
      <c r="B22">
        <v>14</v>
      </c>
    </row>
    <row r="23" spans="1:2">
      <c r="A23" t="s">
        <v>8</v>
      </c>
      <c r="B23">
        <v>0</v>
      </c>
    </row>
    <row r="24" spans="1:2">
      <c r="A24" t="s">
        <v>9</v>
      </c>
      <c r="B24">
        <v>1</v>
      </c>
    </row>
    <row r="25" spans="1:2">
      <c r="A25" t="s">
        <v>10</v>
      </c>
      <c r="B25">
        <v>12</v>
      </c>
    </row>
    <row r="26" spans="1:2">
      <c r="A26" t="s">
        <v>11</v>
      </c>
      <c r="B26">
        <v>6</v>
      </c>
    </row>
    <row r="27" spans="1:2">
      <c r="A27" t="s">
        <v>12</v>
      </c>
      <c r="B27">
        <v>4</v>
      </c>
    </row>
    <row r="28" spans="1:2">
      <c r="A28" t="s">
        <v>46</v>
      </c>
      <c r="B28">
        <v>0</v>
      </c>
    </row>
    <row r="29" spans="1:2">
      <c r="A29" t="s">
        <v>24</v>
      </c>
      <c r="B29">
        <v>0</v>
      </c>
    </row>
    <row r="30" spans="1:2">
      <c r="A30" t="s">
        <v>42</v>
      </c>
      <c r="B30">
        <v>0</v>
      </c>
    </row>
    <row r="31" spans="1:2">
      <c r="A31" t="s">
        <v>19</v>
      </c>
      <c r="B31">
        <v>0</v>
      </c>
    </row>
    <row r="32" spans="1:2">
      <c r="A32" t="s">
        <v>40</v>
      </c>
      <c r="B32">
        <v>0</v>
      </c>
    </row>
    <row r="33" spans="1:2">
      <c r="A33" t="s">
        <v>20</v>
      </c>
      <c r="B33">
        <v>0</v>
      </c>
    </row>
    <row r="34" spans="1:2">
      <c r="A34" t="s">
        <v>23</v>
      </c>
      <c r="B34">
        <v>0</v>
      </c>
    </row>
    <row r="35" spans="1:2">
      <c r="A35" t="s">
        <v>39</v>
      </c>
      <c r="B35">
        <v>0</v>
      </c>
    </row>
    <row r="36" spans="1:2">
      <c r="A36" t="s">
        <v>21</v>
      </c>
      <c r="B36">
        <v>0</v>
      </c>
    </row>
    <row r="37" spans="1:2">
      <c r="A37" t="s">
        <v>25</v>
      </c>
      <c r="B37">
        <v>0</v>
      </c>
    </row>
    <row r="38" spans="1:2">
      <c r="A38" t="s">
        <v>22</v>
      </c>
      <c r="B38">
        <v>0</v>
      </c>
    </row>
    <row r="39" spans="1:2">
      <c r="A39" t="s">
        <v>31</v>
      </c>
      <c r="B39">
        <v>5</v>
      </c>
    </row>
    <row r="40" spans="1:2">
      <c r="A40" t="s">
        <v>28</v>
      </c>
      <c r="B40">
        <v>6</v>
      </c>
    </row>
    <row r="41" spans="1:2">
      <c r="A41" t="s">
        <v>29</v>
      </c>
      <c r="B41">
        <v>7</v>
      </c>
    </row>
    <row r="42" spans="1:2">
      <c r="A42" t="s">
        <v>30</v>
      </c>
      <c r="B42">
        <v>1</v>
      </c>
    </row>
    <row r="43" spans="1:2">
      <c r="A43" t="s">
        <v>102</v>
      </c>
      <c r="B43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B40"/>
  <sheetViews>
    <sheetView workbookViewId="0">
      <selection activeCell="H33" sqref="H33"/>
    </sheetView>
  </sheetViews>
  <sheetFormatPr baseColWidth="10" defaultRowHeight="12.75"/>
  <cols>
    <col min="1" max="1" width="10.42578125" customWidth="1"/>
    <col min="2" max="2" width="16.85546875" customWidth="1"/>
    <col min="3" max="3" width="12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1</v>
      </c>
    </row>
    <row r="4" spans="1:2">
      <c r="A4" t="s">
        <v>109</v>
      </c>
      <c r="B4">
        <v>0</v>
      </c>
    </row>
    <row r="5" spans="1:2">
      <c r="A5" t="s">
        <v>110</v>
      </c>
      <c r="B5">
        <v>0</v>
      </c>
    </row>
    <row r="6" spans="1:2">
      <c r="A6" t="s">
        <v>111</v>
      </c>
      <c r="B6">
        <v>0</v>
      </c>
    </row>
    <row r="7" spans="1:2">
      <c r="A7" t="s">
        <v>34</v>
      </c>
      <c r="B7">
        <v>0</v>
      </c>
    </row>
    <row r="8" spans="1:2">
      <c r="A8" t="s">
        <v>35</v>
      </c>
      <c r="B8">
        <v>4</v>
      </c>
    </row>
    <row r="9" spans="1:2">
      <c r="A9" t="s">
        <v>36</v>
      </c>
      <c r="B9">
        <v>0</v>
      </c>
    </row>
    <row r="10" spans="1:2">
      <c r="A10" t="s">
        <v>37</v>
      </c>
      <c r="B10">
        <v>0</v>
      </c>
    </row>
    <row r="11" spans="1:2">
      <c r="A11" t="s">
        <v>1</v>
      </c>
      <c r="B11">
        <v>0</v>
      </c>
    </row>
    <row r="12" spans="1:2">
      <c r="A12" t="s">
        <v>112</v>
      </c>
      <c r="B12">
        <v>7</v>
      </c>
    </row>
    <row r="13" spans="1:2">
      <c r="A13" t="s">
        <v>105</v>
      </c>
      <c r="B13">
        <v>0</v>
      </c>
    </row>
    <row r="14" spans="1:2">
      <c r="A14" t="s">
        <v>3</v>
      </c>
      <c r="B14">
        <v>28</v>
      </c>
    </row>
    <row r="15" spans="1:2">
      <c r="A15" t="s">
        <v>4</v>
      </c>
      <c r="B15">
        <v>3</v>
      </c>
    </row>
    <row r="16" spans="1:2">
      <c r="A16" t="s">
        <v>101</v>
      </c>
      <c r="B16">
        <v>6</v>
      </c>
    </row>
    <row r="17" spans="1:2">
      <c r="A17" t="s">
        <v>5</v>
      </c>
      <c r="B17">
        <v>19</v>
      </c>
    </row>
    <row r="18" spans="1:2">
      <c r="A18" t="s">
        <v>7</v>
      </c>
      <c r="B18">
        <v>26</v>
      </c>
    </row>
    <row r="19" spans="1:2">
      <c r="A19" t="s">
        <v>8</v>
      </c>
      <c r="B19">
        <v>0</v>
      </c>
    </row>
    <row r="20" spans="1:2">
      <c r="A20" t="s">
        <v>9</v>
      </c>
      <c r="B20">
        <v>5</v>
      </c>
    </row>
    <row r="21" spans="1:2">
      <c r="A21" t="s">
        <v>10</v>
      </c>
      <c r="B21">
        <v>13</v>
      </c>
    </row>
    <row r="22" spans="1:2">
      <c r="A22" t="s">
        <v>11</v>
      </c>
      <c r="B22">
        <v>5</v>
      </c>
    </row>
    <row r="23" spans="1:2">
      <c r="A23" t="s">
        <v>12</v>
      </c>
      <c r="B23">
        <v>4</v>
      </c>
    </row>
    <row r="24" spans="1:2">
      <c r="A24" t="s">
        <v>46</v>
      </c>
      <c r="B24">
        <v>0</v>
      </c>
    </row>
    <row r="25" spans="1:2">
      <c r="A25" t="s">
        <v>24</v>
      </c>
      <c r="B25">
        <v>2</v>
      </c>
    </row>
    <row r="26" spans="1:2">
      <c r="A26" t="s">
        <v>42</v>
      </c>
      <c r="B26">
        <v>2</v>
      </c>
    </row>
    <row r="27" spans="1:2">
      <c r="A27" t="s">
        <v>19</v>
      </c>
      <c r="B27">
        <v>4</v>
      </c>
    </row>
    <row r="28" spans="1:2">
      <c r="A28" t="s">
        <v>40</v>
      </c>
      <c r="B28">
        <v>1</v>
      </c>
    </row>
    <row r="29" spans="1:2">
      <c r="A29" t="s">
        <v>20</v>
      </c>
      <c r="B29">
        <v>6</v>
      </c>
    </row>
    <row r="30" spans="1:2">
      <c r="A30" t="s">
        <v>41</v>
      </c>
      <c r="B30">
        <v>0</v>
      </c>
    </row>
    <row r="31" spans="1:2">
      <c r="A31" t="s">
        <v>23</v>
      </c>
      <c r="B31">
        <v>1</v>
      </c>
    </row>
    <row r="32" spans="1:2">
      <c r="A32" t="s">
        <v>39</v>
      </c>
      <c r="B32">
        <v>0</v>
      </c>
    </row>
    <row r="33" spans="1:2">
      <c r="A33" t="s">
        <v>21</v>
      </c>
      <c r="B33">
        <v>0</v>
      </c>
    </row>
    <row r="34" spans="1:2">
      <c r="A34" t="s">
        <v>25</v>
      </c>
      <c r="B34">
        <v>3</v>
      </c>
    </row>
    <row r="35" spans="1:2">
      <c r="A35" t="s">
        <v>22</v>
      </c>
      <c r="B35">
        <v>0</v>
      </c>
    </row>
    <row r="36" spans="1:2">
      <c r="A36" t="s">
        <v>31</v>
      </c>
      <c r="B36">
        <v>20</v>
      </c>
    </row>
    <row r="37" spans="1:2">
      <c r="A37" t="s">
        <v>28</v>
      </c>
      <c r="B37">
        <v>8</v>
      </c>
    </row>
    <row r="38" spans="1:2">
      <c r="A38" t="s">
        <v>29</v>
      </c>
      <c r="B38">
        <v>8</v>
      </c>
    </row>
    <row r="39" spans="1:2">
      <c r="A39" t="s">
        <v>30</v>
      </c>
      <c r="B39">
        <v>0</v>
      </c>
    </row>
    <row r="40" spans="1:2">
      <c r="A40" t="s">
        <v>102</v>
      </c>
      <c r="B40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B42"/>
  <sheetViews>
    <sheetView topLeftCell="A3" workbookViewId="0">
      <selection activeCell="B27" sqref="B27"/>
    </sheetView>
  </sheetViews>
  <sheetFormatPr baseColWidth="10" defaultRowHeight="12.75"/>
  <cols>
    <col min="1" max="1" width="10.42578125" bestFit="1" customWidth="1"/>
    <col min="2" max="2" width="16.85546875" bestFit="1" customWidth="1"/>
    <col min="3" max="3" width="8.28515625" bestFit="1" customWidth="1"/>
    <col min="4" max="4" width="8.42578125" bestFit="1" customWidth="1"/>
    <col min="5" max="5" width="13.7109375" bestFit="1" customWidth="1"/>
    <col min="6" max="6" width="11" bestFit="1" customWidth="1"/>
    <col min="7" max="7" width="11.85546875" bestFit="1" customWidth="1"/>
    <col min="8" max="9" width="10.85546875" bestFit="1" customWidth="1"/>
    <col min="10" max="10" width="9.140625" bestFit="1" customWidth="1"/>
    <col min="11" max="11" width="11.140625" bestFit="1" customWidth="1"/>
    <col min="12" max="12" width="12" bestFit="1" customWidth="1"/>
    <col min="13" max="13" width="11.28515625" bestFit="1" customWidth="1"/>
    <col min="14" max="14" width="12" bestFit="1" customWidth="1"/>
    <col min="15" max="15" width="13.28515625" bestFit="1" customWidth="1"/>
    <col min="17" max="17" width="13.28515625" bestFit="1" customWidth="1"/>
    <col min="18" max="18" width="10.42578125" bestFit="1" customWidth="1"/>
    <col min="19" max="25" width="11.85546875" bestFit="1" customWidth="1"/>
    <col min="26" max="27" width="12.28515625" bestFit="1" customWidth="1"/>
    <col min="28" max="28" width="11.85546875" bestFit="1" customWidth="1"/>
    <col min="29" max="29" width="9.5703125" bestFit="1" customWidth="1"/>
    <col min="30" max="30" width="8.85546875" bestFit="1" customWidth="1"/>
    <col min="31" max="31" width="21.42578125" bestFit="1" customWidth="1"/>
    <col min="32" max="32" width="22.140625" bestFit="1" customWidth="1"/>
    <col min="33" max="33" width="12.85546875" bestFit="1" customWidth="1"/>
    <col min="34" max="34" width="12.7109375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2</v>
      </c>
    </row>
    <row r="3" spans="1:2">
      <c r="A3" t="s">
        <v>108</v>
      </c>
      <c r="B3">
        <v>5</v>
      </c>
    </row>
    <row r="4" spans="1:2">
      <c r="A4" t="s">
        <v>109</v>
      </c>
      <c r="B4">
        <v>4</v>
      </c>
    </row>
    <row r="5" spans="1:2">
      <c r="A5" t="s">
        <v>110</v>
      </c>
      <c r="B5">
        <v>6</v>
      </c>
    </row>
    <row r="6" spans="1:2">
      <c r="A6" t="s">
        <v>111</v>
      </c>
      <c r="B6">
        <v>3</v>
      </c>
    </row>
    <row r="7" spans="1:2">
      <c r="A7" t="s">
        <v>43</v>
      </c>
      <c r="B7">
        <v>7</v>
      </c>
    </row>
    <row r="8" spans="1:2">
      <c r="A8" t="s">
        <v>44</v>
      </c>
      <c r="B8">
        <v>3</v>
      </c>
    </row>
    <row r="9" spans="1:2">
      <c r="A9" t="s">
        <v>32</v>
      </c>
      <c r="B9">
        <v>15</v>
      </c>
    </row>
    <row r="10" spans="1:2">
      <c r="A10" t="s">
        <v>33</v>
      </c>
      <c r="B10">
        <v>2</v>
      </c>
    </row>
    <row r="11" spans="1:2">
      <c r="A11" t="s">
        <v>34</v>
      </c>
      <c r="B11">
        <v>22</v>
      </c>
    </row>
    <row r="12" spans="1:2">
      <c r="A12" t="s">
        <v>35</v>
      </c>
      <c r="B12">
        <v>20</v>
      </c>
    </row>
    <row r="13" spans="1:2">
      <c r="A13" t="s">
        <v>36</v>
      </c>
      <c r="B13">
        <v>26</v>
      </c>
    </row>
    <row r="14" spans="1:2">
      <c r="A14" t="s">
        <v>37</v>
      </c>
      <c r="B14">
        <v>0</v>
      </c>
    </row>
    <row r="15" spans="1:2">
      <c r="A15" t="s">
        <v>1</v>
      </c>
      <c r="B15">
        <v>18</v>
      </c>
    </row>
    <row r="16" spans="1:2">
      <c r="A16" t="s">
        <v>112</v>
      </c>
      <c r="B16">
        <v>12</v>
      </c>
    </row>
    <row r="17" spans="1:2">
      <c r="A17" t="s">
        <v>105</v>
      </c>
      <c r="B17">
        <v>3</v>
      </c>
    </row>
    <row r="18" spans="1:2">
      <c r="A18" t="s">
        <v>3</v>
      </c>
      <c r="B18">
        <v>59</v>
      </c>
    </row>
    <row r="19" spans="1:2">
      <c r="A19" t="s">
        <v>101</v>
      </c>
      <c r="B19">
        <v>5</v>
      </c>
    </row>
    <row r="20" spans="1:2">
      <c r="A20" t="s">
        <v>5</v>
      </c>
      <c r="B20">
        <v>42</v>
      </c>
    </row>
    <row r="21" spans="1:2">
      <c r="A21" t="s">
        <v>26</v>
      </c>
      <c r="B21">
        <v>3</v>
      </c>
    </row>
    <row r="22" spans="1:2">
      <c r="A22" t="s">
        <v>7</v>
      </c>
      <c r="B22">
        <v>63</v>
      </c>
    </row>
    <row r="23" spans="1:2">
      <c r="A23" t="s">
        <v>9</v>
      </c>
      <c r="B23">
        <v>9</v>
      </c>
    </row>
    <row r="24" spans="1:2">
      <c r="A24" t="s">
        <v>10</v>
      </c>
      <c r="B24">
        <v>69</v>
      </c>
    </row>
    <row r="25" spans="1:2">
      <c r="A25" t="s">
        <v>11</v>
      </c>
      <c r="B25">
        <v>65</v>
      </c>
    </row>
    <row r="26" spans="1:2">
      <c r="A26" t="s">
        <v>12</v>
      </c>
      <c r="B26">
        <v>23</v>
      </c>
    </row>
    <row r="27" spans="1:2">
      <c r="A27" t="s">
        <v>46</v>
      </c>
      <c r="B27">
        <v>8</v>
      </c>
    </row>
    <row r="28" spans="1:2">
      <c r="A28" t="s">
        <v>42</v>
      </c>
      <c r="B28">
        <v>4</v>
      </c>
    </row>
    <row r="29" spans="1:2">
      <c r="A29" t="s">
        <v>19</v>
      </c>
      <c r="B29">
        <v>0</v>
      </c>
    </row>
    <row r="30" spans="1:2">
      <c r="A30" t="s">
        <v>40</v>
      </c>
      <c r="B30">
        <v>2</v>
      </c>
    </row>
    <row r="31" spans="1:2">
      <c r="A31" t="s">
        <v>41</v>
      </c>
      <c r="B31">
        <v>0</v>
      </c>
    </row>
    <row r="32" spans="1:2">
      <c r="A32" t="s">
        <v>23</v>
      </c>
      <c r="B32">
        <v>14</v>
      </c>
    </row>
    <row r="33" spans="1:2">
      <c r="A33" t="s">
        <v>39</v>
      </c>
      <c r="B33">
        <v>0</v>
      </c>
    </row>
    <row r="34" spans="1:2">
      <c r="A34" t="s">
        <v>21</v>
      </c>
      <c r="B34">
        <v>5</v>
      </c>
    </row>
    <row r="35" spans="1:2">
      <c r="A35" t="s">
        <v>25</v>
      </c>
      <c r="B35">
        <v>9</v>
      </c>
    </row>
    <row r="36" spans="1:2">
      <c r="A36" t="s">
        <v>22</v>
      </c>
      <c r="B36">
        <v>7</v>
      </c>
    </row>
    <row r="37" spans="1:2">
      <c r="A37" t="s">
        <v>31</v>
      </c>
      <c r="B37">
        <v>47</v>
      </c>
    </row>
    <row r="38" spans="1:2">
      <c r="A38" t="s">
        <v>28</v>
      </c>
      <c r="B38">
        <v>61</v>
      </c>
    </row>
    <row r="39" spans="1:2">
      <c r="A39" t="s">
        <v>29</v>
      </c>
      <c r="B39">
        <v>33</v>
      </c>
    </row>
    <row r="40" spans="1:2">
      <c r="A40" t="s">
        <v>30</v>
      </c>
      <c r="B40">
        <v>8</v>
      </c>
    </row>
    <row r="41" spans="1:2">
      <c r="A41" t="s">
        <v>102</v>
      </c>
      <c r="B41">
        <v>5</v>
      </c>
    </row>
    <row r="42" spans="1:2">
      <c r="A42" t="s">
        <v>20</v>
      </c>
      <c r="B42">
        <v>0</v>
      </c>
    </row>
  </sheetData>
  <phoneticPr fontId="2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dimension ref="A1:B48"/>
  <sheetViews>
    <sheetView topLeftCell="A19" workbookViewId="0">
      <selection activeCell="B44" sqref="B44"/>
    </sheetView>
  </sheetViews>
  <sheetFormatPr baseColWidth="10" defaultRowHeight="12.75"/>
  <cols>
    <col min="1" max="1" width="10.42578125" bestFit="1" customWidth="1"/>
    <col min="2" max="2" width="16.85546875" bestFit="1" customWidth="1"/>
    <col min="3" max="3" width="10.42578125" customWidth="1"/>
    <col min="4" max="4" width="10.140625" customWidth="1"/>
    <col min="5" max="5" width="12" bestFit="1" customWidth="1"/>
    <col min="6" max="6" width="8.28515625" customWidth="1"/>
    <col min="7" max="7" width="8.42578125" customWidth="1"/>
    <col min="8" max="8" width="13.7109375" customWidth="1"/>
    <col min="9" max="9" width="11" customWidth="1"/>
    <col min="10" max="10" width="11.85546875" bestFit="1" customWidth="1"/>
    <col min="11" max="12" width="10.85546875" customWidth="1"/>
    <col min="13" max="13" width="9.140625" customWidth="1"/>
    <col min="14" max="14" width="11.140625" customWidth="1"/>
    <col min="15" max="15" width="12" bestFit="1" customWidth="1"/>
    <col min="16" max="16" width="11.28515625" customWidth="1"/>
    <col min="17" max="17" width="12" bestFit="1" customWidth="1"/>
    <col min="18" max="18" width="13.28515625" customWidth="1"/>
    <col min="20" max="20" width="13.28515625" customWidth="1"/>
    <col min="21" max="21" width="10.42578125" customWidth="1"/>
    <col min="22" max="28" width="11.85546875" bestFit="1" customWidth="1"/>
    <col min="29" max="30" width="12.28515625" customWidth="1"/>
    <col min="31" max="31" width="11.85546875" bestFit="1" customWidth="1"/>
    <col min="32" max="32" width="9.5703125" customWidth="1"/>
    <col min="33" max="33" width="8.85546875" customWidth="1"/>
    <col min="34" max="34" width="21.42578125" customWidth="1"/>
    <col min="35" max="35" width="22.140625" customWidth="1"/>
    <col min="36" max="36" width="12.85546875" customWidth="1"/>
    <col min="37" max="37" width="12.7109375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3</v>
      </c>
    </row>
    <row r="3" spans="1:2">
      <c r="A3" t="s">
        <v>108</v>
      </c>
      <c r="B3">
        <v>17</v>
      </c>
    </row>
    <row r="4" spans="1:2">
      <c r="A4" t="s">
        <v>109</v>
      </c>
      <c r="B4">
        <v>3</v>
      </c>
    </row>
    <row r="5" spans="1:2">
      <c r="A5" t="s">
        <v>110</v>
      </c>
      <c r="B5">
        <v>19</v>
      </c>
    </row>
    <row r="6" spans="1:2">
      <c r="A6" t="s">
        <v>111</v>
      </c>
      <c r="B6">
        <v>3</v>
      </c>
    </row>
    <row r="7" spans="1:2">
      <c r="A7" t="s">
        <v>43</v>
      </c>
      <c r="B7">
        <v>29</v>
      </c>
    </row>
    <row r="8" spans="1:2">
      <c r="A8" t="s">
        <v>44</v>
      </c>
      <c r="B8">
        <v>7</v>
      </c>
    </row>
    <row r="9" spans="1:2">
      <c r="A9" t="s">
        <v>32</v>
      </c>
      <c r="B9">
        <v>3</v>
      </c>
    </row>
    <row r="10" spans="1:2">
      <c r="A10" t="s">
        <v>33</v>
      </c>
      <c r="B10">
        <v>5</v>
      </c>
    </row>
    <row r="11" spans="1:2">
      <c r="A11" t="s">
        <v>34</v>
      </c>
      <c r="B11">
        <v>37</v>
      </c>
    </row>
    <row r="12" spans="1:2">
      <c r="A12" t="s">
        <v>35</v>
      </c>
      <c r="B12">
        <v>38</v>
      </c>
    </row>
    <row r="13" spans="1:2">
      <c r="A13" t="s">
        <v>36</v>
      </c>
      <c r="B13">
        <v>12</v>
      </c>
    </row>
    <row r="14" spans="1:2">
      <c r="A14" t="s">
        <v>37</v>
      </c>
      <c r="B14">
        <v>10</v>
      </c>
    </row>
    <row r="15" spans="1:2">
      <c r="A15" t="s">
        <v>0</v>
      </c>
      <c r="B15">
        <v>0</v>
      </c>
    </row>
    <row r="16" spans="1:2">
      <c r="A16" t="s">
        <v>15</v>
      </c>
      <c r="B16">
        <v>0</v>
      </c>
    </row>
    <row r="17" spans="1:2">
      <c r="A17" t="s">
        <v>1</v>
      </c>
      <c r="B17">
        <v>5</v>
      </c>
    </row>
    <row r="18" spans="1:2">
      <c r="A18" t="s">
        <v>112</v>
      </c>
      <c r="B18">
        <v>15</v>
      </c>
    </row>
    <row r="19" spans="1:2">
      <c r="A19" t="s">
        <v>105</v>
      </c>
      <c r="B19">
        <v>2</v>
      </c>
    </row>
    <row r="20" spans="1:2">
      <c r="A20" t="s">
        <v>3</v>
      </c>
      <c r="B20">
        <v>62</v>
      </c>
    </row>
    <row r="21" spans="1:2">
      <c r="A21" t="s">
        <v>4</v>
      </c>
      <c r="B21">
        <v>7</v>
      </c>
    </row>
    <row r="22" spans="1:2">
      <c r="A22" t="s">
        <v>101</v>
      </c>
      <c r="B22">
        <v>5</v>
      </c>
    </row>
    <row r="23" spans="1:2">
      <c r="A23" t="s">
        <v>5</v>
      </c>
      <c r="B23">
        <v>53</v>
      </c>
    </row>
    <row r="24" spans="1:2">
      <c r="A24" t="s">
        <v>6</v>
      </c>
      <c r="B24">
        <v>4</v>
      </c>
    </row>
    <row r="25" spans="1:2">
      <c r="A25" t="s">
        <v>26</v>
      </c>
      <c r="B25">
        <v>1</v>
      </c>
    </row>
    <row r="26" spans="1:2">
      <c r="A26" t="s">
        <v>7</v>
      </c>
      <c r="B26">
        <v>79</v>
      </c>
    </row>
    <row r="27" spans="1:2">
      <c r="A27" t="s">
        <v>8</v>
      </c>
      <c r="B27">
        <v>2</v>
      </c>
    </row>
    <row r="28" spans="1:2">
      <c r="A28" t="s">
        <v>9</v>
      </c>
      <c r="B28">
        <v>14</v>
      </c>
    </row>
    <row r="29" spans="1:2">
      <c r="A29" t="s">
        <v>10</v>
      </c>
      <c r="B29">
        <v>74</v>
      </c>
    </row>
    <row r="30" spans="1:2">
      <c r="A30" t="s">
        <v>11</v>
      </c>
      <c r="B30">
        <v>79</v>
      </c>
    </row>
    <row r="31" spans="1:2">
      <c r="A31" t="s">
        <v>12</v>
      </c>
      <c r="B31">
        <v>17</v>
      </c>
    </row>
    <row r="32" spans="1:2">
      <c r="A32" t="s">
        <v>46</v>
      </c>
      <c r="B32">
        <v>4</v>
      </c>
    </row>
    <row r="33" spans="1:2">
      <c r="A33" t="s">
        <v>24</v>
      </c>
      <c r="B33">
        <v>20</v>
      </c>
    </row>
    <row r="34" spans="1:2">
      <c r="A34" t="s">
        <v>42</v>
      </c>
      <c r="B34">
        <v>4</v>
      </c>
    </row>
    <row r="35" spans="1:2">
      <c r="A35" t="s">
        <v>19</v>
      </c>
      <c r="B35">
        <v>22</v>
      </c>
    </row>
    <row r="36" spans="1:2">
      <c r="A36" t="s">
        <v>40</v>
      </c>
      <c r="B36">
        <v>2</v>
      </c>
    </row>
    <row r="37" spans="1:2">
      <c r="A37" t="s">
        <v>20</v>
      </c>
      <c r="B37">
        <v>21</v>
      </c>
    </row>
    <row r="38" spans="1:2">
      <c r="A38" t="s">
        <v>41</v>
      </c>
      <c r="B38">
        <v>7</v>
      </c>
    </row>
    <row r="39" spans="1:2">
      <c r="A39" t="s">
        <v>23</v>
      </c>
      <c r="B39">
        <v>32</v>
      </c>
    </row>
    <row r="40" spans="1:2">
      <c r="A40" t="s">
        <v>39</v>
      </c>
      <c r="B40">
        <v>6</v>
      </c>
    </row>
    <row r="41" spans="1:2">
      <c r="A41" t="s">
        <v>21</v>
      </c>
      <c r="B41">
        <v>6</v>
      </c>
    </row>
    <row r="42" spans="1:2">
      <c r="A42" t="s">
        <v>25</v>
      </c>
      <c r="B42">
        <v>19</v>
      </c>
    </row>
    <row r="43" spans="1:2">
      <c r="A43" t="s">
        <v>22</v>
      </c>
      <c r="B43">
        <v>11</v>
      </c>
    </row>
    <row r="44" spans="1:2">
      <c r="A44" t="s">
        <v>31</v>
      </c>
      <c r="B44">
        <v>54</v>
      </c>
    </row>
    <row r="45" spans="1:2">
      <c r="A45" t="s">
        <v>28</v>
      </c>
      <c r="B45">
        <v>38</v>
      </c>
    </row>
    <row r="46" spans="1:2">
      <c r="A46" t="s">
        <v>29</v>
      </c>
      <c r="B46">
        <v>56</v>
      </c>
    </row>
    <row r="47" spans="1:2">
      <c r="A47" t="s">
        <v>30</v>
      </c>
      <c r="B47">
        <v>12</v>
      </c>
    </row>
    <row r="48" spans="1:2">
      <c r="A48" t="s">
        <v>102</v>
      </c>
      <c r="B48">
        <v>2</v>
      </c>
    </row>
  </sheetData>
  <phoneticPr fontId="2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dimension ref="A1:B44"/>
  <sheetViews>
    <sheetView topLeftCell="A4" workbookViewId="0">
      <selection activeCell="B25" sqref="B25"/>
    </sheetView>
  </sheetViews>
  <sheetFormatPr baseColWidth="10" defaultRowHeight="12.75"/>
  <cols>
    <col min="1" max="1" width="10.42578125" bestFit="1" customWidth="1"/>
    <col min="2" max="2" width="16.85546875" bestFit="1" customWidth="1"/>
    <col min="3" max="3" width="16.5703125" bestFit="1" customWidth="1"/>
    <col min="4" max="4" width="10.140625" bestFit="1" customWidth="1"/>
    <col min="5" max="5" width="12" bestFit="1" customWidth="1"/>
    <col min="6" max="6" width="8.28515625" bestFit="1" customWidth="1"/>
    <col min="7" max="7" width="8.42578125" bestFit="1" customWidth="1"/>
    <col min="8" max="8" width="13.7109375" bestFit="1" customWidth="1"/>
    <col min="9" max="9" width="11" bestFit="1" customWidth="1"/>
    <col min="10" max="10" width="11.85546875" bestFit="1" customWidth="1"/>
    <col min="11" max="12" width="10.85546875" bestFit="1" customWidth="1"/>
    <col min="13" max="13" width="9.140625" bestFit="1" customWidth="1"/>
    <col min="14" max="14" width="11.140625" bestFit="1" customWidth="1"/>
    <col min="15" max="15" width="12" bestFit="1" customWidth="1"/>
    <col min="16" max="16" width="11.28515625" bestFit="1" customWidth="1"/>
    <col min="17" max="17" width="12" bestFit="1" customWidth="1"/>
    <col min="18" max="18" width="13.28515625" bestFit="1" customWidth="1"/>
    <col min="20" max="20" width="13.28515625" bestFit="1" customWidth="1"/>
    <col min="21" max="21" width="10.42578125" bestFit="1" customWidth="1"/>
    <col min="22" max="28" width="11.85546875" bestFit="1" customWidth="1"/>
    <col min="29" max="30" width="12.28515625" bestFit="1" customWidth="1"/>
    <col min="31" max="31" width="11.85546875" bestFit="1" customWidth="1"/>
    <col min="32" max="32" width="9.5703125" bestFit="1" customWidth="1"/>
    <col min="33" max="33" width="8.85546875" bestFit="1" customWidth="1"/>
    <col min="34" max="34" width="21.42578125" bestFit="1" customWidth="1"/>
    <col min="35" max="35" width="22.140625" bestFit="1" customWidth="1"/>
    <col min="36" max="36" width="12.85546875" bestFit="1" customWidth="1"/>
    <col min="37" max="37" width="12.7109375" bestFit="1" customWidth="1"/>
    <col min="38" max="38" width="11.85546875" bestFit="1" customWidth="1"/>
    <col min="39" max="39" width="23.140625" bestFit="1" customWidth="1"/>
    <col min="40" max="40" width="9.7109375" bestFit="1" customWidth="1"/>
    <col min="41" max="41" width="16.5703125" bestFit="1" customWidth="1"/>
    <col min="42" max="42" width="11" bestFit="1" customWidth="1"/>
    <col min="43" max="43" width="13" bestFit="1" customWidth="1"/>
    <col min="44" max="44" width="9.28515625" bestFit="1" customWidth="1"/>
    <col min="45" max="45" width="9.42578125" bestFit="1" customWidth="1"/>
    <col min="46" max="46" width="15.7109375" bestFit="1" customWidth="1"/>
    <col min="47" max="47" width="13" bestFit="1" customWidth="1"/>
    <col min="48" max="48" width="13.85546875" bestFit="1" customWidth="1"/>
    <col min="49" max="50" width="12.85546875" bestFit="1" customWidth="1"/>
    <col min="51" max="51" width="11.140625" bestFit="1" customWidth="1"/>
    <col min="52" max="52" width="13.140625" bestFit="1" customWidth="1"/>
    <col min="53" max="53" width="14" bestFit="1" customWidth="1"/>
    <col min="54" max="54" width="13.28515625" bestFit="1" customWidth="1"/>
    <col min="55" max="55" width="14" bestFit="1" customWidth="1"/>
    <col min="56" max="56" width="15.28515625" bestFit="1" customWidth="1"/>
    <col min="57" max="57" width="13.42578125" bestFit="1" customWidth="1"/>
    <col min="58" max="58" width="15.28515625" bestFit="1" customWidth="1"/>
    <col min="59" max="59" width="12.42578125" bestFit="1" customWidth="1"/>
    <col min="60" max="66" width="13.85546875" bestFit="1" customWidth="1"/>
    <col min="67" max="68" width="14.28515625" bestFit="1" customWidth="1"/>
    <col min="69" max="69" width="13.85546875" bestFit="1" customWidth="1"/>
    <col min="70" max="70" width="11.5703125" bestFit="1" customWidth="1"/>
    <col min="71" max="71" width="10.85546875" bestFit="1" customWidth="1"/>
    <col min="72" max="72" width="23.5703125" bestFit="1" customWidth="1"/>
    <col min="73" max="73" width="24.28515625" bestFit="1" customWidth="1"/>
    <col min="74" max="74" width="14.85546875" bestFit="1" customWidth="1"/>
    <col min="75" max="75" width="14.7109375" bestFit="1" customWidth="1"/>
    <col min="76" max="76" width="10.7109375" bestFit="1" customWidth="1"/>
    <col min="77" max="77" width="16.5703125" bestFit="1" customWidth="1"/>
    <col min="78" max="78" width="12" bestFit="1" customWidth="1"/>
    <col min="79" max="79" width="14" bestFit="1" customWidth="1"/>
    <col min="80" max="80" width="10.28515625" bestFit="1" customWidth="1"/>
    <col min="81" max="81" width="10.42578125" bestFit="1" customWidth="1"/>
    <col min="82" max="82" width="15.7109375" bestFit="1" customWidth="1"/>
    <col min="83" max="83" width="13" bestFit="1" customWidth="1"/>
    <col min="84" max="84" width="13.85546875" bestFit="1" customWidth="1"/>
    <col min="85" max="86" width="12.85546875" bestFit="1" customWidth="1"/>
    <col min="87" max="87" width="11.140625" bestFit="1" customWidth="1"/>
    <col min="88" max="88" width="13.140625" bestFit="1" customWidth="1"/>
    <col min="89" max="89" width="14" bestFit="1" customWidth="1"/>
    <col min="90" max="90" width="13.28515625" bestFit="1" customWidth="1"/>
    <col min="91" max="91" width="14" bestFit="1" customWidth="1"/>
    <col min="92" max="92" width="15.28515625" bestFit="1" customWidth="1"/>
    <col min="93" max="93" width="13.42578125" bestFit="1" customWidth="1"/>
    <col min="94" max="94" width="15.28515625" bestFit="1" customWidth="1"/>
    <col min="95" max="95" width="12.42578125" bestFit="1" customWidth="1"/>
    <col min="96" max="102" width="13.85546875" bestFit="1" customWidth="1"/>
    <col min="103" max="104" width="14.28515625" bestFit="1" customWidth="1"/>
    <col min="105" max="105" width="13.85546875" bestFit="1" customWidth="1"/>
    <col min="106" max="106" width="11.5703125" bestFit="1" customWidth="1"/>
    <col min="107" max="107" width="10.85546875" bestFit="1" customWidth="1"/>
    <col min="108" max="108" width="23.5703125" bestFit="1" customWidth="1"/>
    <col min="109" max="109" width="24.28515625" bestFit="1" customWidth="1"/>
    <col min="110" max="110" width="14.85546875" bestFit="1" customWidth="1"/>
    <col min="111" max="111" width="14.7109375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1</v>
      </c>
    </row>
    <row r="3" spans="1:2">
      <c r="A3" t="s">
        <v>108</v>
      </c>
      <c r="B3">
        <v>7</v>
      </c>
    </row>
    <row r="4" spans="1:2">
      <c r="A4" t="s">
        <v>109</v>
      </c>
      <c r="B4">
        <v>5</v>
      </c>
    </row>
    <row r="5" spans="1:2">
      <c r="A5" t="s">
        <v>110</v>
      </c>
      <c r="B5">
        <v>5</v>
      </c>
    </row>
    <row r="6" spans="1:2">
      <c r="A6" t="s">
        <v>111</v>
      </c>
      <c r="B6">
        <v>3</v>
      </c>
    </row>
    <row r="7" spans="1:2">
      <c r="A7" t="s">
        <v>43</v>
      </c>
      <c r="B7">
        <v>4</v>
      </c>
    </row>
    <row r="8" spans="1:2">
      <c r="A8" t="s">
        <v>44</v>
      </c>
      <c r="B8">
        <v>5</v>
      </c>
    </row>
    <row r="9" spans="1:2">
      <c r="A9" t="s">
        <v>32</v>
      </c>
      <c r="B9">
        <v>6</v>
      </c>
    </row>
    <row r="10" spans="1:2">
      <c r="A10" t="s">
        <v>33</v>
      </c>
      <c r="B10">
        <v>6</v>
      </c>
    </row>
    <row r="11" spans="1:2">
      <c r="A11" t="s">
        <v>34</v>
      </c>
      <c r="B11">
        <v>34</v>
      </c>
    </row>
    <row r="12" spans="1:2">
      <c r="A12" t="s">
        <v>35</v>
      </c>
      <c r="B12">
        <v>34</v>
      </c>
    </row>
    <row r="13" spans="1:2">
      <c r="A13" t="s">
        <v>36</v>
      </c>
      <c r="B13">
        <v>7</v>
      </c>
    </row>
    <row r="14" spans="1:2">
      <c r="A14" t="s">
        <v>37</v>
      </c>
      <c r="B14">
        <v>4</v>
      </c>
    </row>
    <row r="15" spans="1:2">
      <c r="A15" t="s">
        <v>1</v>
      </c>
      <c r="B15">
        <v>3</v>
      </c>
    </row>
    <row r="16" spans="1:2">
      <c r="A16" t="s">
        <v>112</v>
      </c>
      <c r="B16">
        <v>6</v>
      </c>
    </row>
    <row r="17" spans="1:2">
      <c r="A17" t="s">
        <v>105</v>
      </c>
      <c r="B17">
        <v>1</v>
      </c>
    </row>
    <row r="18" spans="1:2">
      <c r="A18" t="s">
        <v>3</v>
      </c>
      <c r="B18">
        <v>113</v>
      </c>
    </row>
    <row r="19" spans="1:2">
      <c r="A19" t="s">
        <v>4</v>
      </c>
      <c r="B19">
        <v>9</v>
      </c>
    </row>
    <row r="20" spans="1:2">
      <c r="A20" t="s">
        <v>101</v>
      </c>
      <c r="B20">
        <v>12</v>
      </c>
    </row>
    <row r="21" spans="1:2">
      <c r="A21" t="s">
        <v>5</v>
      </c>
      <c r="B21">
        <v>82</v>
      </c>
    </row>
    <row r="22" spans="1:2">
      <c r="A22" t="s">
        <v>6</v>
      </c>
      <c r="B22">
        <v>8</v>
      </c>
    </row>
    <row r="23" spans="1:2">
      <c r="A23" t="s">
        <v>26</v>
      </c>
      <c r="B23">
        <v>3</v>
      </c>
    </row>
    <row r="24" spans="1:2">
      <c r="A24" t="s">
        <v>7</v>
      </c>
      <c r="B24">
        <v>56</v>
      </c>
    </row>
    <row r="25" spans="1:2">
      <c r="A25" t="s">
        <v>8</v>
      </c>
      <c r="B25">
        <v>3</v>
      </c>
    </row>
    <row r="26" spans="1:2">
      <c r="A26" t="s">
        <v>9</v>
      </c>
      <c r="B26">
        <v>30</v>
      </c>
    </row>
    <row r="27" spans="1:2">
      <c r="A27" t="s">
        <v>10</v>
      </c>
      <c r="B27">
        <v>59</v>
      </c>
    </row>
    <row r="28" spans="1:2">
      <c r="A28" t="s">
        <v>11</v>
      </c>
      <c r="B28">
        <v>105</v>
      </c>
    </row>
    <row r="29" spans="1:2">
      <c r="A29" t="s">
        <v>12</v>
      </c>
      <c r="B29">
        <v>26</v>
      </c>
    </row>
    <row r="30" spans="1:2">
      <c r="A30" t="s">
        <v>46</v>
      </c>
      <c r="B30">
        <v>3</v>
      </c>
    </row>
    <row r="31" spans="1:2">
      <c r="A31" t="s">
        <v>42</v>
      </c>
      <c r="B31">
        <v>5</v>
      </c>
    </row>
    <row r="32" spans="1:2">
      <c r="A32" t="s">
        <v>40</v>
      </c>
      <c r="B32">
        <v>6</v>
      </c>
    </row>
    <row r="33" spans="1:2">
      <c r="A33" t="s">
        <v>20</v>
      </c>
      <c r="B33">
        <v>3</v>
      </c>
    </row>
    <row r="34" spans="1:2">
      <c r="A34" t="s">
        <v>41</v>
      </c>
      <c r="B34">
        <v>4</v>
      </c>
    </row>
    <row r="35" spans="1:2">
      <c r="A35" t="s">
        <v>23</v>
      </c>
      <c r="B35">
        <v>14</v>
      </c>
    </row>
    <row r="36" spans="1:2">
      <c r="A36" t="s">
        <v>39</v>
      </c>
      <c r="B36">
        <v>4</v>
      </c>
    </row>
    <row r="37" spans="1:2">
      <c r="A37" t="s">
        <v>21</v>
      </c>
      <c r="B37">
        <v>22</v>
      </c>
    </row>
    <row r="38" spans="1:2">
      <c r="A38" t="s">
        <v>25</v>
      </c>
      <c r="B38">
        <v>15</v>
      </c>
    </row>
    <row r="39" spans="1:2">
      <c r="A39" t="s">
        <v>22</v>
      </c>
      <c r="B39">
        <v>9</v>
      </c>
    </row>
    <row r="40" spans="1:2">
      <c r="A40" t="s">
        <v>31</v>
      </c>
      <c r="B40">
        <v>47</v>
      </c>
    </row>
    <row r="41" spans="1:2">
      <c r="A41" t="s">
        <v>28</v>
      </c>
      <c r="B41">
        <v>47</v>
      </c>
    </row>
    <row r="42" spans="1:2">
      <c r="A42" t="s">
        <v>29</v>
      </c>
      <c r="B42">
        <v>33</v>
      </c>
    </row>
    <row r="43" spans="1:2">
      <c r="A43" t="s">
        <v>30</v>
      </c>
      <c r="B43">
        <v>4</v>
      </c>
    </row>
    <row r="44" spans="1:2">
      <c r="A44" t="s">
        <v>102</v>
      </c>
      <c r="B44">
        <v>2</v>
      </c>
    </row>
  </sheetData>
  <phoneticPr fontId="2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A1:B54"/>
  <sheetViews>
    <sheetView topLeftCell="A10" workbookViewId="0">
      <selection activeCell="B33" sqref="B33"/>
    </sheetView>
  </sheetViews>
  <sheetFormatPr baseColWidth="10" defaultRowHeight="12.75"/>
  <cols>
    <col min="1" max="1" width="10.42578125" customWidth="1"/>
    <col min="2" max="2" width="19.140625" customWidth="1"/>
  </cols>
  <sheetData>
    <row r="1" spans="1:2">
      <c r="A1" t="s">
        <v>13</v>
      </c>
      <c r="B1" s="1" t="s">
        <v>16</v>
      </c>
    </row>
    <row r="2" spans="1:2">
      <c r="A2" t="s">
        <v>107</v>
      </c>
      <c r="B2" s="1">
        <v>2</v>
      </c>
    </row>
    <row r="3" spans="1:2">
      <c r="A3" t="s">
        <v>108</v>
      </c>
      <c r="B3" s="1">
        <v>23</v>
      </c>
    </row>
    <row r="4" spans="1:2">
      <c r="A4" t="s">
        <v>109</v>
      </c>
      <c r="B4" s="1">
        <v>3</v>
      </c>
    </row>
    <row r="5" spans="1:2">
      <c r="A5" t="s">
        <v>110</v>
      </c>
      <c r="B5" s="1">
        <v>4</v>
      </c>
    </row>
    <row r="6" spans="1:2">
      <c r="A6" t="s">
        <v>111</v>
      </c>
      <c r="B6" s="1">
        <v>5</v>
      </c>
    </row>
    <row r="7" spans="1:2">
      <c r="A7" t="s">
        <v>43</v>
      </c>
      <c r="B7" s="1">
        <v>2</v>
      </c>
    </row>
    <row r="8" spans="1:2">
      <c r="A8" t="s">
        <v>44</v>
      </c>
      <c r="B8" s="1">
        <v>6</v>
      </c>
    </row>
    <row r="9" spans="1:2">
      <c r="A9" t="s">
        <v>32</v>
      </c>
      <c r="B9" s="1">
        <v>0</v>
      </c>
    </row>
    <row r="10" spans="1:2">
      <c r="A10" t="s">
        <v>33</v>
      </c>
      <c r="B10" s="1">
        <v>5</v>
      </c>
    </row>
    <row r="11" spans="1:2">
      <c r="A11" t="s">
        <v>34</v>
      </c>
      <c r="B11" s="1">
        <v>12</v>
      </c>
    </row>
    <row r="12" spans="1:2">
      <c r="A12" t="s">
        <v>35</v>
      </c>
      <c r="B12" s="1">
        <v>24</v>
      </c>
    </row>
    <row r="13" spans="1:2">
      <c r="A13" t="s">
        <v>36</v>
      </c>
      <c r="B13" s="1">
        <v>0</v>
      </c>
    </row>
    <row r="14" spans="1:2">
      <c r="A14" t="s">
        <v>37</v>
      </c>
      <c r="B14" s="1">
        <v>0</v>
      </c>
    </row>
    <row r="15" spans="1:2">
      <c r="A15" t="s">
        <v>112</v>
      </c>
      <c r="B15" s="1">
        <v>12</v>
      </c>
    </row>
    <row r="16" spans="1:2">
      <c r="A16" t="s">
        <v>105</v>
      </c>
      <c r="B16" s="1">
        <v>2</v>
      </c>
    </row>
    <row r="17" spans="1:2">
      <c r="A17" t="s">
        <v>2</v>
      </c>
      <c r="B17" s="1">
        <v>3</v>
      </c>
    </row>
    <row r="18" spans="1:2">
      <c r="A18" t="s">
        <v>3</v>
      </c>
      <c r="B18" s="1">
        <v>61</v>
      </c>
    </row>
    <row r="19" spans="1:2">
      <c r="A19" t="s">
        <v>4</v>
      </c>
      <c r="B19" s="1">
        <v>20</v>
      </c>
    </row>
    <row r="20" spans="1:2">
      <c r="A20" t="s">
        <v>101</v>
      </c>
      <c r="B20" s="1">
        <v>5</v>
      </c>
    </row>
    <row r="21" spans="1:2">
      <c r="A21" t="s">
        <v>5</v>
      </c>
      <c r="B21" s="1">
        <v>25</v>
      </c>
    </row>
    <row r="22" spans="1:2">
      <c r="A22" t="s">
        <v>6</v>
      </c>
      <c r="B22" s="1">
        <v>10</v>
      </c>
    </row>
    <row r="23" spans="1:2">
      <c r="A23" t="s">
        <v>26</v>
      </c>
      <c r="B23" s="1">
        <v>3</v>
      </c>
    </row>
    <row r="24" spans="1:2">
      <c r="A24" t="s">
        <v>7</v>
      </c>
      <c r="B24" s="1">
        <v>71</v>
      </c>
    </row>
    <row r="25" spans="1:2">
      <c r="A25" t="s">
        <v>8</v>
      </c>
      <c r="B25" s="1">
        <v>7</v>
      </c>
    </row>
    <row r="26" spans="1:2">
      <c r="A26" t="s">
        <v>9</v>
      </c>
      <c r="B26" s="1">
        <v>18</v>
      </c>
    </row>
    <row r="27" spans="1:2">
      <c r="A27" t="s">
        <v>10</v>
      </c>
      <c r="B27" s="1">
        <v>95</v>
      </c>
    </row>
    <row r="28" spans="1:2">
      <c r="A28" t="s">
        <v>11</v>
      </c>
      <c r="B28" s="1">
        <v>74</v>
      </c>
    </row>
    <row r="29" spans="1:2">
      <c r="A29" t="s">
        <v>12</v>
      </c>
      <c r="B29" s="1">
        <v>30</v>
      </c>
    </row>
    <row r="30" spans="1:2">
      <c r="A30" t="s">
        <v>46</v>
      </c>
      <c r="B30" s="1">
        <v>13</v>
      </c>
    </row>
    <row r="31" spans="1:2">
      <c r="A31" t="s">
        <v>24</v>
      </c>
      <c r="B31" s="1">
        <v>18</v>
      </c>
    </row>
    <row r="32" spans="1:2">
      <c r="A32" t="s">
        <v>42</v>
      </c>
      <c r="B32" s="1">
        <v>1</v>
      </c>
    </row>
    <row r="33" spans="1:2">
      <c r="A33" t="s">
        <v>19</v>
      </c>
      <c r="B33" s="1">
        <v>14</v>
      </c>
    </row>
    <row r="34" spans="1:2">
      <c r="A34" t="s">
        <v>40</v>
      </c>
      <c r="B34" s="1">
        <v>1</v>
      </c>
    </row>
    <row r="35" spans="1:2">
      <c r="A35" t="s">
        <v>20</v>
      </c>
      <c r="B35" s="1">
        <v>28</v>
      </c>
    </row>
    <row r="36" spans="1:2">
      <c r="A36" t="s">
        <v>41</v>
      </c>
      <c r="B36" s="1">
        <v>7</v>
      </c>
    </row>
    <row r="37" spans="1:2">
      <c r="A37" t="s">
        <v>23</v>
      </c>
      <c r="B37" s="1">
        <v>47</v>
      </c>
    </row>
    <row r="38" spans="1:2">
      <c r="A38" t="s">
        <v>39</v>
      </c>
      <c r="B38" s="1">
        <v>0</v>
      </c>
    </row>
    <row r="39" spans="1:2">
      <c r="A39" t="s">
        <v>21</v>
      </c>
      <c r="B39" s="1">
        <v>48</v>
      </c>
    </row>
    <row r="40" spans="1:2">
      <c r="A40" t="s">
        <v>25</v>
      </c>
      <c r="B40" s="1">
        <v>10</v>
      </c>
    </row>
    <row r="41" spans="1:2">
      <c r="A41" t="s">
        <v>22</v>
      </c>
      <c r="B41" s="1">
        <v>1</v>
      </c>
    </row>
    <row r="42" spans="1:2">
      <c r="A42" t="s">
        <v>31</v>
      </c>
      <c r="B42" s="1">
        <v>29</v>
      </c>
    </row>
    <row r="43" spans="1:2">
      <c r="A43" t="s">
        <v>28</v>
      </c>
      <c r="B43" s="1">
        <v>30</v>
      </c>
    </row>
    <row r="44" spans="1:2">
      <c r="A44" t="s">
        <v>29</v>
      </c>
      <c r="B44" s="1">
        <v>31</v>
      </c>
    </row>
    <row r="45" spans="1:2">
      <c r="A45" t="s">
        <v>30</v>
      </c>
      <c r="B45" s="1">
        <v>8</v>
      </c>
    </row>
    <row r="46" spans="1:2">
      <c r="A46" t="s">
        <v>102</v>
      </c>
      <c r="B46" s="1">
        <v>1</v>
      </c>
    </row>
    <row r="47" spans="1:2">
      <c r="B47" s="1"/>
    </row>
    <row r="48" spans="1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</sheetData>
  <phoneticPr fontId="2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dimension ref="A1:B43"/>
  <sheetViews>
    <sheetView topLeftCell="A4" workbookViewId="0">
      <selection activeCell="B27" sqref="B27"/>
    </sheetView>
  </sheetViews>
  <sheetFormatPr baseColWidth="10" defaultRowHeight="12.75"/>
  <cols>
    <col min="1" max="1" width="10.42578125" bestFit="1" customWidth="1"/>
    <col min="2" max="2" width="16.85546875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18</v>
      </c>
    </row>
    <row r="4" spans="1:2">
      <c r="A4" t="s">
        <v>109</v>
      </c>
      <c r="B4">
        <v>3</v>
      </c>
    </row>
    <row r="5" spans="1:2">
      <c r="A5" t="s">
        <v>110</v>
      </c>
      <c r="B5">
        <v>9</v>
      </c>
    </row>
    <row r="6" spans="1:2">
      <c r="A6" t="s">
        <v>111</v>
      </c>
      <c r="B6">
        <v>3</v>
      </c>
    </row>
    <row r="7" spans="1:2">
      <c r="A7" t="s">
        <v>43</v>
      </c>
      <c r="B7">
        <v>3</v>
      </c>
    </row>
    <row r="8" spans="1:2">
      <c r="A8" t="s">
        <v>44</v>
      </c>
      <c r="B8">
        <v>7</v>
      </c>
    </row>
    <row r="9" spans="1:2">
      <c r="A9" t="s">
        <v>33</v>
      </c>
      <c r="B9">
        <v>6</v>
      </c>
    </row>
    <row r="10" spans="1:2">
      <c r="A10" t="s">
        <v>34</v>
      </c>
      <c r="B10">
        <v>31</v>
      </c>
    </row>
    <row r="11" spans="1:2">
      <c r="A11" t="s">
        <v>35</v>
      </c>
      <c r="B11">
        <v>9</v>
      </c>
    </row>
    <row r="12" spans="1:2">
      <c r="A12" t="s">
        <v>36</v>
      </c>
      <c r="B12">
        <v>3</v>
      </c>
    </row>
    <row r="13" spans="1:2">
      <c r="A13" t="s">
        <v>37</v>
      </c>
      <c r="B13">
        <v>2</v>
      </c>
    </row>
    <row r="14" spans="1:2">
      <c r="A14" t="s">
        <v>112</v>
      </c>
      <c r="B14">
        <v>6</v>
      </c>
    </row>
    <row r="15" spans="1:2">
      <c r="A15" t="s">
        <v>105</v>
      </c>
      <c r="B15">
        <v>0</v>
      </c>
    </row>
    <row r="16" spans="1:2">
      <c r="A16" t="s">
        <v>3</v>
      </c>
      <c r="B16">
        <v>16</v>
      </c>
    </row>
    <row r="17" spans="1:2">
      <c r="A17" t="s">
        <v>4</v>
      </c>
      <c r="B17">
        <v>5</v>
      </c>
    </row>
    <row r="18" spans="1:2">
      <c r="A18" t="s">
        <v>101</v>
      </c>
      <c r="B18">
        <v>3</v>
      </c>
    </row>
    <row r="19" spans="1:2">
      <c r="A19" t="s">
        <v>5</v>
      </c>
      <c r="B19">
        <v>27</v>
      </c>
    </row>
    <row r="20" spans="1:2">
      <c r="A20" t="s">
        <v>6</v>
      </c>
      <c r="B20">
        <v>0</v>
      </c>
    </row>
    <row r="21" spans="1:2">
      <c r="A21" t="s">
        <v>26</v>
      </c>
      <c r="B21">
        <v>1</v>
      </c>
    </row>
    <row r="22" spans="1:2">
      <c r="A22" t="s">
        <v>7</v>
      </c>
      <c r="B22">
        <v>16</v>
      </c>
    </row>
    <row r="23" spans="1:2">
      <c r="A23" t="s">
        <v>9</v>
      </c>
      <c r="B23">
        <v>11</v>
      </c>
    </row>
    <row r="24" spans="1:2">
      <c r="A24" t="s">
        <v>10</v>
      </c>
      <c r="B24">
        <v>7</v>
      </c>
    </row>
    <row r="25" spans="1:2">
      <c r="A25" t="s">
        <v>11</v>
      </c>
      <c r="B25">
        <v>12</v>
      </c>
    </row>
    <row r="26" spans="1:2">
      <c r="A26" t="s">
        <v>12</v>
      </c>
      <c r="B26">
        <v>15</v>
      </c>
    </row>
    <row r="27" spans="1:2">
      <c r="A27" t="s">
        <v>46</v>
      </c>
      <c r="B27">
        <v>8</v>
      </c>
    </row>
    <row r="28" spans="1:2">
      <c r="A28" t="s">
        <v>24</v>
      </c>
      <c r="B28">
        <v>8</v>
      </c>
    </row>
    <row r="29" spans="1:2">
      <c r="A29" t="s">
        <v>42</v>
      </c>
      <c r="B29">
        <v>13</v>
      </c>
    </row>
    <row r="30" spans="1:2">
      <c r="A30" t="s">
        <v>19</v>
      </c>
      <c r="B30">
        <v>10</v>
      </c>
    </row>
    <row r="31" spans="1:2">
      <c r="A31" t="s">
        <v>40</v>
      </c>
      <c r="B31">
        <v>4</v>
      </c>
    </row>
    <row r="32" spans="1:2">
      <c r="A32" t="s">
        <v>20</v>
      </c>
      <c r="B32">
        <v>8</v>
      </c>
    </row>
    <row r="33" spans="1:2">
      <c r="A33" t="s">
        <v>41</v>
      </c>
      <c r="B33">
        <v>7</v>
      </c>
    </row>
    <row r="34" spans="1:2">
      <c r="A34" t="s">
        <v>23</v>
      </c>
      <c r="B34">
        <v>6</v>
      </c>
    </row>
    <row r="35" spans="1:2">
      <c r="A35" t="s">
        <v>39</v>
      </c>
      <c r="B35">
        <v>4</v>
      </c>
    </row>
    <row r="36" spans="1:2">
      <c r="A36" t="s">
        <v>21</v>
      </c>
      <c r="B36">
        <v>12</v>
      </c>
    </row>
    <row r="37" spans="1:2">
      <c r="A37" t="s">
        <v>25</v>
      </c>
      <c r="B37">
        <v>7</v>
      </c>
    </row>
    <row r="38" spans="1:2">
      <c r="A38" t="s">
        <v>22</v>
      </c>
      <c r="B38">
        <v>21</v>
      </c>
    </row>
    <row r="39" spans="1:2">
      <c r="A39" t="s">
        <v>31</v>
      </c>
      <c r="B39">
        <v>14</v>
      </c>
    </row>
    <row r="40" spans="1:2">
      <c r="A40" t="s">
        <v>28</v>
      </c>
      <c r="B40">
        <v>10</v>
      </c>
    </row>
    <row r="41" spans="1:2">
      <c r="A41" t="s">
        <v>29</v>
      </c>
      <c r="B41">
        <v>8</v>
      </c>
    </row>
    <row r="42" spans="1:2">
      <c r="A42" t="s">
        <v>30</v>
      </c>
      <c r="B42">
        <v>8</v>
      </c>
    </row>
    <row r="43" spans="1:2">
      <c r="A43" t="s">
        <v>102</v>
      </c>
      <c r="B43">
        <v>1</v>
      </c>
    </row>
  </sheetData>
  <phoneticPr fontId="21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>
  <dimension ref="A1:B27"/>
  <sheetViews>
    <sheetView workbookViewId="0">
      <selection activeCell="B19" sqref="B19"/>
    </sheetView>
  </sheetViews>
  <sheetFormatPr baseColWidth="10" defaultRowHeight="12.75"/>
  <cols>
    <col min="1" max="1" width="10.140625" customWidth="1"/>
    <col min="2" max="2" width="14.5703125" bestFit="1" customWidth="1"/>
  </cols>
  <sheetData>
    <row r="1" spans="1:2">
      <c r="A1" s="2" t="s">
        <v>13</v>
      </c>
      <c r="B1" s="2" t="s">
        <v>16</v>
      </c>
    </row>
    <row r="2" spans="1:2">
      <c r="A2" t="s">
        <v>114</v>
      </c>
      <c r="B2">
        <v>5</v>
      </c>
    </row>
    <row r="3" spans="1:2">
      <c r="A3" t="s">
        <v>108</v>
      </c>
      <c r="B3">
        <v>9</v>
      </c>
    </row>
    <row r="4" spans="1:2">
      <c r="A4" t="s">
        <v>110</v>
      </c>
      <c r="B4">
        <v>36</v>
      </c>
    </row>
    <row r="5" spans="1:2">
      <c r="A5" t="s">
        <v>131</v>
      </c>
      <c r="B5" s="105">
        <v>0</v>
      </c>
    </row>
    <row r="6" spans="1:2">
      <c r="A6" t="s">
        <v>35</v>
      </c>
      <c r="B6" s="105">
        <v>44</v>
      </c>
    </row>
    <row r="7" spans="1:2">
      <c r="A7" t="s">
        <v>47</v>
      </c>
      <c r="B7" s="105">
        <v>21</v>
      </c>
    </row>
    <row r="8" spans="1:2">
      <c r="A8" t="s">
        <v>37</v>
      </c>
      <c r="B8" s="105">
        <v>17</v>
      </c>
    </row>
    <row r="9" spans="1:2">
      <c r="A9" t="s">
        <v>38</v>
      </c>
      <c r="B9" s="105">
        <v>1</v>
      </c>
    </row>
    <row r="10" spans="1:2">
      <c r="A10" t="s">
        <v>1</v>
      </c>
      <c r="B10" s="105">
        <v>0</v>
      </c>
    </row>
    <row r="11" spans="1:2">
      <c r="A11" t="s">
        <v>3</v>
      </c>
      <c r="B11" s="105">
        <v>120</v>
      </c>
    </row>
    <row r="12" spans="1:2">
      <c r="A12" t="s">
        <v>4</v>
      </c>
      <c r="B12" s="105">
        <v>1</v>
      </c>
    </row>
    <row r="13" spans="1:2">
      <c r="A13" t="s">
        <v>100</v>
      </c>
      <c r="B13" s="105">
        <v>222</v>
      </c>
    </row>
    <row r="14" spans="1:2">
      <c r="A14" t="s">
        <v>6</v>
      </c>
      <c r="B14" s="105">
        <v>6</v>
      </c>
    </row>
    <row r="15" spans="1:2">
      <c r="A15" t="s">
        <v>7</v>
      </c>
      <c r="B15" s="105">
        <v>193</v>
      </c>
    </row>
    <row r="16" spans="1:2">
      <c r="A16" t="s">
        <v>99</v>
      </c>
      <c r="B16" s="105">
        <v>0</v>
      </c>
    </row>
    <row r="17" spans="1:2">
      <c r="A17" t="s">
        <v>10</v>
      </c>
      <c r="B17" s="105">
        <v>21</v>
      </c>
    </row>
    <row r="18" spans="1:2">
      <c r="A18" t="s">
        <v>11</v>
      </c>
      <c r="B18" s="105">
        <v>10</v>
      </c>
    </row>
    <row r="19" spans="1:2">
      <c r="A19" t="s">
        <v>12</v>
      </c>
      <c r="B19" s="105">
        <v>22</v>
      </c>
    </row>
    <row r="20" spans="1:2">
      <c r="A20" t="s">
        <v>46</v>
      </c>
      <c r="B20" s="105">
        <v>1</v>
      </c>
    </row>
    <row r="21" spans="1:2">
      <c r="A21" t="s">
        <v>23</v>
      </c>
      <c r="B21" s="105">
        <v>214</v>
      </c>
    </row>
    <row r="22" spans="1:2">
      <c r="A22" t="s">
        <v>22</v>
      </c>
      <c r="B22" s="105">
        <v>0</v>
      </c>
    </row>
    <row r="23" spans="1:2">
      <c r="A23" t="s">
        <v>31</v>
      </c>
      <c r="B23" s="105">
        <v>6</v>
      </c>
    </row>
    <row r="24" spans="1:2">
      <c r="A24" t="s">
        <v>28</v>
      </c>
      <c r="B24" s="105">
        <v>55</v>
      </c>
    </row>
    <row r="25" spans="1:2">
      <c r="A25" t="s">
        <v>29</v>
      </c>
      <c r="B25" s="105">
        <v>18</v>
      </c>
    </row>
    <row r="26" spans="1:2">
      <c r="A26" t="s">
        <v>30</v>
      </c>
      <c r="B26" s="105">
        <v>35</v>
      </c>
    </row>
    <row r="27" spans="1:2">
      <c r="A27" t="s">
        <v>102</v>
      </c>
      <c r="B27" s="105">
        <v>2</v>
      </c>
    </row>
  </sheetData>
  <phoneticPr fontId="2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AX5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2" sqref="T22"/>
    </sheetView>
  </sheetViews>
  <sheetFormatPr baseColWidth="10" defaultRowHeight="12.75" outlineLevelCol="1"/>
  <cols>
    <col min="1" max="1" width="11.42578125" style="2"/>
    <col min="2" max="2" width="7.5703125" style="2" customWidth="1" outlineLevel="1"/>
    <col min="3" max="3" width="6.28515625" style="2" customWidth="1" outlineLevel="1"/>
    <col min="4" max="4" width="7.7109375" style="2" customWidth="1" outlineLevel="1"/>
    <col min="5" max="6" width="6.5703125" style="2" customWidth="1" outlineLevel="1"/>
    <col min="7" max="7" width="6.42578125" style="2" customWidth="1" outlineLevel="1"/>
    <col min="8" max="8" width="5.85546875" style="2" customWidth="1" outlineLevel="1"/>
    <col min="9" max="10" width="7" style="2" customWidth="1" outlineLevel="1"/>
    <col min="11" max="11" width="6.140625" style="2" customWidth="1" outlineLevel="1"/>
    <col min="12" max="13" width="6.28515625" style="2" customWidth="1" outlineLevel="1"/>
    <col min="14" max="14" width="6.85546875" style="2" bestFit="1" customWidth="1" outlineLevel="1"/>
    <col min="15" max="15" width="7" style="2" bestFit="1" customWidth="1" outlineLevel="1"/>
    <col min="16" max="16" width="7.42578125" style="9" customWidth="1" outlineLevel="1"/>
    <col min="17" max="19" width="6.140625" style="108" bestFit="1" customWidth="1" outlineLevel="1"/>
    <col min="20" max="20" width="6.140625" style="1" bestFit="1" customWidth="1" outlineLevel="1"/>
    <col min="21" max="21" width="5.28515625" style="108" bestFit="1" customWidth="1" outlineLevel="1"/>
    <col min="22" max="22" width="6.140625" style="108" customWidth="1" outlineLevel="1"/>
    <col min="23" max="23" width="5.28515625" style="108" bestFit="1" customWidth="1" outlineLevel="1"/>
    <col min="24" max="24" width="6.140625" bestFit="1" customWidth="1" outlineLevel="1"/>
    <col min="25" max="25" width="5.28515625" style="1" bestFit="1" customWidth="1" outlineLevel="1"/>
    <col min="26" max="27" width="6.140625" style="108" bestFit="1" customWidth="1" outlineLevel="1"/>
    <col min="28" max="28" width="5.28515625" style="108" bestFit="1" customWidth="1" outlineLevel="1"/>
    <col min="29" max="29" width="6.140625" customWidth="1" outlineLevel="1"/>
    <col min="30" max="30" width="5.28515625" bestFit="1" customWidth="1" outlineLevel="1"/>
    <col min="31" max="31" width="6.140625" style="16" customWidth="1" outlineLevel="1"/>
    <col min="32" max="32" width="6.140625" style="3" customWidth="1" outlineLevel="1"/>
    <col min="33" max="33" width="6" style="16" hidden="1" customWidth="1" outlineLevel="1"/>
    <col min="34" max="34" width="6" style="3" hidden="1" customWidth="1" outlineLevel="1"/>
    <col min="35" max="35" width="6" style="5" hidden="1" customWidth="1" outlineLevel="1"/>
    <col min="36" max="36" width="7" style="16" hidden="1" customWidth="1" outlineLevel="1"/>
    <col min="37" max="38" width="7" style="5" hidden="1" customWidth="1" outlineLevel="1"/>
    <col min="39" max="40" width="7" style="16" hidden="1" customWidth="1" outlineLevel="1"/>
    <col min="41" max="42" width="7" style="5" hidden="1" customWidth="1" outlineLevel="1"/>
    <col min="43" max="43" width="7" style="16" hidden="1" customWidth="1" outlineLevel="1"/>
    <col min="44" max="47" width="7.28515625" style="108" hidden="1" customWidth="1" outlineLevel="1"/>
    <col min="48" max="48" width="9.140625" style="1" customWidth="1" outlineLevel="1"/>
    <col min="49" max="49" width="7.42578125" customWidth="1"/>
  </cols>
  <sheetData>
    <row r="1" spans="1:50"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40"/>
      <c r="O1" s="76"/>
      <c r="P1" s="77"/>
      <c r="Q1" s="541" t="s">
        <v>88</v>
      </c>
      <c r="R1" s="542"/>
      <c r="S1" s="542"/>
      <c r="T1" s="542"/>
      <c r="U1" s="542"/>
      <c r="V1" s="542"/>
      <c r="W1" s="542"/>
      <c r="X1" s="542"/>
      <c r="Y1" s="542"/>
      <c r="Z1" s="542"/>
      <c r="AA1" s="542"/>
      <c r="AB1" s="542"/>
      <c r="AC1" s="542"/>
      <c r="AD1" s="542"/>
      <c r="AE1" s="542"/>
      <c r="AF1" s="542"/>
      <c r="AG1" s="542"/>
      <c r="AH1" s="542"/>
      <c r="AI1" s="542"/>
      <c r="AJ1" s="542"/>
      <c r="AK1" s="542"/>
      <c r="AL1" s="542"/>
      <c r="AM1" s="542"/>
      <c r="AN1" s="542"/>
      <c r="AO1" s="542"/>
      <c r="AP1" s="542"/>
      <c r="AQ1" s="542"/>
      <c r="AR1" s="542"/>
      <c r="AS1" s="542"/>
      <c r="AT1" s="542"/>
      <c r="AU1" s="542"/>
      <c r="AV1" s="543"/>
    </row>
    <row r="2" spans="1:50" s="83" customFormat="1" ht="24.75" customHeight="1">
      <c r="A2" s="129"/>
      <c r="B2" s="461">
        <v>43831</v>
      </c>
      <c r="C2" s="461">
        <v>43862</v>
      </c>
      <c r="D2" s="461">
        <v>43891</v>
      </c>
      <c r="E2" s="461">
        <v>43922</v>
      </c>
      <c r="F2" s="461">
        <v>43952</v>
      </c>
      <c r="G2" s="461">
        <v>43983</v>
      </c>
      <c r="H2" s="461">
        <v>44013</v>
      </c>
      <c r="I2" s="461">
        <v>44044</v>
      </c>
      <c r="J2" s="461">
        <v>44075</v>
      </c>
      <c r="K2" s="461">
        <v>44105</v>
      </c>
      <c r="L2" s="461">
        <v>44136</v>
      </c>
      <c r="M2" s="461">
        <v>44166</v>
      </c>
      <c r="N2" s="126" t="s">
        <v>89</v>
      </c>
      <c r="O2" s="78" t="s">
        <v>90</v>
      </c>
      <c r="P2" s="79" t="s">
        <v>91</v>
      </c>
      <c r="Q2" s="80">
        <v>43846</v>
      </c>
      <c r="R2" s="80">
        <v>43859</v>
      </c>
      <c r="S2" s="80">
        <v>43874</v>
      </c>
      <c r="T2" s="80">
        <v>43888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1" t="s">
        <v>61</v>
      </c>
      <c r="AW2" s="82" t="s">
        <v>92</v>
      </c>
    </row>
    <row r="3" spans="1:50" hidden="1">
      <c r="A3" s="84" t="s">
        <v>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6">
        <f t="shared" ref="N3:N40" si="0">SUM(B3:M3)</f>
        <v>0</v>
      </c>
      <c r="O3" s="87"/>
      <c r="P3" s="88"/>
      <c r="Q3" s="89"/>
      <c r="R3" s="89"/>
      <c r="S3" s="89"/>
      <c r="T3" s="89"/>
      <c r="U3" s="89"/>
      <c r="V3" s="89"/>
      <c r="W3" s="89"/>
      <c r="X3" s="91"/>
      <c r="Y3" s="90"/>
      <c r="Z3" s="89"/>
      <c r="AA3" s="89"/>
      <c r="AB3" s="89"/>
      <c r="AC3" s="91"/>
      <c r="AD3" s="91"/>
      <c r="AE3" s="89"/>
      <c r="AF3" s="91"/>
      <c r="AG3" s="89"/>
      <c r="AH3" s="89"/>
      <c r="AI3" s="90"/>
      <c r="AJ3" s="89"/>
      <c r="AK3" s="90"/>
      <c r="AL3" s="90"/>
      <c r="AM3" s="89"/>
      <c r="AN3" s="89"/>
      <c r="AO3" s="89"/>
      <c r="AP3" s="89"/>
      <c r="AQ3" s="89"/>
      <c r="AR3" s="89"/>
      <c r="AS3" s="89"/>
      <c r="AT3" s="89"/>
      <c r="AU3" s="89"/>
      <c r="AV3" s="92">
        <f t="shared" ref="AV3:AV35" si="1">SUM(Q3:AU3)</f>
        <v>0</v>
      </c>
      <c r="AW3" s="93">
        <f>+AV3-N3</f>
        <v>0</v>
      </c>
    </row>
    <row r="4" spans="1:50" hidden="1">
      <c r="A4" s="84" t="s">
        <v>2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6">
        <f t="shared" si="0"/>
        <v>0</v>
      </c>
      <c r="O4" s="87"/>
      <c r="P4" s="88"/>
      <c r="Q4" s="89"/>
      <c r="R4" s="89"/>
      <c r="S4" s="89"/>
      <c r="T4" s="89"/>
      <c r="U4" s="89"/>
      <c r="V4" s="89"/>
      <c r="W4" s="89"/>
      <c r="X4" s="89"/>
      <c r="Y4" s="90"/>
      <c r="Z4" s="89"/>
      <c r="AA4" s="89"/>
      <c r="AB4" s="89"/>
      <c r="AC4" s="91"/>
      <c r="AD4" s="91"/>
      <c r="AE4" s="89"/>
      <c r="AF4" s="91"/>
      <c r="AG4" s="89"/>
      <c r="AH4" s="89"/>
      <c r="AI4" s="90"/>
      <c r="AJ4" s="89"/>
      <c r="AK4" s="89"/>
      <c r="AL4" s="90"/>
      <c r="AM4" s="89"/>
      <c r="AN4" s="89"/>
      <c r="AO4" s="89"/>
      <c r="AP4" s="89"/>
      <c r="AQ4" s="89"/>
      <c r="AR4" s="89"/>
      <c r="AS4" s="89"/>
      <c r="AT4" s="89"/>
      <c r="AU4" s="89"/>
      <c r="AV4" s="92">
        <f t="shared" si="1"/>
        <v>0</v>
      </c>
      <c r="AW4" s="93">
        <f t="shared" ref="AW4:AW40" si="2">+AV4-N4</f>
        <v>0</v>
      </c>
    </row>
    <row r="5" spans="1:50" ht="16.5" customHeight="1">
      <c r="A5" s="283" t="s">
        <v>3</v>
      </c>
      <c r="B5" s="284"/>
      <c r="C5" s="284"/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284">
        <f t="shared" si="0"/>
        <v>0</v>
      </c>
      <c r="O5" s="87"/>
      <c r="P5" s="88">
        <f>+O5*Q5</f>
        <v>0</v>
      </c>
      <c r="Q5" s="284">
        <v>10</v>
      </c>
      <c r="R5" s="284">
        <v>10</v>
      </c>
      <c r="S5" s="284"/>
      <c r="T5" s="284"/>
      <c r="U5" s="284"/>
      <c r="V5" s="284"/>
      <c r="W5" s="284"/>
      <c r="X5" s="284"/>
      <c r="Y5" s="286"/>
      <c r="Z5" s="284"/>
      <c r="AA5" s="284"/>
      <c r="AB5" s="284"/>
      <c r="AC5" s="284"/>
      <c r="AD5" s="284"/>
      <c r="AE5" s="284"/>
      <c r="AF5" s="285"/>
      <c r="AG5" s="284"/>
      <c r="AH5" s="284"/>
      <c r="AI5" s="284"/>
      <c r="AJ5" s="284"/>
      <c r="AK5" s="284"/>
      <c r="AL5" s="284"/>
      <c r="AM5" s="284"/>
      <c r="AN5" s="284"/>
      <c r="AO5" s="284"/>
      <c r="AP5" s="284"/>
      <c r="AQ5" s="284"/>
      <c r="AR5" s="284"/>
      <c r="AS5" s="284"/>
      <c r="AT5" s="284"/>
      <c r="AU5" s="284"/>
      <c r="AV5" s="284">
        <f t="shared" si="1"/>
        <v>20</v>
      </c>
      <c r="AW5" s="287">
        <f t="shared" si="2"/>
        <v>20</v>
      </c>
    </row>
    <row r="6" spans="1:50" ht="15" customHeight="1">
      <c r="A6" s="283" t="s">
        <v>4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>
        <f t="shared" si="0"/>
        <v>0</v>
      </c>
      <c r="O6" s="87"/>
      <c r="P6" s="88">
        <f t="shared" ref="P6:P40" si="3">+O6*Q6</f>
        <v>0</v>
      </c>
      <c r="Q6" s="284">
        <v>10</v>
      </c>
      <c r="R6" s="284"/>
      <c r="S6" s="284"/>
      <c r="T6" s="284"/>
      <c r="U6" s="284"/>
      <c r="V6" s="284"/>
      <c r="W6" s="284"/>
      <c r="X6" s="284"/>
      <c r="Y6" s="286"/>
      <c r="Z6" s="284"/>
      <c r="AA6" s="284"/>
      <c r="AB6" s="284"/>
      <c r="AC6" s="284"/>
      <c r="AD6" s="284"/>
      <c r="AE6" s="284"/>
      <c r="AF6" s="285"/>
      <c r="AG6" s="284"/>
      <c r="AH6" s="284"/>
      <c r="AI6" s="284"/>
      <c r="AJ6" s="284"/>
      <c r="AK6" s="284"/>
      <c r="AL6" s="286"/>
      <c r="AM6" s="284"/>
      <c r="AN6" s="284"/>
      <c r="AO6" s="284"/>
      <c r="AP6" s="284"/>
      <c r="AQ6" s="284"/>
      <c r="AR6" s="284"/>
      <c r="AS6" s="284"/>
      <c r="AT6" s="284"/>
      <c r="AU6" s="284"/>
      <c r="AV6" s="284">
        <f t="shared" si="1"/>
        <v>10</v>
      </c>
      <c r="AW6" s="93">
        <f t="shared" si="2"/>
        <v>10</v>
      </c>
    </row>
    <row r="7" spans="1:50" hidden="1">
      <c r="A7" s="84" t="s">
        <v>5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6">
        <f t="shared" si="0"/>
        <v>0</v>
      </c>
      <c r="O7" s="87"/>
      <c r="P7" s="88">
        <f t="shared" si="3"/>
        <v>0</v>
      </c>
      <c r="Q7" s="89"/>
      <c r="R7" s="89"/>
      <c r="S7" s="89"/>
      <c r="T7" s="89"/>
      <c r="U7" s="89"/>
      <c r="V7" s="89"/>
      <c r="W7" s="89"/>
      <c r="X7" s="89"/>
      <c r="Y7" s="90"/>
      <c r="Z7" s="89"/>
      <c r="AA7" s="89"/>
      <c r="AB7" s="89"/>
      <c r="AC7" s="89"/>
      <c r="AD7" s="91"/>
      <c r="AE7" s="89"/>
      <c r="AF7" s="91"/>
      <c r="AG7" s="89"/>
      <c r="AH7" s="89"/>
      <c r="AI7" s="89"/>
      <c r="AJ7" s="89"/>
      <c r="AK7" s="89"/>
      <c r="AL7" s="90"/>
      <c r="AM7" s="89"/>
      <c r="AN7" s="89"/>
      <c r="AO7" s="284"/>
      <c r="AP7" s="89"/>
      <c r="AQ7" s="89"/>
      <c r="AR7" s="89"/>
      <c r="AS7" s="284"/>
      <c r="AT7" s="284"/>
      <c r="AU7" s="89"/>
      <c r="AV7" s="92">
        <f t="shared" si="1"/>
        <v>0</v>
      </c>
      <c r="AW7" s="93">
        <f t="shared" si="2"/>
        <v>0</v>
      </c>
    </row>
    <row r="8" spans="1:50" hidden="1">
      <c r="A8" s="84" t="s">
        <v>6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6">
        <f t="shared" si="0"/>
        <v>0</v>
      </c>
      <c r="O8" s="87"/>
      <c r="P8" s="88">
        <f t="shared" si="3"/>
        <v>0</v>
      </c>
      <c r="Q8" s="89"/>
      <c r="R8" s="89"/>
      <c r="S8" s="89"/>
      <c r="T8" s="89"/>
      <c r="U8" s="89"/>
      <c r="V8" s="89"/>
      <c r="W8" s="89"/>
      <c r="X8" s="89"/>
      <c r="Y8" s="90"/>
      <c r="Z8" s="89"/>
      <c r="AA8" s="89"/>
      <c r="AB8" s="89"/>
      <c r="AC8" s="89"/>
      <c r="AD8" s="91"/>
      <c r="AE8" s="89"/>
      <c r="AF8" s="91"/>
      <c r="AG8" s="89"/>
      <c r="AH8" s="89"/>
      <c r="AI8" s="89"/>
      <c r="AJ8" s="89"/>
      <c r="AK8" s="89"/>
      <c r="AL8" s="90"/>
      <c r="AM8" s="89"/>
      <c r="AN8" s="89"/>
      <c r="AO8" s="89"/>
      <c r="AP8" s="89"/>
      <c r="AQ8" s="89"/>
      <c r="AR8" s="89"/>
      <c r="AS8" s="89"/>
      <c r="AT8" s="89"/>
      <c r="AU8" s="89"/>
      <c r="AV8" s="92">
        <f t="shared" si="1"/>
        <v>0</v>
      </c>
      <c r="AW8" s="93">
        <f t="shared" si="2"/>
        <v>0</v>
      </c>
    </row>
    <row r="9" spans="1:50" hidden="1">
      <c r="A9" s="84" t="s">
        <v>26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6">
        <f t="shared" si="0"/>
        <v>0</v>
      </c>
      <c r="O9" s="87"/>
      <c r="P9" s="88">
        <f t="shared" si="3"/>
        <v>0</v>
      </c>
      <c r="Q9" s="89"/>
      <c r="R9" s="89"/>
      <c r="S9" s="89"/>
      <c r="T9" s="89"/>
      <c r="U9" s="89"/>
      <c r="V9" s="89"/>
      <c r="W9" s="89"/>
      <c r="X9" s="89"/>
      <c r="Y9" s="90"/>
      <c r="Z9" s="89"/>
      <c r="AA9" s="89"/>
      <c r="AB9" s="89"/>
      <c r="AC9" s="89"/>
      <c r="AD9" s="91"/>
      <c r="AE9" s="89"/>
      <c r="AF9" s="91"/>
      <c r="AG9" s="89"/>
      <c r="AH9" s="89"/>
      <c r="AI9" s="89"/>
      <c r="AJ9" s="89"/>
      <c r="AK9" s="89"/>
      <c r="AL9" s="90"/>
      <c r="AM9" s="89"/>
      <c r="AN9" s="89"/>
      <c r="AO9" s="89"/>
      <c r="AP9" s="89"/>
      <c r="AQ9" s="89"/>
      <c r="AR9" s="89"/>
      <c r="AS9" s="89"/>
      <c r="AT9" s="89"/>
      <c r="AU9" s="89"/>
      <c r="AV9" s="92">
        <f t="shared" si="1"/>
        <v>0</v>
      </c>
      <c r="AW9" s="93">
        <f t="shared" si="2"/>
        <v>0</v>
      </c>
    </row>
    <row r="10" spans="1:50" ht="18" customHeight="1">
      <c r="A10" s="283" t="s">
        <v>7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>
        <f t="shared" si="0"/>
        <v>0</v>
      </c>
      <c r="O10" s="87"/>
      <c r="P10" s="88">
        <f t="shared" si="3"/>
        <v>0</v>
      </c>
      <c r="Q10" s="284">
        <v>10</v>
      </c>
      <c r="R10" s="284"/>
      <c r="S10" s="284"/>
      <c r="T10" s="284"/>
      <c r="U10" s="284"/>
      <c r="V10" s="284"/>
      <c r="W10" s="284"/>
      <c r="X10" s="284"/>
      <c r="Y10" s="286"/>
      <c r="Z10" s="284"/>
      <c r="AA10" s="284"/>
      <c r="AB10" s="284"/>
      <c r="AC10" s="284"/>
      <c r="AD10" s="284"/>
      <c r="AE10" s="284"/>
      <c r="AF10" s="285"/>
      <c r="AG10" s="284"/>
      <c r="AH10" s="284"/>
      <c r="AI10" s="284"/>
      <c r="AJ10" s="284"/>
      <c r="AK10" s="284"/>
      <c r="AL10" s="284"/>
      <c r="AM10" s="284"/>
      <c r="AN10" s="284"/>
      <c r="AO10" s="284"/>
      <c r="AP10" s="284"/>
      <c r="AQ10" s="284"/>
      <c r="AR10" s="284"/>
      <c r="AS10" s="284"/>
      <c r="AT10" s="284"/>
      <c r="AU10" s="284"/>
      <c r="AV10" s="284">
        <f t="shared" si="1"/>
        <v>10</v>
      </c>
      <c r="AW10" s="93">
        <f t="shared" si="2"/>
        <v>10</v>
      </c>
    </row>
    <row r="11" spans="1:50" hidden="1">
      <c r="A11" s="84" t="s">
        <v>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6">
        <f t="shared" si="0"/>
        <v>0</v>
      </c>
      <c r="O11" s="87"/>
      <c r="P11" s="88">
        <f t="shared" si="3"/>
        <v>0</v>
      </c>
      <c r="Q11" s="89"/>
      <c r="R11" s="89"/>
      <c r="S11" s="89"/>
      <c r="T11" s="89"/>
      <c r="U11" s="89"/>
      <c r="V11" s="89"/>
      <c r="W11" s="89"/>
      <c r="X11" s="89"/>
      <c r="Y11" s="90"/>
      <c r="Z11" s="89"/>
      <c r="AA11" s="89"/>
      <c r="AB11" s="89"/>
      <c r="AC11" s="89"/>
      <c r="AD11" s="91"/>
      <c r="AE11" s="89"/>
      <c r="AF11" s="91"/>
      <c r="AG11" s="89"/>
      <c r="AH11" s="89"/>
      <c r="AI11" s="90"/>
      <c r="AJ11" s="89"/>
      <c r="AK11" s="89"/>
      <c r="AL11" s="90"/>
      <c r="AM11" s="89"/>
      <c r="AN11" s="89"/>
      <c r="AO11" s="89"/>
      <c r="AP11" s="89"/>
      <c r="AQ11" s="89"/>
      <c r="AR11" s="89"/>
      <c r="AS11" s="89"/>
      <c r="AT11" s="89"/>
      <c r="AU11" s="89"/>
      <c r="AV11" s="92">
        <f t="shared" si="1"/>
        <v>0</v>
      </c>
      <c r="AW11" s="93">
        <f t="shared" si="2"/>
        <v>0</v>
      </c>
    </row>
    <row r="12" spans="1:50" hidden="1">
      <c r="A12" s="84" t="s">
        <v>9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6">
        <f t="shared" si="0"/>
        <v>0</v>
      </c>
      <c r="O12" s="87"/>
      <c r="P12" s="88">
        <f t="shared" si="3"/>
        <v>0</v>
      </c>
      <c r="Q12" s="89"/>
      <c r="R12" s="89"/>
      <c r="S12" s="89"/>
      <c r="T12" s="89"/>
      <c r="U12" s="89"/>
      <c r="V12" s="89"/>
      <c r="W12" s="89"/>
      <c r="X12" s="89"/>
      <c r="Y12" s="90"/>
      <c r="Z12" s="89"/>
      <c r="AA12" s="89"/>
      <c r="AB12" s="89"/>
      <c r="AC12" s="89"/>
      <c r="AD12" s="91"/>
      <c r="AE12" s="89"/>
      <c r="AF12" s="91"/>
      <c r="AG12" s="89"/>
      <c r="AH12" s="89"/>
      <c r="AI12" s="89"/>
      <c r="AJ12" s="89"/>
      <c r="AK12" s="89"/>
      <c r="AL12" s="90"/>
      <c r="AM12" s="89"/>
      <c r="AN12" s="89"/>
      <c r="AO12" s="89"/>
      <c r="AP12" s="89"/>
      <c r="AQ12" s="89"/>
      <c r="AR12" s="89"/>
      <c r="AS12" s="89"/>
      <c r="AT12" s="89"/>
      <c r="AU12" s="89"/>
      <c r="AV12" s="92">
        <f t="shared" si="1"/>
        <v>0</v>
      </c>
      <c r="AW12" s="93">
        <f t="shared" si="2"/>
        <v>0</v>
      </c>
    </row>
    <row r="13" spans="1:50" ht="17.25" customHeight="1">
      <c r="A13" s="283" t="s">
        <v>10</v>
      </c>
      <c r="B13" s="284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>
        <f t="shared" si="0"/>
        <v>0</v>
      </c>
      <c r="O13" s="87"/>
      <c r="P13" s="88">
        <f t="shared" si="3"/>
        <v>0</v>
      </c>
      <c r="Q13" s="284">
        <v>10</v>
      </c>
      <c r="R13" s="284">
        <v>20</v>
      </c>
      <c r="S13" s="284">
        <v>10</v>
      </c>
      <c r="T13" s="284">
        <v>20</v>
      </c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  <c r="AH13" s="284"/>
      <c r="AI13" s="284"/>
      <c r="AJ13" s="284"/>
      <c r="AK13" s="284"/>
      <c r="AL13" s="284"/>
      <c r="AM13" s="284"/>
      <c r="AN13" s="284"/>
      <c r="AO13" s="284"/>
      <c r="AP13" s="284"/>
      <c r="AQ13" s="284"/>
      <c r="AR13" s="284"/>
      <c r="AS13" s="284"/>
      <c r="AT13" s="284"/>
      <c r="AU13" s="284"/>
      <c r="AV13" s="284">
        <f>SUM(Q13:AU13)</f>
        <v>60</v>
      </c>
      <c r="AW13" s="287">
        <f t="shared" si="2"/>
        <v>60</v>
      </c>
      <c r="AX13" s="244"/>
    </row>
    <row r="14" spans="1:50" ht="18.75" customHeight="1">
      <c r="A14" s="283" t="s">
        <v>11</v>
      </c>
      <c r="B14" s="284"/>
      <c r="C14" s="284"/>
      <c r="D14" s="284"/>
      <c r="E14" s="284"/>
      <c r="F14" s="284"/>
      <c r="G14" s="284"/>
      <c r="H14" s="284"/>
      <c r="I14" s="284"/>
      <c r="J14" s="284"/>
      <c r="K14" s="284"/>
      <c r="L14" s="284"/>
      <c r="M14" s="284"/>
      <c r="N14" s="284">
        <f t="shared" si="0"/>
        <v>0</v>
      </c>
      <c r="O14" s="87"/>
      <c r="P14" s="88">
        <f t="shared" si="3"/>
        <v>0</v>
      </c>
      <c r="Q14" s="284">
        <v>10</v>
      </c>
      <c r="R14" s="284">
        <v>10</v>
      </c>
      <c r="S14" s="284">
        <v>20</v>
      </c>
      <c r="T14" s="284">
        <v>20</v>
      </c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  <c r="AH14" s="284"/>
      <c r="AI14" s="284"/>
      <c r="AJ14" s="284"/>
      <c r="AK14" s="284"/>
      <c r="AL14" s="284"/>
      <c r="AM14" s="284"/>
      <c r="AN14" s="284"/>
      <c r="AO14" s="284"/>
      <c r="AP14" s="284"/>
      <c r="AQ14" s="284"/>
      <c r="AR14" s="284"/>
      <c r="AS14" s="284"/>
      <c r="AT14" s="284"/>
      <c r="AU14" s="284"/>
      <c r="AV14" s="284">
        <f t="shared" si="1"/>
        <v>60</v>
      </c>
      <c r="AW14" s="287">
        <f t="shared" si="2"/>
        <v>60</v>
      </c>
    </row>
    <row r="15" spans="1:50" hidden="1">
      <c r="A15" s="84" t="s">
        <v>12</v>
      </c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6">
        <f t="shared" si="0"/>
        <v>0</v>
      </c>
      <c r="O15" s="87"/>
      <c r="P15" s="88">
        <f t="shared" si="3"/>
        <v>0</v>
      </c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284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284"/>
      <c r="AP15" s="89"/>
      <c r="AQ15" s="89"/>
      <c r="AR15" s="89"/>
      <c r="AS15" s="89"/>
      <c r="AT15" s="89"/>
      <c r="AU15" s="89"/>
      <c r="AV15" s="92">
        <f t="shared" si="1"/>
        <v>0</v>
      </c>
      <c r="AW15" s="93">
        <f t="shared" si="2"/>
        <v>0</v>
      </c>
    </row>
    <row r="16" spans="1:50" ht="18.75" customHeight="1">
      <c r="A16" s="283" t="s">
        <v>24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>
        <f t="shared" si="0"/>
        <v>0</v>
      </c>
      <c r="O16" s="87"/>
      <c r="P16" s="88">
        <f t="shared" si="3"/>
        <v>0</v>
      </c>
      <c r="Q16" s="284">
        <v>10</v>
      </c>
      <c r="R16" s="284">
        <v>20</v>
      </c>
      <c r="S16" s="284"/>
      <c r="T16" s="284">
        <v>10</v>
      </c>
      <c r="U16" s="284"/>
      <c r="V16" s="284"/>
      <c r="W16" s="284"/>
      <c r="X16" s="284"/>
      <c r="Y16" s="284"/>
      <c r="Z16" s="284"/>
      <c r="AA16" s="284"/>
      <c r="AB16" s="284"/>
      <c r="AC16" s="284"/>
      <c r="AD16" s="284"/>
      <c r="AE16" s="284"/>
      <c r="AF16" s="284"/>
      <c r="AG16" s="284"/>
      <c r="AH16" s="284"/>
      <c r="AI16" s="284"/>
      <c r="AJ16" s="284"/>
      <c r="AK16" s="284"/>
      <c r="AL16" s="284"/>
      <c r="AM16" s="284"/>
      <c r="AN16" s="284"/>
      <c r="AO16" s="284"/>
      <c r="AP16" s="284"/>
      <c r="AQ16" s="284"/>
      <c r="AR16" s="284"/>
      <c r="AS16" s="284"/>
      <c r="AT16" s="284"/>
      <c r="AU16" s="284"/>
      <c r="AV16" s="284">
        <f t="shared" si="1"/>
        <v>40</v>
      </c>
      <c r="AW16" s="93">
        <f t="shared" si="2"/>
        <v>40</v>
      </c>
    </row>
    <row r="17" spans="1:49" hidden="1">
      <c r="A17" s="84" t="s">
        <v>42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6">
        <f t="shared" si="0"/>
        <v>0</v>
      </c>
      <c r="O17" s="87"/>
      <c r="P17" s="88">
        <f t="shared" si="3"/>
        <v>0</v>
      </c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90"/>
      <c r="AM17" s="89"/>
      <c r="AN17" s="89"/>
      <c r="AO17" s="89"/>
      <c r="AP17" s="89"/>
      <c r="AQ17" s="89"/>
      <c r="AR17" s="89"/>
      <c r="AS17" s="89"/>
      <c r="AT17" s="89"/>
      <c r="AU17" s="89"/>
      <c r="AV17" s="92">
        <f t="shared" si="1"/>
        <v>0</v>
      </c>
      <c r="AW17" s="93">
        <f t="shared" si="2"/>
        <v>0</v>
      </c>
    </row>
    <row r="18" spans="1:49" ht="16.5" customHeight="1">
      <c r="A18" s="283" t="s">
        <v>19</v>
      </c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>
        <f t="shared" si="0"/>
        <v>0</v>
      </c>
      <c r="O18" s="87"/>
      <c r="P18" s="88">
        <f t="shared" si="3"/>
        <v>0</v>
      </c>
      <c r="Q18" s="284"/>
      <c r="R18" s="284"/>
      <c r="S18" s="284"/>
      <c r="T18" s="284">
        <v>10</v>
      </c>
      <c r="U18" s="284"/>
      <c r="V18" s="284"/>
      <c r="W18" s="284"/>
      <c r="X18" s="284"/>
      <c r="Y18" s="284"/>
      <c r="Z18" s="284"/>
      <c r="AA18" s="284"/>
      <c r="AB18" s="284"/>
      <c r="AC18" s="284"/>
      <c r="AD18" s="284"/>
      <c r="AE18" s="284"/>
      <c r="AF18" s="284"/>
      <c r="AG18" s="284"/>
      <c r="AH18" s="284"/>
      <c r="AI18" s="284"/>
      <c r="AJ18" s="284"/>
      <c r="AK18" s="284"/>
      <c r="AL18" s="286"/>
      <c r="AM18" s="284"/>
      <c r="AN18" s="284"/>
      <c r="AO18" s="284"/>
      <c r="AP18" s="284"/>
      <c r="AQ18" s="284"/>
      <c r="AR18" s="284"/>
      <c r="AS18" s="284"/>
      <c r="AT18" s="284"/>
      <c r="AU18" s="284"/>
      <c r="AV18" s="284">
        <f t="shared" si="1"/>
        <v>10</v>
      </c>
      <c r="AW18" s="93">
        <f t="shared" si="2"/>
        <v>10</v>
      </c>
    </row>
    <row r="19" spans="1:49" hidden="1">
      <c r="A19" s="84" t="s">
        <v>40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6">
        <f t="shared" si="0"/>
        <v>0</v>
      </c>
      <c r="O19" s="87"/>
      <c r="P19" s="88">
        <f t="shared" si="3"/>
        <v>0</v>
      </c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90"/>
      <c r="AM19" s="89"/>
      <c r="AN19" s="89"/>
      <c r="AO19" s="89"/>
      <c r="AP19" s="89"/>
      <c r="AQ19" s="89"/>
      <c r="AR19" s="89"/>
      <c r="AS19" s="89"/>
      <c r="AT19" s="89"/>
      <c r="AU19" s="89"/>
      <c r="AV19" s="92">
        <f t="shared" si="1"/>
        <v>0</v>
      </c>
      <c r="AW19" s="93">
        <f t="shared" si="2"/>
        <v>0</v>
      </c>
    </row>
    <row r="20" spans="1:49" ht="18" customHeight="1">
      <c r="A20" s="283" t="s">
        <v>20</v>
      </c>
      <c r="B20" s="284"/>
      <c r="C20" s="284"/>
      <c r="D20" s="284"/>
      <c r="E20" s="284"/>
      <c r="F20" s="284"/>
      <c r="G20" s="284"/>
      <c r="H20" s="284"/>
      <c r="I20" s="284"/>
      <c r="J20" s="284"/>
      <c r="K20" s="284"/>
      <c r="L20" s="284"/>
      <c r="M20" s="284"/>
      <c r="N20" s="284">
        <f t="shared" si="0"/>
        <v>0</v>
      </c>
      <c r="O20" s="87"/>
      <c r="P20" s="88">
        <f t="shared" si="3"/>
        <v>0</v>
      </c>
      <c r="Q20" s="284">
        <v>10</v>
      </c>
      <c r="R20" s="284"/>
      <c r="S20" s="284"/>
      <c r="T20" s="284">
        <v>10</v>
      </c>
      <c r="U20" s="284"/>
      <c r="V20" s="284"/>
      <c r="W20" s="284"/>
      <c r="X20" s="284"/>
      <c r="Y20" s="284"/>
      <c r="Z20" s="284"/>
      <c r="AA20" s="284"/>
      <c r="AB20" s="284"/>
      <c r="AC20" s="284"/>
      <c r="AD20" s="284"/>
      <c r="AE20" s="284"/>
      <c r="AF20" s="284"/>
      <c r="AG20" s="284"/>
      <c r="AH20" s="284"/>
      <c r="AI20" s="284"/>
      <c r="AJ20" s="284"/>
      <c r="AK20" s="284"/>
      <c r="AL20" s="286"/>
      <c r="AM20" s="284"/>
      <c r="AN20" s="284"/>
      <c r="AO20" s="284"/>
      <c r="AP20" s="284"/>
      <c r="AQ20" s="284"/>
      <c r="AR20" s="284"/>
      <c r="AS20" s="284"/>
      <c r="AT20" s="284"/>
      <c r="AU20" s="284"/>
      <c r="AV20" s="284">
        <f t="shared" si="1"/>
        <v>20</v>
      </c>
      <c r="AW20" s="287">
        <f t="shared" si="2"/>
        <v>20</v>
      </c>
    </row>
    <row r="21" spans="1:49" hidden="1">
      <c r="A21" s="84" t="s">
        <v>41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6">
        <f t="shared" si="0"/>
        <v>0</v>
      </c>
      <c r="O21" s="87"/>
      <c r="P21" s="88">
        <f t="shared" si="3"/>
        <v>0</v>
      </c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90"/>
      <c r="AM21" s="89"/>
      <c r="AN21" s="89"/>
      <c r="AO21" s="89"/>
      <c r="AP21" s="89"/>
      <c r="AQ21" s="89"/>
      <c r="AR21" s="89"/>
      <c r="AS21" s="89"/>
      <c r="AT21" s="89"/>
      <c r="AU21" s="89"/>
      <c r="AV21" s="92">
        <f t="shared" si="1"/>
        <v>0</v>
      </c>
      <c r="AW21" s="93">
        <f t="shared" si="2"/>
        <v>0</v>
      </c>
    </row>
    <row r="22" spans="1:49" ht="15.75" customHeight="1">
      <c r="A22" s="283" t="s">
        <v>23</v>
      </c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284"/>
      <c r="M22" s="284"/>
      <c r="N22" s="284">
        <f t="shared" si="0"/>
        <v>0</v>
      </c>
      <c r="O22" s="87"/>
      <c r="P22" s="88">
        <f t="shared" si="3"/>
        <v>0</v>
      </c>
      <c r="Q22" s="284">
        <v>10</v>
      </c>
      <c r="R22" s="284">
        <v>10</v>
      </c>
      <c r="S22" s="284"/>
      <c r="T22" s="284">
        <v>24</v>
      </c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  <c r="AH22" s="284"/>
      <c r="AI22" s="284"/>
      <c r="AJ22" s="284"/>
      <c r="AK22" s="284"/>
      <c r="AL22" s="284"/>
      <c r="AM22" s="284"/>
      <c r="AN22" s="284"/>
      <c r="AO22" s="284"/>
      <c r="AP22" s="284"/>
      <c r="AQ22" s="284"/>
      <c r="AR22" s="284"/>
      <c r="AS22" s="284"/>
      <c r="AT22" s="284"/>
      <c r="AU22" s="284"/>
      <c r="AV22" s="284">
        <f t="shared" si="1"/>
        <v>44</v>
      </c>
      <c r="AW22" s="287">
        <f t="shared" si="2"/>
        <v>44</v>
      </c>
    </row>
    <row r="23" spans="1:49" hidden="1">
      <c r="A23" s="84" t="s">
        <v>39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6">
        <f t="shared" si="0"/>
        <v>0</v>
      </c>
      <c r="O23" s="87"/>
      <c r="P23" s="88">
        <f t="shared" si="3"/>
        <v>0</v>
      </c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92">
        <f t="shared" si="1"/>
        <v>0</v>
      </c>
      <c r="AW23" s="93">
        <f t="shared" si="2"/>
        <v>0</v>
      </c>
    </row>
    <row r="24" spans="1:49" ht="16.5" customHeight="1">
      <c r="A24" s="283" t="s">
        <v>21</v>
      </c>
      <c r="B24" s="284"/>
      <c r="C24" s="284"/>
      <c r="D24" s="284"/>
      <c r="E24" s="284"/>
      <c r="F24" s="284"/>
      <c r="G24" s="284"/>
      <c r="H24" s="284"/>
      <c r="I24" s="284"/>
      <c r="J24" s="284"/>
      <c r="K24" s="284"/>
      <c r="L24" s="284"/>
      <c r="M24" s="284"/>
      <c r="N24" s="284">
        <f t="shared" si="0"/>
        <v>0</v>
      </c>
      <c r="O24" s="87"/>
      <c r="P24" s="88">
        <f t="shared" si="3"/>
        <v>0</v>
      </c>
      <c r="Q24" s="284">
        <v>10</v>
      </c>
      <c r="R24" s="284">
        <v>20</v>
      </c>
      <c r="S24" s="284"/>
      <c r="T24" s="284">
        <v>24</v>
      </c>
      <c r="U24" s="284"/>
      <c r="V24" s="284"/>
      <c r="W24" s="284"/>
      <c r="X24" s="284"/>
      <c r="Y24" s="284"/>
      <c r="Z24" s="284"/>
      <c r="AA24" s="284"/>
      <c r="AB24" s="284"/>
      <c r="AC24" s="284"/>
      <c r="AD24" s="284"/>
      <c r="AE24" s="284"/>
      <c r="AF24" s="284"/>
      <c r="AG24" s="284"/>
      <c r="AH24" s="284"/>
      <c r="AI24" s="284"/>
      <c r="AJ24" s="284"/>
      <c r="AK24" s="284"/>
      <c r="AL24" s="284"/>
      <c r="AM24" s="284"/>
      <c r="AN24" s="284"/>
      <c r="AO24" s="284"/>
      <c r="AP24" s="284"/>
      <c r="AQ24" s="284"/>
      <c r="AR24" s="284"/>
      <c r="AS24" s="284"/>
      <c r="AT24" s="284"/>
      <c r="AU24" s="284"/>
      <c r="AV24" s="284">
        <f t="shared" si="1"/>
        <v>54</v>
      </c>
      <c r="AW24" s="287">
        <f t="shared" si="2"/>
        <v>54</v>
      </c>
    </row>
    <row r="25" spans="1:49" ht="15" customHeight="1">
      <c r="A25" s="283" t="s">
        <v>25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>
        <f t="shared" si="0"/>
        <v>0</v>
      </c>
      <c r="O25" s="87"/>
      <c r="P25" s="88">
        <f t="shared" si="3"/>
        <v>0</v>
      </c>
      <c r="Q25" s="284">
        <v>5</v>
      </c>
      <c r="R25" s="284"/>
      <c r="S25" s="284"/>
      <c r="T25" s="284">
        <v>5</v>
      </c>
      <c r="U25" s="284"/>
      <c r="V25" s="284"/>
      <c r="W25" s="284"/>
      <c r="X25" s="284"/>
      <c r="Y25" s="284"/>
      <c r="Z25" s="284"/>
      <c r="AA25" s="284"/>
      <c r="AB25" s="284"/>
      <c r="AC25" s="284"/>
      <c r="AD25" s="284"/>
      <c r="AE25" s="284"/>
      <c r="AF25" s="284"/>
      <c r="AG25" s="284"/>
      <c r="AH25" s="284"/>
      <c r="AI25" s="284"/>
      <c r="AJ25" s="284"/>
      <c r="AK25" s="284"/>
      <c r="AL25" s="286"/>
      <c r="AM25" s="284"/>
      <c r="AN25" s="284"/>
      <c r="AO25" s="284"/>
      <c r="AP25" s="284"/>
      <c r="AQ25" s="284"/>
      <c r="AR25" s="284"/>
      <c r="AS25" s="284"/>
      <c r="AT25" s="284"/>
      <c r="AU25" s="284"/>
      <c r="AV25" s="284">
        <f t="shared" si="1"/>
        <v>10</v>
      </c>
      <c r="AW25" s="93">
        <f t="shared" si="2"/>
        <v>10</v>
      </c>
    </row>
    <row r="26" spans="1:49" ht="15.75" customHeight="1">
      <c r="A26" s="283" t="s">
        <v>22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>
        <f t="shared" si="0"/>
        <v>0</v>
      </c>
      <c r="O26" s="87"/>
      <c r="P26" s="88">
        <f t="shared" si="3"/>
        <v>0</v>
      </c>
      <c r="Q26" s="284">
        <v>5</v>
      </c>
      <c r="R26" s="284"/>
      <c r="S26" s="284"/>
      <c r="T26" s="284">
        <v>5</v>
      </c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  <c r="AH26" s="284"/>
      <c r="AI26" s="284"/>
      <c r="AJ26" s="284"/>
      <c r="AK26" s="284"/>
      <c r="AL26" s="286"/>
      <c r="AM26" s="284"/>
      <c r="AN26" s="284"/>
      <c r="AO26" s="284"/>
      <c r="AP26" s="284"/>
      <c r="AQ26" s="284"/>
      <c r="AR26" s="284"/>
      <c r="AS26" s="284"/>
      <c r="AT26" s="284"/>
      <c r="AU26" s="284"/>
      <c r="AV26" s="284">
        <f t="shared" si="1"/>
        <v>10</v>
      </c>
      <c r="AW26" s="93">
        <f t="shared" si="2"/>
        <v>10</v>
      </c>
    </row>
    <row r="27" spans="1:49" hidden="1">
      <c r="A27" s="84" t="s">
        <v>46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6">
        <f t="shared" si="0"/>
        <v>0</v>
      </c>
      <c r="O27" s="87"/>
      <c r="P27" s="88">
        <f t="shared" si="3"/>
        <v>0</v>
      </c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90"/>
      <c r="AM27" s="89"/>
      <c r="AN27" s="89"/>
      <c r="AO27" s="89"/>
      <c r="AP27" s="89"/>
      <c r="AQ27" s="89"/>
      <c r="AR27" s="89"/>
      <c r="AS27" s="89"/>
      <c r="AT27" s="89"/>
      <c r="AU27" s="89"/>
      <c r="AV27" s="92">
        <f t="shared" si="1"/>
        <v>0</v>
      </c>
      <c r="AW27" s="93">
        <f t="shared" si="2"/>
        <v>0</v>
      </c>
    </row>
    <row r="28" spans="1:49" hidden="1">
      <c r="A28" s="283" t="s">
        <v>31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>
        <f t="shared" si="0"/>
        <v>0</v>
      </c>
      <c r="O28" s="87"/>
      <c r="P28" s="88">
        <f t="shared" si="3"/>
        <v>0</v>
      </c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K28" s="284"/>
      <c r="AL28" s="286"/>
      <c r="AM28" s="284"/>
      <c r="AN28" s="284"/>
      <c r="AO28" s="284"/>
      <c r="AP28" s="284"/>
      <c r="AQ28" s="284"/>
      <c r="AR28" s="284"/>
      <c r="AS28" s="284"/>
      <c r="AT28" s="284"/>
      <c r="AU28" s="284"/>
      <c r="AV28" s="284">
        <f t="shared" si="1"/>
        <v>0</v>
      </c>
      <c r="AW28" s="93">
        <f t="shared" si="2"/>
        <v>0</v>
      </c>
    </row>
    <row r="29" spans="1:49" hidden="1">
      <c r="A29" s="84" t="s">
        <v>28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6">
        <f t="shared" si="0"/>
        <v>0</v>
      </c>
      <c r="O29" s="87"/>
      <c r="P29" s="88">
        <f t="shared" si="3"/>
        <v>0</v>
      </c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91"/>
      <c r="AE29" s="89"/>
      <c r="AF29" s="89"/>
      <c r="AG29" s="89"/>
      <c r="AH29" s="89"/>
      <c r="AI29" s="90"/>
      <c r="AJ29" s="89"/>
      <c r="AK29" s="89"/>
      <c r="AL29" s="90"/>
      <c r="AM29" s="89"/>
      <c r="AN29" s="89"/>
      <c r="AO29" s="89"/>
      <c r="AP29" s="89"/>
      <c r="AQ29" s="89"/>
      <c r="AR29" s="89"/>
      <c r="AS29" s="89"/>
      <c r="AT29" s="284"/>
      <c r="AU29" s="89"/>
      <c r="AV29" s="92">
        <f t="shared" si="1"/>
        <v>0</v>
      </c>
      <c r="AW29" s="93">
        <f t="shared" si="2"/>
        <v>0</v>
      </c>
    </row>
    <row r="30" spans="1:49" ht="18" hidden="1" customHeight="1">
      <c r="A30" s="283" t="s">
        <v>29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>
        <f t="shared" si="0"/>
        <v>0</v>
      </c>
      <c r="O30" s="87"/>
      <c r="P30" s="88">
        <f t="shared" si="3"/>
        <v>0</v>
      </c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84"/>
      <c r="AE30" s="284"/>
      <c r="AF30" s="284"/>
      <c r="AG30" s="284"/>
      <c r="AH30" s="284"/>
      <c r="AI30" s="284"/>
      <c r="AJ30" s="284"/>
      <c r="AK30" s="284"/>
      <c r="AL30" s="286"/>
      <c r="AM30" s="284"/>
      <c r="AN30" s="284"/>
      <c r="AO30" s="284"/>
      <c r="AP30" s="284"/>
      <c r="AQ30" s="284"/>
      <c r="AR30" s="284"/>
      <c r="AS30" s="284"/>
      <c r="AT30" s="284"/>
      <c r="AU30" s="284"/>
      <c r="AV30" s="284">
        <f t="shared" si="1"/>
        <v>0</v>
      </c>
      <c r="AW30" s="93">
        <f t="shared" si="2"/>
        <v>0</v>
      </c>
    </row>
    <row r="31" spans="1:49" hidden="1">
      <c r="A31" s="84" t="s">
        <v>30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6">
        <f t="shared" si="0"/>
        <v>0</v>
      </c>
      <c r="O31" s="87"/>
      <c r="P31" s="88">
        <f t="shared" si="3"/>
        <v>0</v>
      </c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91"/>
      <c r="AD31" s="91"/>
      <c r="AE31" s="89"/>
      <c r="AF31" s="91"/>
      <c r="AG31" s="89"/>
      <c r="AH31" s="89"/>
      <c r="AI31" s="90"/>
      <c r="AJ31" s="89"/>
      <c r="AK31" s="89"/>
      <c r="AL31" s="90"/>
      <c r="AM31" s="89"/>
      <c r="AN31" s="89"/>
      <c r="AO31" s="89"/>
      <c r="AP31" s="89"/>
      <c r="AQ31" s="89"/>
      <c r="AR31" s="89"/>
      <c r="AS31" s="89"/>
      <c r="AT31" s="89"/>
      <c r="AU31" s="89"/>
      <c r="AV31" s="92">
        <f t="shared" si="1"/>
        <v>0</v>
      </c>
      <c r="AW31" s="93">
        <f t="shared" si="2"/>
        <v>0</v>
      </c>
    </row>
    <row r="32" spans="1:49" hidden="1">
      <c r="A32" s="84" t="s">
        <v>32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6">
        <f t="shared" si="0"/>
        <v>0</v>
      </c>
      <c r="O32" s="87"/>
      <c r="P32" s="88">
        <f t="shared" si="3"/>
        <v>0</v>
      </c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91"/>
      <c r="AD32" s="91"/>
      <c r="AE32" s="89"/>
      <c r="AF32" s="91"/>
      <c r="AG32" s="89"/>
      <c r="AH32" s="89"/>
      <c r="AI32" s="90"/>
      <c r="AJ32" s="89"/>
      <c r="AK32" s="89"/>
      <c r="AL32" s="90"/>
      <c r="AM32" s="89"/>
      <c r="AN32" s="89"/>
      <c r="AO32" s="89"/>
      <c r="AP32" s="89"/>
      <c r="AQ32" s="89"/>
      <c r="AR32" s="89"/>
      <c r="AS32" s="89"/>
      <c r="AT32" s="89"/>
      <c r="AU32" s="89"/>
      <c r="AV32" s="92">
        <f t="shared" si="1"/>
        <v>0</v>
      </c>
      <c r="AW32" s="93">
        <f t="shared" si="2"/>
        <v>0</v>
      </c>
    </row>
    <row r="33" spans="1:49" hidden="1">
      <c r="A33" s="84" t="s">
        <v>33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6">
        <f t="shared" si="0"/>
        <v>0</v>
      </c>
      <c r="O33" s="87"/>
      <c r="P33" s="88">
        <f t="shared" si="3"/>
        <v>0</v>
      </c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91"/>
      <c r="AD33" s="91"/>
      <c r="AE33" s="89"/>
      <c r="AF33" s="91"/>
      <c r="AG33" s="89"/>
      <c r="AH33" s="89"/>
      <c r="AI33" s="90"/>
      <c r="AJ33" s="89"/>
      <c r="AK33" s="89"/>
      <c r="AL33" s="90"/>
      <c r="AM33" s="89"/>
      <c r="AN33" s="89"/>
      <c r="AO33" s="89"/>
      <c r="AP33" s="89"/>
      <c r="AQ33" s="89"/>
      <c r="AR33" s="89"/>
      <c r="AS33" s="89"/>
      <c r="AT33" s="89"/>
      <c r="AU33" s="89"/>
      <c r="AV33" s="92">
        <f t="shared" si="1"/>
        <v>0</v>
      </c>
      <c r="AW33" s="93">
        <f t="shared" si="2"/>
        <v>0</v>
      </c>
    </row>
    <row r="34" spans="1:49" hidden="1">
      <c r="A34" s="84" t="s">
        <v>43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6">
        <f t="shared" si="0"/>
        <v>0</v>
      </c>
      <c r="O34" s="87"/>
      <c r="P34" s="88">
        <f t="shared" si="3"/>
        <v>0</v>
      </c>
      <c r="Q34" s="89"/>
      <c r="R34" s="89"/>
      <c r="S34" s="89"/>
      <c r="T34" s="89"/>
      <c r="U34" s="89"/>
      <c r="V34" s="89"/>
      <c r="W34" s="89"/>
      <c r="X34" s="89"/>
      <c r="Y34" s="90"/>
      <c r="Z34" s="89"/>
      <c r="AA34" s="89"/>
      <c r="AB34" s="89"/>
      <c r="AC34" s="91"/>
      <c r="AD34" s="91"/>
      <c r="AE34" s="89"/>
      <c r="AF34" s="91"/>
      <c r="AG34" s="89"/>
      <c r="AH34" s="89"/>
      <c r="AI34" s="90"/>
      <c r="AJ34" s="89"/>
      <c r="AK34" s="89"/>
      <c r="AL34" s="90"/>
      <c r="AM34" s="89"/>
      <c r="AN34" s="89"/>
      <c r="AO34" s="89"/>
      <c r="AP34" s="89"/>
      <c r="AQ34" s="89"/>
      <c r="AR34" s="89"/>
      <c r="AS34" s="89"/>
      <c r="AT34" s="89"/>
      <c r="AU34" s="89"/>
      <c r="AV34" s="92">
        <f t="shared" si="1"/>
        <v>0</v>
      </c>
      <c r="AW34" s="93">
        <f t="shared" si="2"/>
        <v>0</v>
      </c>
    </row>
    <row r="35" spans="1:49" hidden="1">
      <c r="A35" s="84" t="s">
        <v>44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>
        <f t="shared" si="0"/>
        <v>0</v>
      </c>
      <c r="O35" s="87"/>
      <c r="P35" s="88">
        <f t="shared" si="3"/>
        <v>0</v>
      </c>
      <c r="Q35" s="89"/>
      <c r="R35" s="89"/>
      <c r="S35" s="89"/>
      <c r="T35" s="89"/>
      <c r="U35" s="89"/>
      <c r="V35" s="89"/>
      <c r="W35" s="89"/>
      <c r="X35" s="89"/>
      <c r="Y35" s="90"/>
      <c r="Z35" s="89"/>
      <c r="AA35" s="89"/>
      <c r="AB35" s="89"/>
      <c r="AC35" s="91"/>
      <c r="AD35" s="91"/>
      <c r="AE35" s="89"/>
      <c r="AF35" s="89"/>
      <c r="AG35" s="89"/>
      <c r="AH35" s="89"/>
      <c r="AI35" s="90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92">
        <f t="shared" si="1"/>
        <v>0</v>
      </c>
      <c r="AW35" s="93">
        <f t="shared" si="2"/>
        <v>0</v>
      </c>
    </row>
    <row r="36" spans="1:49" ht="15" customHeight="1">
      <c r="A36" s="283" t="s">
        <v>34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>
        <f t="shared" si="0"/>
        <v>0</v>
      </c>
      <c r="O36" s="87"/>
      <c r="P36" s="88">
        <f t="shared" si="3"/>
        <v>0</v>
      </c>
      <c r="Q36" s="284"/>
      <c r="R36" s="284">
        <v>5</v>
      </c>
      <c r="S36" s="284"/>
      <c r="T36" s="284"/>
      <c r="U36" s="284"/>
      <c r="V36" s="284"/>
      <c r="W36" s="284"/>
      <c r="X36" s="284"/>
      <c r="Y36" s="286"/>
      <c r="Z36" s="284"/>
      <c r="AA36" s="284"/>
      <c r="AB36" s="284"/>
      <c r="AC36" s="284"/>
      <c r="AD36" s="284"/>
      <c r="AE36" s="284"/>
      <c r="AF36" s="284"/>
      <c r="AG36" s="284"/>
      <c r="AH36" s="284"/>
      <c r="AI36" s="284"/>
      <c r="AJ36" s="284"/>
      <c r="AK36" s="284"/>
      <c r="AL36" s="284"/>
      <c r="AM36" s="284"/>
      <c r="AN36" s="284"/>
      <c r="AO36" s="284"/>
      <c r="AP36" s="284"/>
      <c r="AQ36" s="284"/>
      <c r="AR36" s="284"/>
      <c r="AS36" s="284"/>
      <c r="AT36" s="284"/>
      <c r="AU36" s="284"/>
      <c r="AV36" s="284">
        <f>SUM(Q36:AU36)</f>
        <v>5</v>
      </c>
      <c r="AW36" s="287">
        <f t="shared" si="2"/>
        <v>5</v>
      </c>
    </row>
    <row r="37" spans="1:49" ht="16.5" customHeight="1">
      <c r="A37" s="283" t="s">
        <v>35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>
        <f t="shared" si="0"/>
        <v>0</v>
      </c>
      <c r="O37" s="87"/>
      <c r="P37" s="88">
        <f t="shared" si="3"/>
        <v>0</v>
      </c>
      <c r="Q37" s="284">
        <v>5</v>
      </c>
      <c r="R37" s="284">
        <v>5</v>
      </c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  <c r="AJ37" s="284"/>
      <c r="AK37" s="284"/>
      <c r="AL37" s="284"/>
      <c r="AM37" s="284"/>
      <c r="AN37" s="284"/>
      <c r="AO37" s="284"/>
      <c r="AP37" s="284"/>
      <c r="AQ37" s="284"/>
      <c r="AR37" s="284"/>
      <c r="AS37" s="284"/>
      <c r="AT37" s="284"/>
      <c r="AU37" s="284"/>
      <c r="AV37" s="284">
        <f>SUM(Q37:AU37)</f>
        <v>10</v>
      </c>
      <c r="AW37" s="93">
        <f t="shared" si="2"/>
        <v>10</v>
      </c>
    </row>
    <row r="38" spans="1:49">
      <c r="A38" s="502" t="s">
        <v>36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>
        <f t="shared" si="0"/>
        <v>0</v>
      </c>
      <c r="O38" s="87"/>
      <c r="P38" s="88">
        <f t="shared" si="3"/>
        <v>0</v>
      </c>
      <c r="Q38" s="284"/>
      <c r="R38" s="284">
        <v>5</v>
      </c>
      <c r="S38" s="284"/>
      <c r="T38" s="284"/>
      <c r="U38" s="284"/>
      <c r="V38" s="284"/>
      <c r="W38" s="284"/>
      <c r="X38" s="284"/>
      <c r="Y38" s="286"/>
      <c r="Z38" s="284"/>
      <c r="AA38" s="284"/>
      <c r="AB38" s="284"/>
      <c r="AC38" s="285"/>
      <c r="AD38" s="285"/>
      <c r="AE38" s="284"/>
      <c r="AF38" s="285"/>
      <c r="AG38" s="284"/>
      <c r="AH38" s="285"/>
      <c r="AI38" s="286"/>
      <c r="AJ38" s="284"/>
      <c r="AK38" s="284"/>
      <c r="AL38" s="286"/>
      <c r="AM38" s="284"/>
      <c r="AN38" s="284"/>
      <c r="AO38" s="284"/>
      <c r="AP38" s="284"/>
      <c r="AQ38" s="284"/>
      <c r="AR38" s="284"/>
      <c r="AS38" s="284"/>
      <c r="AT38" s="284"/>
      <c r="AU38" s="284"/>
      <c r="AV38" s="284">
        <f>SUM(Q38:AU38)</f>
        <v>5</v>
      </c>
      <c r="AW38" s="93">
        <f t="shared" si="2"/>
        <v>5</v>
      </c>
    </row>
    <row r="39" spans="1:49" hidden="1">
      <c r="A39" s="94" t="s">
        <v>37</v>
      </c>
      <c r="B39" s="95"/>
      <c r="C39" s="95"/>
      <c r="D39" s="95"/>
      <c r="E39" s="95"/>
      <c r="F39" s="85"/>
      <c r="G39" s="85"/>
      <c r="H39" s="85"/>
      <c r="I39" s="85"/>
      <c r="J39" s="85"/>
      <c r="K39" s="85"/>
      <c r="L39" s="85"/>
      <c r="M39" s="85"/>
      <c r="N39" s="86">
        <f t="shared" si="0"/>
        <v>0</v>
      </c>
      <c r="O39" s="87"/>
      <c r="P39" s="88">
        <f t="shared" si="3"/>
        <v>0</v>
      </c>
      <c r="Q39" s="89"/>
      <c r="R39" s="89"/>
      <c r="S39" s="89"/>
      <c r="T39" s="89"/>
      <c r="U39" s="89"/>
      <c r="V39" s="89"/>
      <c r="W39" s="89"/>
      <c r="X39" s="89"/>
      <c r="Y39" s="90"/>
      <c r="Z39" s="89"/>
      <c r="AA39" s="89"/>
      <c r="AB39" s="89"/>
      <c r="AC39" s="91"/>
      <c r="AD39" s="91"/>
      <c r="AE39" s="89"/>
      <c r="AF39" s="91"/>
      <c r="AG39" s="89"/>
      <c r="AH39" s="91"/>
      <c r="AI39" s="90"/>
      <c r="AJ39" s="89"/>
      <c r="AK39" s="90"/>
      <c r="AL39" s="90"/>
      <c r="AM39" s="89"/>
      <c r="AN39" s="89"/>
      <c r="AO39" s="89"/>
      <c r="AP39" s="89"/>
      <c r="AQ39" s="89"/>
      <c r="AR39" s="89"/>
      <c r="AS39" s="89"/>
      <c r="AT39" s="89"/>
      <c r="AU39" s="89"/>
      <c r="AV39" s="92">
        <f>SUM(Q39:AU39)</f>
        <v>0</v>
      </c>
      <c r="AW39" s="93">
        <f t="shared" si="2"/>
        <v>0</v>
      </c>
    </row>
    <row r="40" spans="1:49" hidden="1">
      <c r="A40" s="84" t="s">
        <v>38</v>
      </c>
      <c r="B40" s="95"/>
      <c r="C40" s="95"/>
      <c r="D40" s="95"/>
      <c r="E40" s="95"/>
      <c r="F40" s="85"/>
      <c r="G40" s="85"/>
      <c r="H40" s="85"/>
      <c r="I40" s="85"/>
      <c r="J40" s="85"/>
      <c r="K40" s="85"/>
      <c r="L40" s="85"/>
      <c r="M40" s="85"/>
      <c r="N40" s="86">
        <f t="shared" si="0"/>
        <v>0</v>
      </c>
      <c r="O40" s="87"/>
      <c r="P40" s="88">
        <f t="shared" si="3"/>
        <v>0</v>
      </c>
      <c r="Q40" s="89"/>
      <c r="R40" s="89"/>
      <c r="S40" s="89"/>
      <c r="T40" s="89"/>
      <c r="U40" s="89"/>
      <c r="V40" s="89"/>
      <c r="W40" s="89"/>
      <c r="X40" s="91"/>
      <c r="Y40" s="90"/>
      <c r="Z40" s="89"/>
      <c r="AA40" s="89"/>
      <c r="AB40" s="89"/>
      <c r="AC40" s="91"/>
      <c r="AD40" s="91"/>
      <c r="AE40" s="89"/>
      <c r="AF40" s="91"/>
      <c r="AG40" s="89"/>
      <c r="AH40" s="91"/>
      <c r="AI40" s="90"/>
      <c r="AJ40" s="89"/>
      <c r="AK40" s="90"/>
      <c r="AL40" s="90"/>
      <c r="AM40" s="89"/>
      <c r="AN40" s="89"/>
      <c r="AO40" s="89"/>
      <c r="AP40" s="89"/>
      <c r="AQ40" s="89"/>
      <c r="AR40" s="89"/>
      <c r="AS40" s="89"/>
      <c r="AT40" s="89"/>
      <c r="AU40" s="89"/>
      <c r="AV40" s="92">
        <f>SUM(Q40:AU40)</f>
        <v>0</v>
      </c>
      <c r="AW40" s="93">
        <f t="shared" si="2"/>
        <v>0</v>
      </c>
    </row>
    <row r="41" spans="1:49" ht="17.25" customHeight="1">
      <c r="A41" s="96" t="s">
        <v>61</v>
      </c>
      <c r="B41" s="97">
        <f t="shared" ref="B41:P41" si="4">SUM(B3:B40)</f>
        <v>0</v>
      </c>
      <c r="C41" s="97">
        <f t="shared" si="4"/>
        <v>0</v>
      </c>
      <c r="D41" s="97">
        <f t="shared" si="4"/>
        <v>0</v>
      </c>
      <c r="E41" s="97">
        <f t="shared" si="4"/>
        <v>0</v>
      </c>
      <c r="F41" s="97">
        <f t="shared" si="4"/>
        <v>0</v>
      </c>
      <c r="G41" s="97">
        <f t="shared" si="4"/>
        <v>0</v>
      </c>
      <c r="H41" s="97">
        <f t="shared" si="4"/>
        <v>0</v>
      </c>
      <c r="I41" s="97">
        <f t="shared" si="4"/>
        <v>0</v>
      </c>
      <c r="J41" s="97">
        <f t="shared" si="4"/>
        <v>0</v>
      </c>
      <c r="K41" s="97">
        <f t="shared" si="4"/>
        <v>0</v>
      </c>
      <c r="L41" s="97">
        <f t="shared" si="4"/>
        <v>0</v>
      </c>
      <c r="M41" s="97">
        <f t="shared" si="4"/>
        <v>0</v>
      </c>
      <c r="N41" s="98">
        <f t="shared" si="4"/>
        <v>0</v>
      </c>
      <c r="O41" s="99">
        <f t="shared" si="4"/>
        <v>0</v>
      </c>
      <c r="P41" s="100">
        <f t="shared" si="4"/>
        <v>0</v>
      </c>
      <c r="Q41" s="102">
        <f t="shared" ref="Q41:AQ41" si="5">SUM(Q3:Q40)</f>
        <v>105</v>
      </c>
      <c r="R41" s="101">
        <f t="shared" si="5"/>
        <v>105</v>
      </c>
      <c r="S41" s="102">
        <f t="shared" si="5"/>
        <v>30</v>
      </c>
      <c r="T41" s="102">
        <f t="shared" si="5"/>
        <v>128</v>
      </c>
      <c r="U41" s="101">
        <f t="shared" si="5"/>
        <v>0</v>
      </c>
      <c r="V41" s="101">
        <f t="shared" si="5"/>
        <v>0</v>
      </c>
      <c r="W41" s="102">
        <f t="shared" si="5"/>
        <v>0</v>
      </c>
      <c r="X41" s="102">
        <f>SUM(X3:X40)</f>
        <v>0</v>
      </c>
      <c r="Y41" s="102">
        <f>SUM(Y3:Y40)</f>
        <v>0</v>
      </c>
      <c r="Z41" s="102">
        <f>SUM(Z3:Z40)</f>
        <v>0</v>
      </c>
      <c r="AA41" s="102">
        <f>SUM(AA3:AA40)</f>
        <v>0</v>
      </c>
      <c r="AB41" s="102">
        <f>SUM(AB3:AB40)</f>
        <v>0</v>
      </c>
      <c r="AC41" s="102">
        <f t="shared" si="5"/>
        <v>0</v>
      </c>
      <c r="AD41" s="102">
        <f t="shared" si="5"/>
        <v>0</v>
      </c>
      <c r="AE41" s="102">
        <f t="shared" si="5"/>
        <v>0</v>
      </c>
      <c r="AF41" s="102">
        <f t="shared" si="5"/>
        <v>0</v>
      </c>
      <c r="AG41" s="102">
        <f t="shared" si="5"/>
        <v>0</v>
      </c>
      <c r="AH41" s="102">
        <f t="shared" si="5"/>
        <v>0</v>
      </c>
      <c r="AI41" s="102">
        <f>SUM(AI3:AI40)</f>
        <v>0</v>
      </c>
      <c r="AJ41" s="102">
        <f t="shared" si="5"/>
        <v>0</v>
      </c>
      <c r="AK41" s="102">
        <f t="shared" si="5"/>
        <v>0</v>
      </c>
      <c r="AL41" s="101">
        <f t="shared" si="5"/>
        <v>0</v>
      </c>
      <c r="AM41" s="101">
        <f t="shared" si="5"/>
        <v>0</v>
      </c>
      <c r="AN41" s="102">
        <f t="shared" si="5"/>
        <v>0</v>
      </c>
      <c r="AO41" s="102">
        <f t="shared" si="5"/>
        <v>0</v>
      </c>
      <c r="AP41" s="102">
        <f t="shared" si="5"/>
        <v>0</v>
      </c>
      <c r="AQ41" s="101">
        <f t="shared" si="5"/>
        <v>0</v>
      </c>
      <c r="AR41" s="102">
        <f t="shared" ref="AR41:AW41" si="6">SUM(AR3:AR40)</f>
        <v>0</v>
      </c>
      <c r="AS41" s="102">
        <f t="shared" si="6"/>
        <v>0</v>
      </c>
      <c r="AT41" s="102">
        <f t="shared" si="6"/>
        <v>0</v>
      </c>
      <c r="AU41" s="102">
        <f t="shared" si="6"/>
        <v>0</v>
      </c>
      <c r="AV41" s="102">
        <f t="shared" si="6"/>
        <v>368</v>
      </c>
      <c r="AW41" s="103">
        <f t="shared" si="6"/>
        <v>368</v>
      </c>
    </row>
    <row r="42" spans="1:49" s="105" customFormat="1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9"/>
      <c r="Q42" s="106"/>
      <c r="R42" s="106"/>
      <c r="S42" s="106"/>
      <c r="T42" s="107"/>
      <c r="U42" s="106"/>
      <c r="V42" s="106"/>
      <c r="W42" s="106"/>
      <c r="Y42" s="107"/>
      <c r="Z42" s="106"/>
      <c r="AA42" s="106"/>
      <c r="AB42" s="106"/>
      <c r="AE42" s="106"/>
      <c r="AG42" s="106"/>
      <c r="AI42" s="107"/>
      <c r="AJ42" s="106"/>
      <c r="AK42" s="107"/>
      <c r="AL42" s="107"/>
      <c r="AM42" s="106"/>
      <c r="AN42" s="106"/>
      <c r="AO42" s="107"/>
      <c r="AP42" s="107"/>
      <c r="AQ42" s="106"/>
      <c r="AR42" s="106"/>
      <c r="AS42" s="106"/>
      <c r="AT42" s="106"/>
      <c r="AU42" s="106"/>
      <c r="AV42" s="107"/>
    </row>
    <row r="43" spans="1:49" s="105" customFormat="1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9"/>
      <c r="Q43" s="106"/>
      <c r="R43" s="106"/>
      <c r="S43" s="106"/>
      <c r="T43" s="107"/>
      <c r="U43" s="106"/>
      <c r="V43" s="106"/>
      <c r="W43" s="106"/>
      <c r="Y43" s="107"/>
      <c r="Z43" s="106"/>
      <c r="AA43" s="106"/>
      <c r="AB43" s="106"/>
      <c r="AE43" s="106"/>
      <c r="AG43" s="106"/>
      <c r="AI43" s="107"/>
      <c r="AJ43" s="106"/>
      <c r="AK43" s="107"/>
      <c r="AL43" s="107"/>
      <c r="AM43" s="106"/>
      <c r="AN43" s="106"/>
      <c r="AO43" s="107"/>
      <c r="AP43" s="107"/>
      <c r="AQ43" s="106"/>
      <c r="AR43" s="106"/>
      <c r="AS43" s="106"/>
      <c r="AT43" s="106"/>
      <c r="AU43" s="106"/>
      <c r="AV43" s="107"/>
    </row>
    <row r="44" spans="1:49" s="105" customFormat="1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9"/>
      <c r="Q44" s="106"/>
      <c r="R44" s="106"/>
      <c r="S44" s="106"/>
      <c r="T44" s="107"/>
      <c r="U44" s="106"/>
      <c r="V44" s="106"/>
      <c r="W44" s="106"/>
      <c r="Y44" s="107"/>
      <c r="Z44" s="106"/>
      <c r="AA44" s="106"/>
      <c r="AB44" s="106"/>
      <c r="AE44" s="106"/>
      <c r="AG44" s="106"/>
      <c r="AI44" s="107"/>
      <c r="AJ44" s="106"/>
      <c r="AK44" s="107"/>
      <c r="AL44" s="107"/>
      <c r="AM44" s="106"/>
      <c r="AN44" s="106"/>
      <c r="AO44" s="107"/>
      <c r="AP44" s="107"/>
      <c r="AQ44" s="106"/>
      <c r="AR44" s="106"/>
      <c r="AS44" s="106"/>
      <c r="AT44" s="106"/>
      <c r="AU44" s="106"/>
      <c r="AV44" s="107"/>
    </row>
    <row r="45" spans="1:49" s="105" customFormat="1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9"/>
      <c r="Q45" s="106"/>
      <c r="R45" s="106"/>
      <c r="S45" s="106"/>
      <c r="T45" s="107"/>
      <c r="U45" s="106"/>
      <c r="V45" s="106"/>
      <c r="W45" s="106"/>
      <c r="Y45" s="107"/>
      <c r="Z45" s="106"/>
      <c r="AA45" s="106"/>
      <c r="AB45" s="106"/>
      <c r="AE45" s="106"/>
      <c r="AG45" s="106"/>
      <c r="AI45" s="107"/>
      <c r="AJ45" s="106"/>
      <c r="AK45" s="107"/>
      <c r="AL45" s="107"/>
      <c r="AM45" s="106"/>
      <c r="AN45" s="106"/>
      <c r="AO45" s="107"/>
      <c r="AP45" s="107"/>
      <c r="AQ45" s="106"/>
      <c r="AR45" s="106"/>
      <c r="AS45" s="106"/>
      <c r="AT45" s="106"/>
      <c r="AU45" s="106"/>
      <c r="AV45" s="107"/>
    </row>
    <row r="46" spans="1:49" s="105" customFormat="1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9"/>
      <c r="Q46" s="106"/>
      <c r="R46" s="106"/>
      <c r="S46" s="106"/>
      <c r="T46" s="107"/>
      <c r="U46" s="106"/>
      <c r="V46" s="106"/>
      <c r="W46" s="106"/>
      <c r="Y46" s="107"/>
      <c r="Z46" s="106"/>
      <c r="AA46" s="106"/>
      <c r="AB46" s="106"/>
      <c r="AE46" s="106"/>
      <c r="AG46" s="106"/>
      <c r="AI46" s="107"/>
      <c r="AJ46" s="106"/>
      <c r="AK46" s="107"/>
      <c r="AL46" s="107"/>
      <c r="AM46" s="106"/>
      <c r="AN46" s="106"/>
      <c r="AO46" s="107"/>
      <c r="AP46" s="107"/>
      <c r="AQ46" s="106"/>
      <c r="AR46" s="106"/>
      <c r="AS46" s="106"/>
      <c r="AT46" s="106"/>
      <c r="AU46" s="106"/>
      <c r="AV46" s="107"/>
    </row>
    <row r="47" spans="1:49" s="105" customFormat="1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9"/>
      <c r="Q47" s="106"/>
      <c r="R47" s="106"/>
      <c r="S47" s="106"/>
      <c r="T47" s="107"/>
      <c r="U47" s="106"/>
      <c r="V47" s="106"/>
      <c r="W47" s="106"/>
      <c r="Y47" s="107"/>
      <c r="Z47" s="106"/>
      <c r="AA47" s="106"/>
      <c r="AB47" s="106"/>
      <c r="AE47" s="106"/>
      <c r="AG47" s="106"/>
      <c r="AI47" s="107"/>
      <c r="AJ47" s="106"/>
      <c r="AK47" s="107"/>
      <c r="AL47" s="107"/>
      <c r="AM47" s="106"/>
      <c r="AN47" s="106"/>
      <c r="AO47" s="107"/>
      <c r="AP47" s="107"/>
      <c r="AQ47" s="106"/>
      <c r="AR47" s="106"/>
      <c r="AS47" s="106"/>
      <c r="AT47" s="106"/>
      <c r="AU47" s="106"/>
      <c r="AV47" s="107"/>
    </row>
    <row r="48" spans="1:49" s="105" customFormat="1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9"/>
      <c r="Q48" s="106"/>
      <c r="R48" s="106"/>
      <c r="S48" s="106"/>
      <c r="T48" s="107"/>
      <c r="U48" s="106"/>
      <c r="V48" s="106"/>
      <c r="W48" s="106"/>
      <c r="Y48" s="107"/>
      <c r="Z48" s="106"/>
      <c r="AA48" s="106"/>
      <c r="AB48" s="106"/>
      <c r="AE48" s="106"/>
      <c r="AG48" s="106"/>
      <c r="AI48" s="107"/>
      <c r="AJ48" s="106"/>
      <c r="AK48" s="107"/>
      <c r="AL48" s="107"/>
      <c r="AM48" s="106"/>
      <c r="AN48" s="106"/>
      <c r="AO48" s="107"/>
      <c r="AP48" s="107"/>
      <c r="AQ48" s="106"/>
      <c r="AR48" s="106"/>
      <c r="AS48" s="106"/>
      <c r="AT48" s="106"/>
      <c r="AU48" s="106"/>
      <c r="AV48" s="107"/>
    </row>
    <row r="49" spans="1:48" s="105" customFormat="1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9"/>
      <c r="Q49" s="106"/>
      <c r="R49" s="106"/>
      <c r="S49" s="106"/>
      <c r="T49" s="107"/>
      <c r="U49" s="106"/>
      <c r="V49" s="106"/>
      <c r="W49" s="106"/>
      <c r="Y49" s="107"/>
      <c r="Z49" s="106"/>
      <c r="AA49" s="106"/>
      <c r="AB49" s="106"/>
      <c r="AE49" s="106"/>
      <c r="AG49" s="106"/>
      <c r="AI49" s="107"/>
      <c r="AJ49" s="106"/>
      <c r="AK49" s="107"/>
      <c r="AL49" s="107"/>
      <c r="AM49" s="106"/>
      <c r="AN49" s="106"/>
      <c r="AO49" s="107"/>
      <c r="AP49" s="107"/>
      <c r="AQ49" s="106"/>
      <c r="AR49" s="106"/>
      <c r="AS49" s="106"/>
      <c r="AT49" s="106"/>
      <c r="AU49" s="106"/>
      <c r="AV49" s="107"/>
    </row>
    <row r="50" spans="1:48" s="105" customFormat="1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9"/>
      <c r="Q50" s="106"/>
      <c r="R50" s="106"/>
      <c r="S50" s="106"/>
      <c r="T50" s="107"/>
      <c r="U50" s="106"/>
      <c r="V50" s="106"/>
      <c r="W50" s="106"/>
      <c r="Y50" s="107"/>
      <c r="Z50" s="106"/>
      <c r="AA50" s="106"/>
      <c r="AB50" s="106"/>
      <c r="AE50" s="106"/>
      <c r="AG50" s="106"/>
      <c r="AI50" s="107"/>
      <c r="AJ50" s="106"/>
      <c r="AK50" s="107"/>
      <c r="AL50" s="107"/>
      <c r="AM50" s="106"/>
      <c r="AN50" s="106"/>
      <c r="AO50" s="107"/>
      <c r="AP50" s="107"/>
      <c r="AQ50" s="106"/>
      <c r="AR50" s="106"/>
      <c r="AS50" s="106"/>
      <c r="AT50" s="106"/>
      <c r="AU50" s="106"/>
      <c r="AV50" s="107"/>
    </row>
    <row r="51" spans="1:48" s="105" customFormat="1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9"/>
      <c r="Q51" s="106"/>
      <c r="R51" s="106"/>
      <c r="S51" s="106"/>
      <c r="T51" s="107"/>
      <c r="U51" s="106"/>
      <c r="V51" s="106"/>
      <c r="W51" s="106"/>
      <c r="Y51" s="107"/>
      <c r="Z51" s="106"/>
      <c r="AA51" s="106"/>
      <c r="AB51" s="106"/>
      <c r="AE51" s="106"/>
      <c r="AG51" s="106"/>
      <c r="AI51" s="107"/>
      <c r="AJ51" s="106"/>
      <c r="AK51" s="107"/>
      <c r="AL51" s="107"/>
      <c r="AM51" s="106"/>
      <c r="AN51" s="106"/>
      <c r="AO51" s="107"/>
      <c r="AP51" s="107"/>
      <c r="AQ51" s="106"/>
      <c r="AR51" s="106"/>
      <c r="AS51" s="106"/>
      <c r="AT51" s="106"/>
      <c r="AU51" s="106"/>
      <c r="AV51" s="107"/>
    </row>
    <row r="52" spans="1:48" s="105" customFormat="1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9"/>
      <c r="Q52" s="106"/>
      <c r="R52" s="106"/>
      <c r="S52" s="106"/>
      <c r="T52" s="107"/>
      <c r="U52" s="106"/>
      <c r="V52" s="106"/>
      <c r="W52" s="106"/>
      <c r="Y52" s="107"/>
      <c r="Z52" s="106"/>
      <c r="AA52" s="106"/>
      <c r="AB52" s="106"/>
      <c r="AE52" s="106"/>
      <c r="AG52" s="106"/>
      <c r="AI52" s="107"/>
      <c r="AJ52" s="106"/>
      <c r="AK52" s="107"/>
      <c r="AL52" s="107"/>
      <c r="AM52" s="106"/>
      <c r="AN52" s="106"/>
      <c r="AO52" s="107"/>
      <c r="AP52" s="107"/>
      <c r="AQ52" s="106"/>
      <c r="AR52" s="106"/>
      <c r="AS52" s="106"/>
      <c r="AT52" s="106"/>
      <c r="AU52" s="106"/>
      <c r="AV52" s="107"/>
    </row>
    <row r="53" spans="1:48" s="105" customFormat="1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9"/>
      <c r="Q53" s="106"/>
      <c r="R53" s="106"/>
      <c r="S53" s="106"/>
      <c r="T53" s="107"/>
      <c r="U53" s="106"/>
      <c r="V53" s="106"/>
      <c r="W53" s="106"/>
      <c r="Y53" s="107"/>
      <c r="Z53" s="106"/>
      <c r="AA53" s="106"/>
      <c r="AB53" s="106"/>
      <c r="AE53" s="106"/>
      <c r="AG53" s="106"/>
      <c r="AI53" s="107"/>
      <c r="AJ53" s="106"/>
      <c r="AK53" s="107"/>
      <c r="AL53" s="107"/>
      <c r="AM53" s="106"/>
      <c r="AN53" s="106"/>
      <c r="AO53" s="107"/>
      <c r="AP53" s="107"/>
      <c r="AQ53" s="106"/>
      <c r="AR53" s="106"/>
      <c r="AS53" s="106"/>
      <c r="AT53" s="106"/>
      <c r="AU53" s="106"/>
      <c r="AV53" s="107"/>
    </row>
    <row r="54" spans="1:48" s="105" customFormat="1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9"/>
      <c r="Q54" s="106"/>
      <c r="R54" s="106"/>
      <c r="S54" s="106"/>
      <c r="T54" s="107"/>
      <c r="U54" s="106"/>
      <c r="V54" s="106"/>
      <c r="W54" s="106"/>
      <c r="Y54" s="107"/>
      <c r="Z54" s="106"/>
      <c r="AA54" s="106"/>
      <c r="AB54" s="106"/>
      <c r="AE54" s="106"/>
      <c r="AG54" s="106"/>
      <c r="AI54" s="107"/>
      <c r="AJ54" s="106"/>
      <c r="AK54" s="107"/>
      <c r="AL54" s="107"/>
      <c r="AM54" s="106"/>
      <c r="AN54" s="106"/>
      <c r="AO54" s="107"/>
      <c r="AP54" s="107"/>
      <c r="AQ54" s="106"/>
      <c r="AR54" s="106"/>
      <c r="AS54" s="106"/>
      <c r="AT54" s="106"/>
      <c r="AU54" s="106"/>
      <c r="AV54" s="107"/>
    </row>
    <row r="55" spans="1:48" s="105" customFormat="1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9"/>
      <c r="Q55" s="106"/>
      <c r="R55" s="106"/>
      <c r="S55" s="106"/>
      <c r="T55" s="107"/>
      <c r="U55" s="106"/>
      <c r="V55" s="106"/>
      <c r="W55" s="106"/>
      <c r="Y55" s="107"/>
      <c r="Z55" s="106"/>
      <c r="AA55" s="106"/>
      <c r="AB55" s="106"/>
      <c r="AE55" s="106"/>
      <c r="AG55" s="106"/>
      <c r="AI55" s="107"/>
      <c r="AJ55" s="106"/>
      <c r="AK55" s="107"/>
      <c r="AL55" s="107"/>
      <c r="AM55" s="106"/>
      <c r="AN55" s="106"/>
      <c r="AO55" s="107"/>
      <c r="AP55" s="107"/>
      <c r="AQ55" s="106"/>
      <c r="AR55" s="106"/>
      <c r="AS55" s="106"/>
      <c r="AT55" s="106"/>
      <c r="AU55" s="106"/>
      <c r="AV55" s="107"/>
    </row>
    <row r="56" spans="1:48" s="105" customFormat="1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9"/>
      <c r="Q56" s="106"/>
      <c r="R56" s="106"/>
      <c r="S56" s="106"/>
      <c r="T56" s="107"/>
      <c r="U56" s="106"/>
      <c r="V56" s="106"/>
      <c r="W56" s="106"/>
      <c r="Y56" s="107"/>
      <c r="Z56" s="106"/>
      <c r="AA56" s="106"/>
      <c r="AB56" s="106"/>
      <c r="AE56" s="106"/>
      <c r="AG56" s="106"/>
      <c r="AI56" s="107"/>
      <c r="AJ56" s="106"/>
      <c r="AK56" s="107"/>
      <c r="AL56" s="107"/>
      <c r="AM56" s="106"/>
      <c r="AN56" s="106"/>
      <c r="AO56" s="107"/>
      <c r="AP56" s="107"/>
      <c r="AQ56" s="106"/>
      <c r="AR56" s="106"/>
      <c r="AS56" s="106"/>
      <c r="AT56" s="106"/>
      <c r="AU56" s="106"/>
      <c r="AV56" s="107"/>
    </row>
    <row r="57" spans="1:48" s="105" customFormat="1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9"/>
      <c r="Q57" s="106"/>
      <c r="R57" s="106"/>
      <c r="S57" s="106"/>
      <c r="T57" s="107"/>
      <c r="U57" s="106"/>
      <c r="V57" s="106"/>
      <c r="W57" s="106"/>
      <c r="Y57" s="107"/>
      <c r="Z57" s="106"/>
      <c r="AA57" s="106"/>
      <c r="AB57" s="106"/>
      <c r="AE57" s="106"/>
      <c r="AG57" s="106"/>
      <c r="AI57" s="107"/>
      <c r="AJ57" s="106"/>
      <c r="AK57" s="107"/>
      <c r="AL57" s="107"/>
      <c r="AM57" s="106"/>
      <c r="AN57" s="106"/>
      <c r="AO57" s="107"/>
      <c r="AP57" s="107"/>
      <c r="AQ57" s="106"/>
      <c r="AR57" s="106"/>
      <c r="AS57" s="106"/>
      <c r="AT57" s="106"/>
      <c r="AU57" s="106"/>
      <c r="AV57" s="107"/>
    </row>
    <row r="58" spans="1:48" s="105" customFormat="1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9"/>
      <c r="Q58" s="106"/>
      <c r="R58" s="106"/>
      <c r="S58" s="106"/>
      <c r="T58" s="107"/>
      <c r="U58" s="106"/>
      <c r="V58" s="106"/>
      <c r="W58" s="106"/>
      <c r="Y58" s="107"/>
      <c r="Z58" s="106"/>
      <c r="AA58" s="106"/>
      <c r="AB58" s="106"/>
      <c r="AE58" s="106"/>
      <c r="AG58" s="106"/>
      <c r="AI58" s="107"/>
      <c r="AJ58" s="106"/>
      <c r="AK58" s="107"/>
      <c r="AL58" s="107"/>
      <c r="AM58" s="106"/>
      <c r="AN58" s="106"/>
      <c r="AO58" s="107"/>
      <c r="AP58" s="107"/>
      <c r="AQ58" s="106"/>
      <c r="AR58" s="106"/>
      <c r="AS58" s="106"/>
      <c r="AT58" s="106"/>
      <c r="AU58" s="106"/>
      <c r="AV58" s="107"/>
    </row>
  </sheetData>
  <mergeCells count="2">
    <mergeCell ref="B1:N1"/>
    <mergeCell ref="Q1:AV1"/>
  </mergeCells>
  <phoneticPr fontId="21" type="noConversion"/>
  <conditionalFormatting sqref="AW3:AW41">
    <cfRule type="cellIs" dxfId="3" priority="3" stopIfTrue="1" operator="greaterThan">
      <formula>0</formula>
    </cfRule>
    <cfRule type="cellIs" dxfId="2" priority="4" stopIfTrue="1" operator="lessThan">
      <formula>0</formula>
    </cfRule>
  </conditionalFormatting>
  <conditionalFormatting sqref="AW3:AW41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20"/>
  <sheetViews>
    <sheetView topLeftCell="A10" workbookViewId="0">
      <selection activeCell="K48" sqref="K48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13</v>
      </c>
      <c r="B1" t="s">
        <v>16</v>
      </c>
    </row>
    <row r="2" spans="1:2">
      <c r="A2" t="s">
        <v>108</v>
      </c>
      <c r="B2">
        <v>0</v>
      </c>
    </row>
    <row r="3" spans="1:2">
      <c r="A3" t="s">
        <v>34</v>
      </c>
      <c r="B3">
        <v>0</v>
      </c>
    </row>
    <row r="4" spans="1:2">
      <c r="A4" t="s">
        <v>35</v>
      </c>
      <c r="B4">
        <v>0</v>
      </c>
    </row>
    <row r="5" spans="1:2">
      <c r="A5" t="s">
        <v>112</v>
      </c>
      <c r="B5">
        <v>0</v>
      </c>
    </row>
    <row r="6" spans="1:2">
      <c r="A6" t="s">
        <v>3</v>
      </c>
      <c r="B6">
        <v>0</v>
      </c>
    </row>
    <row r="7" spans="1:2">
      <c r="A7" t="s">
        <v>5</v>
      </c>
      <c r="B7">
        <v>0</v>
      </c>
    </row>
    <row r="8" spans="1:2">
      <c r="A8" t="s">
        <v>7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24</v>
      </c>
      <c r="B11">
        <v>0</v>
      </c>
    </row>
    <row r="12" spans="1:2">
      <c r="A12" t="s">
        <v>19</v>
      </c>
      <c r="B12">
        <v>0</v>
      </c>
    </row>
    <row r="13" spans="1:2">
      <c r="A13" t="s">
        <v>20</v>
      </c>
      <c r="B13">
        <v>0</v>
      </c>
    </row>
    <row r="14" spans="1:2">
      <c r="A14" t="s">
        <v>23</v>
      </c>
      <c r="B14">
        <v>0</v>
      </c>
    </row>
    <row r="15" spans="1:2">
      <c r="A15" t="s">
        <v>21</v>
      </c>
      <c r="B15">
        <v>0</v>
      </c>
    </row>
    <row r="16" spans="1:2">
      <c r="A16" t="s">
        <v>25</v>
      </c>
      <c r="B16">
        <v>0</v>
      </c>
    </row>
    <row r="17" spans="1:2">
      <c r="A17" t="s">
        <v>31</v>
      </c>
      <c r="B17">
        <v>0</v>
      </c>
    </row>
    <row r="18" spans="1:2">
      <c r="A18" t="s">
        <v>28</v>
      </c>
      <c r="B18">
        <v>0</v>
      </c>
    </row>
    <row r="19" spans="1:2">
      <c r="A19" t="s">
        <v>29</v>
      </c>
      <c r="B19">
        <v>0</v>
      </c>
    </row>
    <row r="20" spans="1:2">
      <c r="A20" t="s">
        <v>30</v>
      </c>
      <c r="B20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activeCell="K40" sqref="K40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13</v>
      </c>
      <c r="B1" t="s">
        <v>16</v>
      </c>
    </row>
    <row r="2" spans="1:2">
      <c r="A2" t="s">
        <v>108</v>
      </c>
      <c r="B2">
        <v>1</v>
      </c>
    </row>
    <row r="3" spans="1:2">
      <c r="A3" t="s">
        <v>109</v>
      </c>
      <c r="B3">
        <v>0</v>
      </c>
    </row>
    <row r="4" spans="1:2">
      <c r="A4" t="s">
        <v>110</v>
      </c>
      <c r="B4">
        <v>2</v>
      </c>
    </row>
    <row r="5" spans="1:2">
      <c r="A5" t="s">
        <v>111</v>
      </c>
      <c r="B5">
        <v>0</v>
      </c>
    </row>
    <row r="6" spans="1:2">
      <c r="A6" t="s">
        <v>43</v>
      </c>
      <c r="B6">
        <v>2</v>
      </c>
    </row>
    <row r="7" spans="1:2">
      <c r="A7" t="s">
        <v>44</v>
      </c>
      <c r="B7">
        <v>2</v>
      </c>
    </row>
    <row r="8" spans="1:2">
      <c r="A8" t="s">
        <v>34</v>
      </c>
      <c r="B8">
        <v>9</v>
      </c>
    </row>
    <row r="9" spans="1:2">
      <c r="A9" t="s">
        <v>35</v>
      </c>
      <c r="B9">
        <v>8</v>
      </c>
    </row>
    <row r="10" spans="1:2">
      <c r="A10" t="s">
        <v>36</v>
      </c>
      <c r="B10">
        <v>26</v>
      </c>
    </row>
    <row r="11" spans="1:2">
      <c r="A11" t="s">
        <v>1</v>
      </c>
      <c r="B11">
        <v>0</v>
      </c>
    </row>
    <row r="12" spans="1:2">
      <c r="A12" t="s">
        <v>112</v>
      </c>
      <c r="B12">
        <v>1</v>
      </c>
    </row>
    <row r="13" spans="1:2">
      <c r="A13" t="s">
        <v>105</v>
      </c>
      <c r="B13">
        <v>0</v>
      </c>
    </row>
    <row r="14" spans="1:2">
      <c r="A14" t="s">
        <v>3</v>
      </c>
      <c r="B14">
        <v>8</v>
      </c>
    </row>
    <row r="15" spans="1:2">
      <c r="A15" t="s">
        <v>4</v>
      </c>
      <c r="B15">
        <v>0</v>
      </c>
    </row>
    <row r="16" spans="1:2">
      <c r="A16" t="s">
        <v>101</v>
      </c>
      <c r="B16">
        <v>0</v>
      </c>
    </row>
    <row r="17" spans="1:2">
      <c r="A17" t="s">
        <v>5</v>
      </c>
      <c r="B17">
        <v>8</v>
      </c>
    </row>
    <row r="18" spans="1:2">
      <c r="A18" t="s">
        <v>6</v>
      </c>
      <c r="B18">
        <v>0</v>
      </c>
    </row>
    <row r="19" spans="1:2">
      <c r="A19" t="s">
        <v>26</v>
      </c>
      <c r="B19">
        <v>0</v>
      </c>
    </row>
    <row r="20" spans="1:2">
      <c r="A20" t="s">
        <v>7</v>
      </c>
      <c r="B20">
        <v>2</v>
      </c>
    </row>
    <row r="21" spans="1:2">
      <c r="A21" t="s">
        <v>9</v>
      </c>
      <c r="B21">
        <v>3</v>
      </c>
    </row>
    <row r="22" spans="1:2">
      <c r="A22" t="s">
        <v>10</v>
      </c>
      <c r="B22">
        <v>12</v>
      </c>
    </row>
    <row r="23" spans="1:2">
      <c r="A23" t="s">
        <v>11</v>
      </c>
      <c r="B23">
        <v>9</v>
      </c>
    </row>
    <row r="24" spans="1:2">
      <c r="A24" t="s">
        <v>12</v>
      </c>
      <c r="B24">
        <v>7</v>
      </c>
    </row>
    <row r="25" spans="1:2">
      <c r="A25" t="s">
        <v>46</v>
      </c>
      <c r="B25">
        <v>1</v>
      </c>
    </row>
    <row r="26" spans="1:2">
      <c r="A26" t="s">
        <v>24</v>
      </c>
      <c r="B26">
        <v>4</v>
      </c>
    </row>
    <row r="27" spans="1:2">
      <c r="A27" t="s">
        <v>42</v>
      </c>
      <c r="B27">
        <v>1</v>
      </c>
    </row>
    <row r="28" spans="1:2">
      <c r="A28" t="s">
        <v>19</v>
      </c>
      <c r="B28">
        <v>4</v>
      </c>
    </row>
    <row r="29" spans="1:2">
      <c r="A29" t="s">
        <v>40</v>
      </c>
      <c r="B29">
        <v>0</v>
      </c>
    </row>
    <row r="30" spans="1:2">
      <c r="A30" t="s">
        <v>20</v>
      </c>
      <c r="B30">
        <v>6</v>
      </c>
    </row>
    <row r="31" spans="1:2">
      <c r="A31" t="s">
        <v>41</v>
      </c>
      <c r="B31">
        <v>0</v>
      </c>
    </row>
    <row r="32" spans="1:2">
      <c r="A32" t="s">
        <v>23</v>
      </c>
      <c r="B32">
        <v>15</v>
      </c>
    </row>
    <row r="33" spans="1:2">
      <c r="A33" t="s">
        <v>39</v>
      </c>
      <c r="B33">
        <v>1</v>
      </c>
    </row>
    <row r="34" spans="1:2">
      <c r="A34" t="s">
        <v>21</v>
      </c>
      <c r="B34">
        <v>3</v>
      </c>
    </row>
    <row r="35" spans="1:2">
      <c r="A35" t="s">
        <v>25</v>
      </c>
      <c r="B35">
        <v>4</v>
      </c>
    </row>
    <row r="36" spans="1:2">
      <c r="A36" t="s">
        <v>22</v>
      </c>
      <c r="B36">
        <v>2</v>
      </c>
    </row>
    <row r="37" spans="1:2">
      <c r="A37" t="s">
        <v>31</v>
      </c>
      <c r="B37">
        <v>4</v>
      </c>
    </row>
    <row r="38" spans="1:2">
      <c r="A38" t="s">
        <v>28</v>
      </c>
      <c r="B38">
        <v>2</v>
      </c>
    </row>
    <row r="39" spans="1:2">
      <c r="A39" t="s">
        <v>29</v>
      </c>
      <c r="B39">
        <v>0</v>
      </c>
    </row>
    <row r="40" spans="1:2">
      <c r="A40" t="s">
        <v>30</v>
      </c>
      <c r="B40">
        <v>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43"/>
  <sheetViews>
    <sheetView workbookViewId="0">
      <selection activeCell="K38" sqref="K38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0</v>
      </c>
    </row>
    <row r="3" spans="1:2">
      <c r="A3" t="s">
        <v>108</v>
      </c>
      <c r="B3">
        <v>1</v>
      </c>
    </row>
    <row r="4" spans="1:2">
      <c r="A4" t="s">
        <v>109</v>
      </c>
      <c r="B4">
        <v>0</v>
      </c>
    </row>
    <row r="5" spans="1:2">
      <c r="A5" t="s">
        <v>110</v>
      </c>
      <c r="B5">
        <v>0</v>
      </c>
    </row>
    <row r="6" spans="1:2">
      <c r="A6" t="s">
        <v>111</v>
      </c>
      <c r="B6">
        <v>0</v>
      </c>
    </row>
    <row r="7" spans="1:2">
      <c r="A7" t="s">
        <v>43</v>
      </c>
      <c r="B7">
        <v>6</v>
      </c>
    </row>
    <row r="8" spans="1:2">
      <c r="A8" t="s">
        <v>44</v>
      </c>
      <c r="B8">
        <v>1</v>
      </c>
    </row>
    <row r="9" spans="1:2">
      <c r="A9" t="s">
        <v>33</v>
      </c>
      <c r="B9">
        <v>0</v>
      </c>
    </row>
    <row r="10" spans="1:2">
      <c r="A10" t="s">
        <v>34</v>
      </c>
      <c r="B10">
        <v>4</v>
      </c>
    </row>
    <row r="11" spans="1:2">
      <c r="A11" t="s">
        <v>35</v>
      </c>
      <c r="B11">
        <v>6</v>
      </c>
    </row>
    <row r="12" spans="1:2">
      <c r="A12" t="s">
        <v>36</v>
      </c>
      <c r="B12">
        <v>1</v>
      </c>
    </row>
    <row r="13" spans="1:2">
      <c r="A13" t="s">
        <v>37</v>
      </c>
      <c r="B13">
        <v>4</v>
      </c>
    </row>
    <row r="14" spans="1:2">
      <c r="A14" t="s">
        <v>15</v>
      </c>
      <c r="B14">
        <v>0</v>
      </c>
    </row>
    <row r="15" spans="1:2">
      <c r="A15" t="s">
        <v>1</v>
      </c>
      <c r="B15">
        <v>0</v>
      </c>
    </row>
    <row r="16" spans="1:2">
      <c r="A16" t="s">
        <v>112</v>
      </c>
      <c r="B16">
        <v>1</v>
      </c>
    </row>
    <row r="17" spans="1:2">
      <c r="A17" t="s">
        <v>3</v>
      </c>
      <c r="B17">
        <v>11</v>
      </c>
    </row>
    <row r="18" spans="1:2">
      <c r="A18" t="s">
        <v>4</v>
      </c>
      <c r="B18">
        <v>0</v>
      </c>
    </row>
    <row r="19" spans="1:2">
      <c r="A19" t="s">
        <v>101</v>
      </c>
      <c r="B19">
        <v>1</v>
      </c>
    </row>
    <row r="20" spans="1:2">
      <c r="A20" t="s">
        <v>5</v>
      </c>
      <c r="B20">
        <v>3</v>
      </c>
    </row>
    <row r="21" spans="1:2">
      <c r="A21" t="s">
        <v>6</v>
      </c>
      <c r="B21">
        <v>0</v>
      </c>
    </row>
    <row r="22" spans="1:2">
      <c r="A22" t="s">
        <v>26</v>
      </c>
      <c r="B22">
        <v>0</v>
      </c>
    </row>
    <row r="23" spans="1:2">
      <c r="A23" t="s">
        <v>7</v>
      </c>
      <c r="B23">
        <v>10</v>
      </c>
    </row>
    <row r="24" spans="1:2">
      <c r="A24" t="s">
        <v>8</v>
      </c>
      <c r="B24">
        <v>0</v>
      </c>
    </row>
    <row r="25" spans="1:2">
      <c r="A25" t="s">
        <v>9</v>
      </c>
      <c r="B25">
        <v>2</v>
      </c>
    </row>
    <row r="26" spans="1:2">
      <c r="A26" t="s">
        <v>10</v>
      </c>
      <c r="B26">
        <v>16</v>
      </c>
    </row>
    <row r="27" spans="1:2">
      <c r="A27" t="s">
        <v>11</v>
      </c>
      <c r="B27">
        <v>13</v>
      </c>
    </row>
    <row r="28" spans="1:2">
      <c r="A28" t="s">
        <v>12</v>
      </c>
      <c r="B28">
        <v>2</v>
      </c>
    </row>
    <row r="29" spans="1:2">
      <c r="A29" t="s">
        <v>46</v>
      </c>
      <c r="B29">
        <v>0</v>
      </c>
    </row>
    <row r="30" spans="1:2">
      <c r="A30" t="s">
        <v>24</v>
      </c>
      <c r="B30">
        <v>0</v>
      </c>
    </row>
    <row r="31" spans="1:2">
      <c r="A31" t="s">
        <v>19</v>
      </c>
      <c r="B31">
        <v>0</v>
      </c>
    </row>
    <row r="32" spans="1:2">
      <c r="A32" t="s">
        <v>40</v>
      </c>
      <c r="B32">
        <v>0</v>
      </c>
    </row>
    <row r="33" spans="1:2">
      <c r="A33" t="s">
        <v>20</v>
      </c>
      <c r="B33">
        <v>0</v>
      </c>
    </row>
    <row r="34" spans="1:2">
      <c r="A34" t="s">
        <v>41</v>
      </c>
      <c r="B34">
        <v>0</v>
      </c>
    </row>
    <row r="35" spans="1:2">
      <c r="A35" t="s">
        <v>23</v>
      </c>
      <c r="B35">
        <v>1</v>
      </c>
    </row>
    <row r="36" spans="1:2">
      <c r="A36" t="s">
        <v>39</v>
      </c>
      <c r="B36">
        <v>0</v>
      </c>
    </row>
    <row r="37" spans="1:2">
      <c r="A37" t="s">
        <v>21</v>
      </c>
      <c r="B37">
        <v>0</v>
      </c>
    </row>
    <row r="38" spans="1:2">
      <c r="A38" t="s">
        <v>25</v>
      </c>
      <c r="B38">
        <v>0</v>
      </c>
    </row>
    <row r="39" spans="1:2">
      <c r="A39" t="s">
        <v>22</v>
      </c>
      <c r="B39">
        <v>0</v>
      </c>
    </row>
    <row r="40" spans="1:2">
      <c r="A40" t="s">
        <v>31</v>
      </c>
      <c r="B40">
        <v>2</v>
      </c>
    </row>
    <row r="41" spans="1:2">
      <c r="A41" t="s">
        <v>28</v>
      </c>
      <c r="B41">
        <v>4</v>
      </c>
    </row>
    <row r="42" spans="1:2">
      <c r="A42" t="s">
        <v>29</v>
      </c>
      <c r="B42">
        <v>6</v>
      </c>
    </row>
    <row r="43" spans="1:2">
      <c r="A43" t="s">
        <v>30</v>
      </c>
      <c r="B43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48"/>
  <sheetViews>
    <sheetView workbookViewId="0">
      <selection activeCell="K42" sqref="K42"/>
    </sheetView>
  </sheetViews>
  <sheetFormatPr baseColWidth="10" defaultRowHeight="12.75"/>
  <cols>
    <col min="1" max="1" width="10.42578125" bestFit="1" customWidth="1"/>
    <col min="2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13</v>
      </c>
      <c r="B1" t="s">
        <v>16</v>
      </c>
    </row>
    <row r="2" spans="1:2">
      <c r="A2" t="s">
        <v>107</v>
      </c>
      <c r="B2">
        <v>3</v>
      </c>
    </row>
    <row r="3" spans="1:2">
      <c r="A3" t="s">
        <v>108</v>
      </c>
      <c r="B3">
        <v>8</v>
      </c>
    </row>
    <row r="4" spans="1:2">
      <c r="A4" t="s">
        <v>109</v>
      </c>
      <c r="B4">
        <v>5</v>
      </c>
    </row>
    <row r="5" spans="1:2">
      <c r="A5" t="s">
        <v>110</v>
      </c>
      <c r="B5">
        <v>8</v>
      </c>
    </row>
    <row r="6" spans="1:2">
      <c r="A6" t="s">
        <v>111</v>
      </c>
      <c r="B6">
        <v>6</v>
      </c>
    </row>
    <row r="7" spans="1:2">
      <c r="A7" t="s">
        <v>43</v>
      </c>
      <c r="B7">
        <v>4</v>
      </c>
    </row>
    <row r="8" spans="1:2">
      <c r="A8" t="s">
        <v>44</v>
      </c>
      <c r="B8">
        <v>3</v>
      </c>
    </row>
    <row r="9" spans="1:2">
      <c r="A9" t="s">
        <v>32</v>
      </c>
      <c r="B9">
        <v>3</v>
      </c>
    </row>
    <row r="10" spans="1:2">
      <c r="A10" t="s">
        <v>33</v>
      </c>
      <c r="B10">
        <v>2</v>
      </c>
    </row>
    <row r="11" spans="1:2">
      <c r="A11" t="s">
        <v>34</v>
      </c>
      <c r="B11">
        <v>16</v>
      </c>
    </row>
    <row r="12" spans="1:2">
      <c r="A12" t="s">
        <v>35</v>
      </c>
      <c r="B12">
        <v>16</v>
      </c>
    </row>
    <row r="13" spans="1:2">
      <c r="A13" t="s">
        <v>36</v>
      </c>
      <c r="B13">
        <v>30</v>
      </c>
    </row>
    <row r="14" spans="1:2">
      <c r="A14" t="s">
        <v>37</v>
      </c>
      <c r="B14">
        <v>1</v>
      </c>
    </row>
    <row r="15" spans="1:2">
      <c r="A15" t="s">
        <v>0</v>
      </c>
      <c r="B15">
        <v>0</v>
      </c>
    </row>
    <row r="16" spans="1:2">
      <c r="A16" t="s">
        <v>15</v>
      </c>
      <c r="B16">
        <v>0</v>
      </c>
    </row>
    <row r="17" spans="1:2">
      <c r="A17" t="s">
        <v>1</v>
      </c>
      <c r="B17">
        <v>6</v>
      </c>
    </row>
    <row r="18" spans="1:2">
      <c r="A18" t="s">
        <v>112</v>
      </c>
      <c r="B18">
        <v>11</v>
      </c>
    </row>
    <row r="19" spans="1:2">
      <c r="A19" t="s">
        <v>105</v>
      </c>
      <c r="B19">
        <v>2</v>
      </c>
    </row>
    <row r="20" spans="1:2">
      <c r="A20" t="s">
        <v>3</v>
      </c>
      <c r="B20">
        <v>36</v>
      </c>
    </row>
    <row r="21" spans="1:2">
      <c r="A21" t="s">
        <v>4</v>
      </c>
      <c r="B21">
        <v>2</v>
      </c>
    </row>
    <row r="22" spans="1:2">
      <c r="A22" t="s">
        <v>101</v>
      </c>
      <c r="B22">
        <v>1</v>
      </c>
    </row>
    <row r="23" spans="1:2">
      <c r="A23" t="s">
        <v>5</v>
      </c>
      <c r="B23">
        <v>51</v>
      </c>
    </row>
    <row r="24" spans="1:2">
      <c r="A24" t="s">
        <v>6</v>
      </c>
      <c r="B24">
        <v>5</v>
      </c>
    </row>
    <row r="25" spans="1:2">
      <c r="A25" t="s">
        <v>26</v>
      </c>
      <c r="B25">
        <v>1</v>
      </c>
    </row>
    <row r="26" spans="1:2">
      <c r="A26" t="s">
        <v>7</v>
      </c>
      <c r="B26">
        <v>61</v>
      </c>
    </row>
    <row r="27" spans="1:2">
      <c r="A27" t="s">
        <v>8</v>
      </c>
      <c r="B27">
        <v>3</v>
      </c>
    </row>
    <row r="28" spans="1:2">
      <c r="A28" t="s">
        <v>9</v>
      </c>
      <c r="B28">
        <v>22</v>
      </c>
    </row>
    <row r="29" spans="1:2">
      <c r="A29" t="s">
        <v>10</v>
      </c>
      <c r="B29">
        <v>61</v>
      </c>
    </row>
    <row r="30" spans="1:2">
      <c r="A30" t="s">
        <v>11</v>
      </c>
      <c r="B30">
        <v>61</v>
      </c>
    </row>
    <row r="31" spans="1:2">
      <c r="A31" t="s">
        <v>12</v>
      </c>
      <c r="B31">
        <v>24</v>
      </c>
    </row>
    <row r="32" spans="1:2">
      <c r="A32" t="s">
        <v>46</v>
      </c>
      <c r="B32">
        <v>3</v>
      </c>
    </row>
    <row r="33" spans="1:2">
      <c r="A33" t="s">
        <v>24</v>
      </c>
      <c r="B33">
        <v>20</v>
      </c>
    </row>
    <row r="34" spans="1:2">
      <c r="A34" t="s">
        <v>42</v>
      </c>
      <c r="B34">
        <v>0</v>
      </c>
    </row>
    <row r="35" spans="1:2">
      <c r="A35" t="s">
        <v>19</v>
      </c>
      <c r="B35">
        <v>25</v>
      </c>
    </row>
    <row r="36" spans="1:2">
      <c r="A36" t="s">
        <v>40</v>
      </c>
      <c r="B36">
        <v>5</v>
      </c>
    </row>
    <row r="37" spans="1:2">
      <c r="A37" t="s">
        <v>20</v>
      </c>
      <c r="B37">
        <v>20</v>
      </c>
    </row>
    <row r="38" spans="1:2">
      <c r="A38" t="s">
        <v>41</v>
      </c>
      <c r="B38">
        <v>7</v>
      </c>
    </row>
    <row r="39" spans="1:2">
      <c r="A39" t="s">
        <v>23</v>
      </c>
      <c r="B39">
        <v>28</v>
      </c>
    </row>
    <row r="40" spans="1:2">
      <c r="A40" t="s">
        <v>39</v>
      </c>
      <c r="B40">
        <v>5</v>
      </c>
    </row>
    <row r="41" spans="1:2">
      <c r="A41" t="s">
        <v>21</v>
      </c>
      <c r="B41">
        <v>13</v>
      </c>
    </row>
    <row r="42" spans="1:2">
      <c r="A42" t="s">
        <v>25</v>
      </c>
      <c r="B42">
        <v>20</v>
      </c>
    </row>
    <row r="43" spans="1:2">
      <c r="A43" t="s">
        <v>22</v>
      </c>
      <c r="B43">
        <v>3</v>
      </c>
    </row>
    <row r="44" spans="1:2">
      <c r="A44" t="s">
        <v>31</v>
      </c>
      <c r="B44">
        <v>41</v>
      </c>
    </row>
    <row r="45" spans="1:2">
      <c r="A45" t="s">
        <v>28</v>
      </c>
      <c r="B45">
        <v>15</v>
      </c>
    </row>
    <row r="46" spans="1:2">
      <c r="A46" t="s">
        <v>29</v>
      </c>
      <c r="B46">
        <v>27</v>
      </c>
    </row>
    <row r="47" spans="1:2">
      <c r="A47" t="s">
        <v>30</v>
      </c>
      <c r="B47">
        <v>11</v>
      </c>
    </row>
    <row r="48" spans="1:2">
      <c r="A48" t="s">
        <v>102</v>
      </c>
      <c r="B48">
        <v>2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L42" sqref="L42"/>
    </sheetView>
  </sheetViews>
  <sheetFormatPr baseColWidth="10" defaultRowHeight="12.75"/>
  <cols>
    <col min="1" max="1" width="6.5703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13</v>
      </c>
      <c r="B1" t="s">
        <v>16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M41" sqref="M41"/>
    </sheetView>
  </sheetViews>
  <sheetFormatPr baseColWidth="10" defaultRowHeight="12.75"/>
  <cols>
    <col min="1" max="1" width="6.5703125" bestFit="1" customWidth="1"/>
    <col min="2" max="2" width="13.7109375" style="1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13</v>
      </c>
      <c r="B1" s="1" t="s">
        <v>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41"/>
  <sheetViews>
    <sheetView workbookViewId="0">
      <selection sqref="A1:XFD1048576"/>
    </sheetView>
  </sheetViews>
  <sheetFormatPr baseColWidth="10" defaultRowHeight="12.75"/>
  <cols>
    <col min="1" max="1" width="10.42578125" bestFit="1" customWidth="1"/>
    <col min="2" max="2" width="13.7109375" style="1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13</v>
      </c>
      <c r="B1" s="1" t="s">
        <v>16</v>
      </c>
    </row>
    <row r="2" spans="1:2">
      <c r="A2" t="s">
        <v>107</v>
      </c>
      <c r="B2" s="1">
        <v>0</v>
      </c>
    </row>
    <row r="3" spans="1:2">
      <c r="A3" t="s">
        <v>108</v>
      </c>
      <c r="B3" s="1">
        <v>3</v>
      </c>
    </row>
    <row r="4" spans="1:2">
      <c r="A4" t="s">
        <v>109</v>
      </c>
      <c r="B4" s="1">
        <v>1</v>
      </c>
    </row>
    <row r="5" spans="1:2">
      <c r="A5" t="s">
        <v>110</v>
      </c>
      <c r="B5" s="1">
        <v>1</v>
      </c>
    </row>
    <row r="6" spans="1:2">
      <c r="A6" t="s">
        <v>111</v>
      </c>
      <c r="B6" s="1">
        <v>1</v>
      </c>
    </row>
    <row r="7" spans="1:2">
      <c r="A7" t="s">
        <v>43</v>
      </c>
      <c r="B7" s="1">
        <v>0</v>
      </c>
    </row>
    <row r="8" spans="1:2">
      <c r="A8" t="s">
        <v>44</v>
      </c>
      <c r="B8" s="1">
        <v>1</v>
      </c>
    </row>
    <row r="9" spans="1:2">
      <c r="A9" t="s">
        <v>33</v>
      </c>
      <c r="B9" s="1">
        <v>1</v>
      </c>
    </row>
    <row r="10" spans="1:2">
      <c r="A10" t="s">
        <v>34</v>
      </c>
      <c r="B10" s="1">
        <v>2</v>
      </c>
    </row>
    <row r="11" spans="1:2">
      <c r="A11" t="s">
        <v>35</v>
      </c>
      <c r="B11" s="1">
        <v>0</v>
      </c>
    </row>
    <row r="12" spans="1:2">
      <c r="A12" t="s">
        <v>36</v>
      </c>
      <c r="B12" s="1">
        <v>0</v>
      </c>
    </row>
    <row r="13" spans="1:2">
      <c r="A13" t="s">
        <v>37</v>
      </c>
      <c r="B13" s="1">
        <v>0</v>
      </c>
    </row>
    <row r="14" spans="1:2">
      <c r="A14" t="s">
        <v>112</v>
      </c>
      <c r="B14" s="1">
        <v>1</v>
      </c>
    </row>
    <row r="15" spans="1:2">
      <c r="A15" t="s">
        <v>3</v>
      </c>
      <c r="B15" s="1">
        <v>5</v>
      </c>
    </row>
    <row r="16" spans="1:2">
      <c r="A16" t="s">
        <v>4</v>
      </c>
      <c r="B16" s="1">
        <v>1</v>
      </c>
    </row>
    <row r="17" spans="1:2">
      <c r="A17" t="s">
        <v>101</v>
      </c>
      <c r="B17" s="1">
        <v>1</v>
      </c>
    </row>
    <row r="18" spans="1:2">
      <c r="A18" t="s">
        <v>5</v>
      </c>
      <c r="B18" s="1">
        <v>2</v>
      </c>
    </row>
    <row r="19" spans="1:2">
      <c r="A19" t="s">
        <v>6</v>
      </c>
      <c r="B19" s="1">
        <v>0</v>
      </c>
    </row>
    <row r="20" spans="1:2">
      <c r="A20" t="s">
        <v>26</v>
      </c>
      <c r="B20" s="1">
        <v>0</v>
      </c>
    </row>
    <row r="21" spans="1:2">
      <c r="A21" t="s">
        <v>7</v>
      </c>
      <c r="B21" s="1">
        <v>6</v>
      </c>
    </row>
    <row r="22" spans="1:2">
      <c r="A22" t="s">
        <v>9</v>
      </c>
      <c r="B22" s="1">
        <v>2</v>
      </c>
    </row>
    <row r="23" spans="1:2">
      <c r="A23" t="s">
        <v>10</v>
      </c>
      <c r="B23" s="1">
        <v>7</v>
      </c>
    </row>
    <row r="24" spans="1:2">
      <c r="A24" t="s">
        <v>11</v>
      </c>
      <c r="B24" s="1">
        <v>4</v>
      </c>
    </row>
    <row r="25" spans="1:2">
      <c r="A25" t="s">
        <v>12</v>
      </c>
      <c r="B25" s="1">
        <v>2</v>
      </c>
    </row>
    <row r="26" spans="1:2">
      <c r="A26" t="s">
        <v>46</v>
      </c>
      <c r="B26" s="1">
        <v>1</v>
      </c>
    </row>
    <row r="27" spans="1:2">
      <c r="A27" t="s">
        <v>24</v>
      </c>
      <c r="B27" s="1">
        <v>0</v>
      </c>
    </row>
    <row r="28" spans="1:2">
      <c r="A28" t="s">
        <v>42</v>
      </c>
      <c r="B28" s="1">
        <v>1</v>
      </c>
    </row>
    <row r="29" spans="1:2">
      <c r="A29" t="s">
        <v>19</v>
      </c>
      <c r="B29" s="1">
        <v>0</v>
      </c>
    </row>
    <row r="30" spans="1:2">
      <c r="A30" t="s">
        <v>40</v>
      </c>
      <c r="B30" s="1">
        <v>1</v>
      </c>
    </row>
    <row r="31" spans="1:2">
      <c r="A31" t="s">
        <v>20</v>
      </c>
      <c r="B31" s="1">
        <v>0</v>
      </c>
    </row>
    <row r="32" spans="1:2">
      <c r="A32" t="s">
        <v>41</v>
      </c>
      <c r="B32" s="1">
        <v>1</v>
      </c>
    </row>
    <row r="33" spans="1:2">
      <c r="A33" t="s">
        <v>23</v>
      </c>
      <c r="B33" s="1">
        <v>3</v>
      </c>
    </row>
    <row r="34" spans="1:2">
      <c r="A34" t="s">
        <v>39</v>
      </c>
      <c r="B34" s="1">
        <v>1</v>
      </c>
    </row>
    <row r="35" spans="1:2">
      <c r="A35" t="s">
        <v>21</v>
      </c>
      <c r="B35" s="1">
        <v>1</v>
      </c>
    </row>
    <row r="36" spans="1:2">
      <c r="A36" t="s">
        <v>25</v>
      </c>
      <c r="B36" s="1">
        <v>1</v>
      </c>
    </row>
    <row r="37" spans="1:2">
      <c r="A37" t="s">
        <v>22</v>
      </c>
      <c r="B37" s="1">
        <v>1</v>
      </c>
    </row>
    <row r="38" spans="1:2">
      <c r="A38" t="s">
        <v>31</v>
      </c>
      <c r="B38" s="1">
        <v>5</v>
      </c>
    </row>
    <row r="39" spans="1:2">
      <c r="A39" t="s">
        <v>28</v>
      </c>
      <c r="B39" s="1">
        <v>4</v>
      </c>
    </row>
    <row r="40" spans="1:2">
      <c r="A40" t="s">
        <v>29</v>
      </c>
      <c r="B40" s="1">
        <v>4</v>
      </c>
    </row>
    <row r="41" spans="1:2">
      <c r="A41" t="s">
        <v>30</v>
      </c>
      <c r="B41" s="1">
        <v>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L39" sqref="L39"/>
    </sheetView>
  </sheetViews>
  <sheetFormatPr baseColWidth="10" defaultRowHeight="12.75"/>
  <cols>
    <col min="1" max="1" width="10.42578125" bestFit="1" customWidth="1"/>
    <col min="2" max="2" width="13.7109375" style="1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13</v>
      </c>
      <c r="B1" s="1" t="s">
        <v>16</v>
      </c>
    </row>
    <row r="2" spans="1:2">
      <c r="A2" t="s">
        <v>107</v>
      </c>
      <c r="B2" s="1">
        <v>0</v>
      </c>
    </row>
    <row r="3" spans="1:2">
      <c r="A3" t="s">
        <v>108</v>
      </c>
      <c r="B3" s="1">
        <v>2</v>
      </c>
    </row>
    <row r="4" spans="1:2">
      <c r="A4" t="s">
        <v>109</v>
      </c>
      <c r="B4" s="1">
        <v>1</v>
      </c>
    </row>
    <row r="5" spans="1:2">
      <c r="A5" t="s">
        <v>110</v>
      </c>
      <c r="B5" s="1">
        <v>1</v>
      </c>
    </row>
    <row r="6" spans="1:2">
      <c r="A6" t="s">
        <v>111</v>
      </c>
      <c r="B6" s="1">
        <v>2</v>
      </c>
    </row>
    <row r="7" spans="1:2">
      <c r="A7" t="s">
        <v>43</v>
      </c>
      <c r="B7" s="1">
        <v>1</v>
      </c>
    </row>
    <row r="8" spans="1:2">
      <c r="A8" t="s">
        <v>44</v>
      </c>
      <c r="B8" s="1">
        <v>0</v>
      </c>
    </row>
    <row r="9" spans="1:2">
      <c r="A9" t="s">
        <v>33</v>
      </c>
      <c r="B9" s="1">
        <v>1</v>
      </c>
    </row>
    <row r="10" spans="1:2">
      <c r="A10" t="s">
        <v>34</v>
      </c>
      <c r="B10" s="1">
        <v>2</v>
      </c>
    </row>
    <row r="11" spans="1:2">
      <c r="A11" t="s">
        <v>35</v>
      </c>
      <c r="B11" s="1">
        <v>0</v>
      </c>
    </row>
    <row r="12" spans="1:2">
      <c r="A12" t="s">
        <v>112</v>
      </c>
      <c r="B12" s="1">
        <v>1</v>
      </c>
    </row>
    <row r="13" spans="1:2">
      <c r="A13" t="s">
        <v>3</v>
      </c>
      <c r="B13" s="1">
        <v>6</v>
      </c>
    </row>
    <row r="14" spans="1:2">
      <c r="A14" t="s">
        <v>4</v>
      </c>
      <c r="B14" s="1">
        <v>1</v>
      </c>
    </row>
    <row r="15" spans="1:2">
      <c r="A15" t="s">
        <v>101</v>
      </c>
      <c r="B15" s="1">
        <v>1</v>
      </c>
    </row>
    <row r="16" spans="1:2">
      <c r="A16" t="s">
        <v>5</v>
      </c>
      <c r="B16" s="1">
        <v>3</v>
      </c>
    </row>
    <row r="17" spans="1:2">
      <c r="A17" t="s">
        <v>6</v>
      </c>
      <c r="B17" s="1">
        <v>0</v>
      </c>
    </row>
    <row r="18" spans="1:2">
      <c r="A18" t="s">
        <v>7</v>
      </c>
      <c r="B18" s="1">
        <v>6</v>
      </c>
    </row>
    <row r="19" spans="1:2">
      <c r="A19" t="s">
        <v>9</v>
      </c>
      <c r="B19" s="1">
        <v>3</v>
      </c>
    </row>
    <row r="20" spans="1:2">
      <c r="A20" t="s">
        <v>10</v>
      </c>
      <c r="B20" s="1">
        <v>8</v>
      </c>
    </row>
    <row r="21" spans="1:2">
      <c r="A21" t="s">
        <v>11</v>
      </c>
      <c r="B21" s="1">
        <v>7</v>
      </c>
    </row>
    <row r="22" spans="1:2">
      <c r="A22" t="s">
        <v>12</v>
      </c>
      <c r="B22" s="1">
        <v>2</v>
      </c>
    </row>
    <row r="23" spans="1:2">
      <c r="A23" t="s">
        <v>46</v>
      </c>
      <c r="B23" s="1">
        <v>1</v>
      </c>
    </row>
    <row r="24" spans="1:2">
      <c r="A24" t="s">
        <v>24</v>
      </c>
      <c r="B24" s="1">
        <v>0</v>
      </c>
    </row>
    <row r="25" spans="1:2">
      <c r="A25" t="s">
        <v>42</v>
      </c>
      <c r="B25" s="1">
        <v>0</v>
      </c>
    </row>
    <row r="26" spans="1:2">
      <c r="A26" t="s">
        <v>19</v>
      </c>
      <c r="B26" s="1">
        <v>0</v>
      </c>
    </row>
    <row r="27" spans="1:2">
      <c r="A27" t="s">
        <v>40</v>
      </c>
      <c r="B27" s="1">
        <v>0</v>
      </c>
    </row>
    <row r="28" spans="1:2">
      <c r="A28" t="s">
        <v>20</v>
      </c>
      <c r="B28" s="1">
        <v>0</v>
      </c>
    </row>
    <row r="29" spans="1:2">
      <c r="A29" t="s">
        <v>41</v>
      </c>
      <c r="B29" s="1">
        <v>0</v>
      </c>
    </row>
    <row r="30" spans="1:2">
      <c r="A30" t="s">
        <v>23</v>
      </c>
      <c r="B30" s="1">
        <v>2</v>
      </c>
    </row>
    <row r="31" spans="1:2">
      <c r="A31" t="s">
        <v>39</v>
      </c>
      <c r="B31" s="1">
        <v>1</v>
      </c>
    </row>
    <row r="32" spans="1:2">
      <c r="A32" t="s">
        <v>21</v>
      </c>
      <c r="B32" s="1">
        <v>1</v>
      </c>
    </row>
    <row r="33" spans="1:2">
      <c r="A33" t="s">
        <v>25</v>
      </c>
      <c r="B33" s="1">
        <v>1</v>
      </c>
    </row>
    <row r="34" spans="1:2">
      <c r="A34" t="s">
        <v>22</v>
      </c>
      <c r="B34" s="1">
        <v>1</v>
      </c>
    </row>
    <row r="35" spans="1:2">
      <c r="A35" t="s">
        <v>31</v>
      </c>
      <c r="B35" s="1">
        <v>2</v>
      </c>
    </row>
    <row r="36" spans="1:2">
      <c r="A36" t="s">
        <v>28</v>
      </c>
      <c r="B36" s="1">
        <v>2</v>
      </c>
    </row>
    <row r="37" spans="1:2">
      <c r="A37" t="s">
        <v>29</v>
      </c>
      <c r="B37" s="1">
        <v>2</v>
      </c>
    </row>
    <row r="38" spans="1:2">
      <c r="A38" t="s">
        <v>30</v>
      </c>
      <c r="B38" s="1">
        <v>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43"/>
  <sheetViews>
    <sheetView tabSelected="1" workbookViewId="0">
      <selection activeCell="M42" sqref="M42"/>
    </sheetView>
  </sheetViews>
  <sheetFormatPr baseColWidth="10" defaultRowHeight="12.75"/>
  <cols>
    <col min="1" max="1" width="10.42578125" bestFit="1" customWidth="1"/>
    <col min="2" max="2" width="13.7109375" style="1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13</v>
      </c>
      <c r="B1" s="1" t="s">
        <v>16</v>
      </c>
    </row>
    <row r="2" spans="1:2">
      <c r="A2" t="s">
        <v>107</v>
      </c>
      <c r="B2" s="1">
        <v>0</v>
      </c>
    </row>
    <row r="3" spans="1:2">
      <c r="A3" t="s">
        <v>108</v>
      </c>
      <c r="B3" s="1">
        <v>20</v>
      </c>
    </row>
    <row r="4" spans="1:2">
      <c r="A4" t="s">
        <v>109</v>
      </c>
      <c r="B4" s="1">
        <v>4</v>
      </c>
    </row>
    <row r="5" spans="1:2">
      <c r="A5" t="s">
        <v>110</v>
      </c>
      <c r="B5" s="1">
        <v>17</v>
      </c>
    </row>
    <row r="6" spans="1:2">
      <c r="A6" t="s">
        <v>111</v>
      </c>
      <c r="B6" s="1">
        <v>1</v>
      </c>
    </row>
    <row r="7" spans="1:2">
      <c r="A7" t="s">
        <v>43</v>
      </c>
      <c r="B7" s="1">
        <v>4</v>
      </c>
    </row>
    <row r="8" spans="1:2">
      <c r="A8" t="s">
        <v>44</v>
      </c>
      <c r="B8" s="1">
        <v>6</v>
      </c>
    </row>
    <row r="9" spans="1:2">
      <c r="A9" t="s">
        <v>33</v>
      </c>
      <c r="B9" s="1">
        <v>1</v>
      </c>
    </row>
    <row r="10" spans="1:2">
      <c r="A10" t="s">
        <v>34</v>
      </c>
      <c r="B10" s="1">
        <v>37</v>
      </c>
    </row>
    <row r="11" spans="1:2">
      <c r="A11" t="s">
        <v>35</v>
      </c>
      <c r="B11" s="1">
        <v>17</v>
      </c>
    </row>
    <row r="12" spans="1:2">
      <c r="A12" t="s">
        <v>36</v>
      </c>
      <c r="B12" s="1">
        <v>4</v>
      </c>
    </row>
    <row r="13" spans="1:2">
      <c r="A13" t="s">
        <v>37</v>
      </c>
      <c r="B13" s="1">
        <v>6</v>
      </c>
    </row>
    <row r="14" spans="1:2">
      <c r="A14" t="s">
        <v>112</v>
      </c>
      <c r="B14" s="1">
        <v>7</v>
      </c>
    </row>
    <row r="15" spans="1:2">
      <c r="A15" t="s">
        <v>105</v>
      </c>
      <c r="B15" s="1">
        <v>0</v>
      </c>
    </row>
    <row r="16" spans="1:2">
      <c r="A16" t="s">
        <v>3</v>
      </c>
      <c r="B16" s="1">
        <v>48</v>
      </c>
    </row>
    <row r="17" spans="1:2">
      <c r="A17" t="s">
        <v>4</v>
      </c>
      <c r="B17" s="1">
        <v>7</v>
      </c>
    </row>
    <row r="18" spans="1:2">
      <c r="A18" t="s">
        <v>101</v>
      </c>
      <c r="B18" s="1">
        <v>2</v>
      </c>
    </row>
    <row r="19" spans="1:2">
      <c r="A19" t="s">
        <v>5</v>
      </c>
      <c r="B19" s="1">
        <v>39</v>
      </c>
    </row>
    <row r="20" spans="1:2">
      <c r="A20" t="s">
        <v>6</v>
      </c>
      <c r="B20" s="1">
        <v>0</v>
      </c>
    </row>
    <row r="21" spans="1:2">
      <c r="A21" t="s">
        <v>26</v>
      </c>
      <c r="B21" s="1">
        <v>1</v>
      </c>
    </row>
    <row r="22" spans="1:2">
      <c r="A22" t="s">
        <v>7</v>
      </c>
      <c r="B22" s="1">
        <v>57</v>
      </c>
    </row>
    <row r="23" spans="1:2">
      <c r="A23" t="s">
        <v>9</v>
      </c>
      <c r="B23" s="1">
        <v>24</v>
      </c>
    </row>
    <row r="24" spans="1:2">
      <c r="A24" t="s">
        <v>10</v>
      </c>
      <c r="B24" s="1">
        <v>69</v>
      </c>
    </row>
    <row r="25" spans="1:2">
      <c r="A25" t="s">
        <v>11</v>
      </c>
      <c r="B25" s="1">
        <v>41</v>
      </c>
    </row>
    <row r="26" spans="1:2">
      <c r="A26" t="s">
        <v>12</v>
      </c>
      <c r="B26" s="1">
        <v>23</v>
      </c>
    </row>
    <row r="27" spans="1:2">
      <c r="A27" t="s">
        <v>46</v>
      </c>
      <c r="B27" s="1">
        <v>10</v>
      </c>
    </row>
    <row r="28" spans="1:2">
      <c r="A28" t="s">
        <v>24</v>
      </c>
      <c r="B28" s="1">
        <v>13</v>
      </c>
    </row>
    <row r="29" spans="1:2">
      <c r="A29" t="s">
        <v>42</v>
      </c>
      <c r="B29" s="1">
        <v>13</v>
      </c>
    </row>
    <row r="30" spans="1:2">
      <c r="A30" t="s">
        <v>19</v>
      </c>
      <c r="B30" s="1">
        <v>4</v>
      </c>
    </row>
    <row r="31" spans="1:2">
      <c r="A31" t="s">
        <v>40</v>
      </c>
      <c r="B31" s="1">
        <v>4</v>
      </c>
    </row>
    <row r="32" spans="1:2">
      <c r="A32" t="s">
        <v>20</v>
      </c>
      <c r="B32" s="1">
        <v>15</v>
      </c>
    </row>
    <row r="33" spans="1:2">
      <c r="A33" t="s">
        <v>41</v>
      </c>
      <c r="B33" s="1">
        <v>2</v>
      </c>
    </row>
    <row r="34" spans="1:2">
      <c r="A34" t="s">
        <v>23</v>
      </c>
      <c r="B34" s="1">
        <v>29</v>
      </c>
    </row>
    <row r="35" spans="1:2">
      <c r="A35" t="s">
        <v>39</v>
      </c>
      <c r="B35" s="1">
        <v>4</v>
      </c>
    </row>
    <row r="36" spans="1:2">
      <c r="A36" t="s">
        <v>21</v>
      </c>
      <c r="B36" s="1">
        <v>21</v>
      </c>
    </row>
    <row r="37" spans="1:2">
      <c r="A37" t="s">
        <v>25</v>
      </c>
      <c r="B37" s="1">
        <v>9</v>
      </c>
    </row>
    <row r="38" spans="1:2">
      <c r="A38" t="s">
        <v>22</v>
      </c>
      <c r="B38" s="1">
        <v>21</v>
      </c>
    </row>
    <row r="39" spans="1:2">
      <c r="A39" t="s">
        <v>31</v>
      </c>
      <c r="B39" s="1">
        <v>25</v>
      </c>
    </row>
    <row r="40" spans="1:2">
      <c r="A40" t="s">
        <v>28</v>
      </c>
      <c r="B40" s="1">
        <v>10</v>
      </c>
    </row>
    <row r="41" spans="1:2">
      <c r="A41" t="s">
        <v>29</v>
      </c>
      <c r="B41" s="1">
        <v>28</v>
      </c>
    </row>
    <row r="42" spans="1:2">
      <c r="A42" t="s">
        <v>30</v>
      </c>
      <c r="B42" s="1">
        <v>17</v>
      </c>
    </row>
    <row r="43" spans="1:2">
      <c r="A43" t="s">
        <v>102</v>
      </c>
      <c r="B43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11</vt:i4>
      </vt:variant>
    </vt:vector>
  </HeadingPairs>
  <TitlesOfParts>
    <vt:vector size="35" baseType="lpstr">
      <vt:lpstr>RECAP</vt:lpstr>
      <vt:lpstr>site 09</vt:lpstr>
      <vt:lpstr>site 20</vt:lpstr>
      <vt:lpstr>20-02</vt:lpstr>
      <vt:lpstr>20-03</vt:lpstr>
      <vt:lpstr>20-04</vt:lpstr>
      <vt:lpstr>20-06</vt:lpstr>
      <vt:lpstr>20-07</vt:lpstr>
      <vt:lpstr>Sfax</vt:lpstr>
      <vt:lpstr>Sousse</vt:lpstr>
      <vt:lpstr>Gabes</vt:lpstr>
      <vt:lpstr>GAFSA</vt:lpstr>
      <vt:lpstr>Jendouba</vt:lpstr>
      <vt:lpstr>SECHE</vt:lpstr>
      <vt:lpstr>liv Gf</vt:lpstr>
      <vt:lpstr>40-03</vt:lpstr>
      <vt:lpstr>40-02</vt:lpstr>
      <vt:lpstr>40-01</vt:lpstr>
      <vt:lpstr>40</vt:lpstr>
      <vt:lpstr>40-10</vt:lpstr>
      <vt:lpstr>80-10</vt:lpstr>
      <vt:lpstr>80-02</vt:lpstr>
      <vt:lpstr>80-01</vt:lpstr>
      <vt:lpstr>80</vt:lpstr>
      <vt:lpstr>'40-01'!Lancer_la_requête_à_partir_de_MFGPROD</vt:lpstr>
      <vt:lpstr>'40-02'!Lancer_la_requête_à_partir_de_MFGPROD</vt:lpstr>
      <vt:lpstr>'40-03'!Lancer_la_requête_à_partir_de_MFGPROD</vt:lpstr>
      <vt:lpstr>'40-10'!Lancer_la_requête_à_partir_de_MFGPROD</vt:lpstr>
      <vt:lpstr>'80'!Lancer_la_requête_à_partir_de_MFGPROD_1</vt:lpstr>
      <vt:lpstr>'80-01'!Lancer_la_requête_à_partir_de_MFGPROD_1</vt:lpstr>
      <vt:lpstr>'80-02'!Lancer_la_requête_à_partir_de_MFGPROD_1</vt:lpstr>
      <vt:lpstr>'80-10'!Lancer_la_requête_à_partir_de_MFGPROD_1</vt:lpstr>
      <vt:lpstr>SECHE!Lancer_la_requête_à_partir_de_SND</vt:lpstr>
      <vt:lpstr>'site 09'!STOCK_SND</vt:lpstr>
      <vt:lpstr>RECAP!Zone_d_impression</vt:lpstr>
    </vt:vector>
  </TitlesOfParts>
  <Company>STA-NOUR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Amor_Hamdi</dc:creator>
  <cp:lastModifiedBy>Utilisateur Windows</cp:lastModifiedBy>
  <cp:lastPrinted>2020-02-25T11:23:56Z</cp:lastPrinted>
  <dcterms:created xsi:type="dcterms:W3CDTF">2016-03-04T16:03:06Z</dcterms:created>
  <dcterms:modified xsi:type="dcterms:W3CDTF">2020-07-10T06:59:48Z</dcterms:modified>
</cp:coreProperties>
</file>